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6BA11D91-5F1A-4085-A8ED-C4CC6793DA27}" xr6:coauthVersionLast="47" xr6:coauthVersionMax="47" xr10:uidLastSave="{00000000-0000-0000-0000-000000000000}"/>
  <bookViews>
    <workbookView xWindow="-1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Ranges'!$Y$1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<sst xmlns="http://schemas.openxmlformats.org/spreadsheetml/2006/main" count="7444" uniqueCount="3267">
  <si>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</si>
  <si>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</si>
  <si>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</si>
  <si>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</si>
  <si>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</si>
  <si>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</si>
  <si>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</si>
  <si>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</si>
  <si>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</si>
  <si>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</si>
  <si>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</si>
  <si>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</si>
  <si>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</si>
  <si>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</si>
  <si>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</si>
  <si>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</si>
  <si>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</si>
  <si>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</si>
  <si>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</si>
  <si>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</si>
  <si>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</si>
  <si>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</si>
  <si>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</si>
  <si>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</si>
  <si>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</si>
  <si>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</si>
  <si>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</si>
  <si>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</si>
  <si>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</si>
  <si>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</si>
  <si>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</si>
  <si>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</si>
  <si>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</si>
  <si>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</si>
  <si>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</si>
  <si>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</si>
  <si>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</si>
  <si>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</si>
  <si>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</si>
  <si>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</si>
  <si>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</si>
  <si>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</si>
  <si>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</si>
  <si>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</si>
  <si>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</si>
  <si>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</si>
  <si>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</si>
  <si>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</si>
  <si>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</si>
  <si>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</si>
  <si>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</si>
  <si>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</si>
  <si>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</si>
  <si>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</si>
  <si>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</si>
  <si>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</si>
  <si>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</si>
  <si>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</si>
  <si>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</si>
  <si>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</si>
  <si>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</si>
  <si>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</si>
  <si>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</si>
  <si>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</si>
  <si>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</si>
  <si>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</si>
  <si>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</si>
  <si>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</si>
  <si>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</si>
  <si>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</si>
  <si>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</si>
  <si>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</si>
  <si>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</si>
  <si>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</si>
  <si>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</si>
  <si>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</si>
  <si>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</si>
  <si>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</si>
  <si>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</si>
  <si>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</si>
  <si>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</si>
  <si>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</si>
  <si>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</si>
  <si>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</si>
  <si>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</si>
  <si>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</si>
  <si>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</si>
  <si>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</si>
  <si>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</si>
  <si>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</si>
  <si>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</si>
  <si>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</si>
  <si>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</si>
  <si>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</si>
  <si>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</si>
  <si>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</si>
  <si>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</si>
  <si>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</si>
  <si>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</si>
  <si>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</si>
  <si>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</si>
  <si>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</si>
  <si>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</si>
  <si>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</si>
  <si>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</si>
  <si>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</si>
  <si>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</si>
  <si>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</si>
  <si>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</si>
  <si>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</si>
  <si>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</si>
  <si>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</si>
  <si>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</si>
  <si>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</si>
  <si>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</si>
  <si>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</si>
  <si>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</si>
  <si>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</si>
  <si>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</si>
  <si>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</si>
  <si>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</si>
  <si>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</si>
  <si>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</si>
  <si>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</si>
  <si>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</si>
  <si>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</si>
  <si>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</si>
  <si>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</si>
  <si>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</si>
  <si>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</si>
  <si>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</si>
  <si>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</si>
  <si>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</si>
  <si>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</si>
  <si>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</si>
  <si>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</si>
  <si>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</si>
  <si>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</si>
  <si>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</si>
  <si>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</si>
  <si>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</si>
  <si>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</si>
  <si>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</si>
  <si>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</si>
  <si>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</si>
  <si>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</si>
  <si>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</si>
  <si>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</si>
  <si>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</si>
  <si>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</si>
  <si>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</si>
  <si>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</si>
  <si>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</si>
  <si>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</si>
  <si>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</si>
  <si>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</si>
  <si>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</si>
  <si>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</si>
  <si>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</si>
  <si>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</si>
  <si>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</si>
  <si>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</si>
  <si>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</si>
  <si>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</si>
  <si>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</si>
  <si>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</si>
  <si>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</si>
  <si>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</si>
  <si>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</si>
  <si>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</si>
  <si>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</si>
  <si>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</si>
  <si>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</si>
  <si>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</si>
  <si>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</si>
  <si>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</si>
  <si>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</si>
  <si>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</si>
  <si>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</si>
  <si>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</si>
  <si>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</si>
  <si>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</si>
  <si>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</si>
  <si>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</si>
  <si>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</si>
  <si>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</si>
  <si>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</si>
  <si>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</si>
  <si>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</si>
  <si>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</si>
  <si>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</si>
  <si>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</si>
  <si>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</si>
  <si>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</si>
  <si>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</si>
  <si>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</si>
  <si>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</si>
  <si>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</si>
  <si>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</si>
  <si>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</si>
  <si>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</si>
  <si>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</si>
  <si>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</si>
  <si>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</si>
  <si>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</si>
  <si>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</si>
  <si>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</si>
  <si>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</si>
  <si>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</si>
  <si>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</si>
  <si>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</si>
  <si>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</si>
  <si>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</si>
  <si>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</si>
  <si>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</si>
  <si>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</si>
  <si>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</si>
  <si>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</si>
  <si>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</si>
  <si>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</si>
  <si>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</si>
  <si>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</si>
  <si>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</si>
  <si>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</si>
  <si>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</si>
  <si>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</si>
  <si>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</si>
  <si>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</si>
  <si>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</si>
  <si>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</si>
  <si>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</si>
  <si>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</si>
  <si>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</si>
  <si>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</si>
  <si>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</si>
  <si>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</si>
  <si>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</si>
  <si>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</si>
  <si>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</si>
  <si>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</si>
  <si>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</si>
  <si>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</si>
  <si>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</si>
  <si>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</si>
  <si>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</si>
  <si>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</si>
  <si>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</si>
  <si>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</si>
  <si>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</si>
  <si>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</si>
  <si>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</si>
  <si>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</si>
  <si>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</si>
  <si>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</si>
  <si>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</si>
  <si>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</si>
  <si>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</si>
  <si>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</si>
  <si>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</si>
  <si>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</si>
  <si>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</si>
  <si>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</si>
  <si>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</si>
  <si>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</si>
  <si>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</si>
  <si>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</si>
  <si>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</si>
  <si>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</si>
  <si>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</si>
  <si>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</si>
  <si>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</si>
  <si>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</si>
  <si>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</si>
  <si>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</si>
  <si>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</si>
  <si>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</si>
  <si>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</si>
  <si>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</si>
  <si>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</si>
  <si>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</si>
  <si>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</si>
  <si>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</si>
  <si>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</si>
  <si>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</si>
  <si>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</si>
  <si>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</si>
  <si>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</si>
  <si>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</si>
  <si>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</si>
  <si>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</si>
  <si>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</si>
  <si>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</si>
  <si>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</si>
  <si>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</si>
  <si>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</si>
  <si>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</si>
  <si>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</si>
  <si>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</si>
  <si>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</si>
  <si>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</si>
  <si>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</si>
  <si>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</si>
  <si>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</si>
  <si>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</si>
  <si>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</si>
  <si>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</si>
  <si>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</si>
  <si>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</si>
  <si>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</si>
  <si>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</si>
  <si>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</si>
  <si>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</si>
  <si>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</si>
  <si>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</si>
  <si>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</si>
  <si>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</si>
  <si>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</si>
  <si>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</si>
  <si>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</si>
  <si>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</si>
  <si>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</si>
  <si>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</si>
  <si>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</si>
  <si>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</si>
  <si>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</si>
  <si>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</si>
  <si>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</si>
  <si>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</si>
  <si>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</si>
  <si>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</si>
  <si>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</si>
  <si>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</si>
  <si>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</si>
  <si>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</si>
  <si>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</si>
  <si>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</si>
  <si>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</si>
  <si>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</si>
  <si>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</si>
  <si>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</si>
  <si>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</si>
  <si>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</si>
  <si>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</si>
  <si>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</si>
  <si>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</si>
  <si>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</si>
  <si>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</si>
  <si>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</si>
  <si>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</si>
  <si>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</si>
  <si>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</si>
  <si>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</si>
  <si>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</si>
  <si>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</si>
  <si>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</si>
  <si>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</si>
  <si>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</si>
  <si>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</si>
  <si>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</si>
  <si>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</si>
  <si>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</si>
  <si>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</si>
  <si>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</si>
  <si>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</si>
  <si>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</si>
  <si>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</si>
  <si>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</si>
  <si>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</si>
  <si>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</si>
  <si>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</si>
  <si>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</si>
  <si>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</si>
  <si>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</si>
  <si>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</si>
  <si>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</si>
  <si>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</si>
  <si>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</si>
  <si>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</si>
  <si>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</si>
  <si>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</si>
  <si>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</si>
  <si>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</si>
  <si>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</si>
  <si>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</si>
  <si>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</si>
  <si>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</si>
  <si>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</si>
  <si>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</si>
  <si>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</si>
  <si>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</si>
  <si>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</si>
  <si>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</si>
  <si>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</si>
  <si>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</si>
  <si>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</si>
  <si>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</si>
  <si>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</si>
  <si>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</si>
  <si>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</si>
  <si>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</si>
  <si>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</si>
  <si>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</si>
  <si>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</si>
  <si>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</si>
  <si>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</si>
  <si>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</si>
  <si>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</si>
  <si>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</si>
  <si>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</si>
  <si>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</si>
  <si>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</si>
  <si>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</si>
  <si>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</si>
  <si>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</si>
  <si>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</si>
  <si>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</si>
  <si>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</si>
  <si>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</si>
  <si>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</si>
  <si>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</si>
  <si>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</si>
  <si>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</si>
  <si>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</si>
  <si>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</si>
  <si>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</si>
  <si>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</si>
  <si>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</si>
  <si>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</si>
  <si>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</si>
  <si>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</si>
  <si>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</si>
  <si>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</si>
  <si>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</si>
  <si>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</si>
  <si>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</si>
  <si>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</si>
  <si>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</si>
  <si>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</si>
  <si>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</si>
  <si>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</si>
  <si>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</si>
  <si>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</si>
  <si>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</si>
  <si>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</si>
  <si>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</si>
  <si>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</si>
  <si>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</si>
  <si>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</si>
  <si>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</si>
  <si>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</si>
  <si>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</si>
  <si>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</si>
  <si>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</si>
  <si>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</si>
  <si>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</si>
  <si>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</si>
  <si>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</si>
  <si>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</si>
  <si>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</si>
  <si>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</si>
  <si>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</si>
  <si>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</si>
  <si>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</si>
  <si>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</si>
  <si>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</si>
  <si>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</si>
  <si>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</si>
  <si>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</si>
  <si>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</si>
  <si>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</si>
  <si>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</si>
  <si>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</si>
  <si>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</si>
  <si>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</si>
  <si>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</si>
  <si>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</si>
  <si>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</si>
  <si>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</si>
  <si>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</si>
  <si>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</si>
  <si>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</si>
  <si>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</si>
  <si>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</si>
  <si>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</si>
  <si>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</si>
  <si>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</si>
  <si>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</si>
  <si>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</si>
  <si>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</si>
  <si>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</si>
  <si>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</si>
  <si>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</si>
  <si>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</si>
  <si>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</si>
  <si>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</si>
  <si>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</si>
  <si>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</si>
  <si>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</si>
  <si>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</si>
  <si>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</si>
  <si>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</si>
  <si>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</si>
  <si>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</si>
  <si>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</si>
  <si>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</si>
  <si>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</si>
  <si>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</si>
  <si>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</si>
  <si>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</si>
  <si>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</si>
  <si>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</si>
  <si>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</si>
  <si>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</si>
  <si>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</si>
  <si>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</si>
  <si>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</si>
  <si>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</si>
  <si>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</si>
  <si>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</si>
  <si>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</si>
  <si>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</si>
  <si>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</si>
  <si>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</si>
  <si>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</si>
  <si>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</si>
  <si>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</si>
  <si>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</si>
  <si>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</si>
  <si>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</si>
  <si>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</si>
  <si>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</si>
  <si>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</si>
  <si>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</si>
  <si>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</si>
  <si>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</si>
  <si>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</si>
  <si>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</si>
  <si>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</si>
  <si>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</si>
  <si>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</si>
  <si>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</si>
  <si>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</si>
  <si>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</si>
  <si>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</si>
  <si>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</si>
  <si>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</si>
  <si>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</si>
  <si>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</si>
  <si>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</si>
  <si>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</si>
  <si>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</si>
  <si>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</si>
  <si>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</si>
  <si>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</si>
  <si>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</si>
  <si>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</si>
  <si>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</si>
  <si>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</si>
  <si>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</si>
  <si>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</si>
  <si>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</si>
  <si>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</si>
  <si>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</si>
  <si>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</si>
  <si>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</si>
  <si>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</si>
  <si>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</si>
  <si>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</si>
  <si>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</si>
  <si>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</si>
  <si>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</si>
  <si>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</si>
  <si>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</si>
  <si>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</si>
  <si>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</si>
  <si>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</si>
  <si>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</si>
  <si>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</si>
  <si>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</si>
  <si>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</si>
  <si>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</si>
  <si>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</si>
  <si>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</si>
  <si>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</si>
  <si>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</si>
  <si>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</si>
  <si>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</si>
  <si>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</si>
  <si>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</si>
  <si>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</si>
  <si>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</si>
  <si>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</si>
  <si>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</si>
  <si>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</si>
  <si>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</si>
  <si>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</si>
  <si>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</si>
  <si>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</si>
  <si>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</si>
  <si>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</si>
  <si>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</si>
  <si>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</si>
  <si>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</si>
  <si>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</si>
  <si>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</si>
  <si>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</si>
  <si>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</si>
  <si>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</si>
  <si>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</si>
  <si>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</si>
  <si>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</si>
  <si>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</si>
  <si>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</si>
  <si>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</si>
  <si>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</si>
  <si>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</si>
  <si>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</si>
  <si>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</si>
  <si>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</si>
  <si>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</si>
  <si>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</si>
  <si>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</si>
  <si>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</si>
  <si>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</si>
  <si>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</si>
  <si>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</si>
  <si>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</si>
  <si>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</si>
  <si>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</si>
  <si>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</si>
  <si>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</si>
  <si>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</si>
  <si>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</si>
  <si>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</si>
  <si>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</si>
  <si>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</si>
  <si>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</si>
  <si>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</si>
  <si>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</si>
  <si>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</si>
  <si>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</si>
  <si>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</si>
  <si>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</si>
  <si>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</si>
  <si>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</si>
  <si>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</si>
  <si>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</si>
  <si>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</si>
  <si>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</si>
  <si>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</si>
  <si>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</si>
  <si>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</si>
  <si>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</si>
  <si>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</si>
  <si>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</si>
  <si>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</si>
  <si>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</si>
  <si>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</si>
  <si>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</si>
  <si>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</si>
  <si>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</si>
  <si>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</si>
  <si>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</si>
  <si>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</si>
  <si>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</si>
  <si>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</si>
  <si>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</si>
  <si>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</si>
  <si>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</si>
  <si>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</si>
  <si>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</si>
  <si>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</si>
  <si>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</si>
  <si>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</si>
  <si>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</si>
  <si>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</si>
  <si>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</si>
  <si>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</si>
  <si>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</si>
  <si>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</si>
  <si>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</si>
  <si>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</si>
  <si>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</si>
  <si>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</si>
  <si>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</si>
  <si>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</si>
  <si>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</si>
  <si>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</si>
  <si>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</si>
  <si>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</si>
  <si>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</si>
  <si>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</si>
  <si>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</si>
  <si>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</si>
  <si>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</si>
  <si>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</si>
  <si>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</si>
  <si>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</si>
  <si>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</si>
  <si>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</si>
  <si>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</si>
  <si>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</si>
  <si>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</si>
  <si>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</si>
  <si>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</si>
  <si>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</si>
  <si>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</si>
  <si>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</si>
  <si>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</si>
  <si>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</si>
  <si>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</si>
  <si>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</si>
  <si>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</si>
  <si>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</si>
  <si>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</si>
  <si>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</si>
  <si>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</si>
  <si>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</si>
  <si>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</si>
  <si>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</si>
  <si>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</si>
  <si>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</si>
  <si>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</si>
  <si>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</si>
  <si>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</si>
  <si>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</si>
  <si>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</si>
  <si>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</si>
  <si>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</si>
  <si>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</si>
  <si>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</si>
  <si>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</si>
  <si>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</si>
  <si>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</si>
  <si>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</si>
  <si>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</si>
  <si>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</si>
  <si>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</si>
  <si>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</si>
  <si>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</si>
  <si>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</si>
  <si>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</si>
  <si>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</si>
  <si>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</si>
  <si>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</si>
  <si>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</si>
  <si>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</si>
  <si>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</si>
  <si>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</si>
  <si>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</si>
  <si>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</si>
  <si>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</si>
  <si>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</si>
  <si>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</si>
  <si>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</si>
  <si>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</si>
  <si>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</si>
  <si>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</si>
  <si>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</si>
  <si>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</si>
  <si>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</si>
  <si>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</si>
  <si>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</si>
  <si>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</si>
  <si>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</si>
  <si>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</si>
  <si>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</si>
  <si>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</si>
  <si>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</si>
  <si>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</si>
  <si>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</si>
  <si>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</si>
  <si>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</si>
  <si>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</si>
  <si>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</si>
  <si>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</si>
  <si>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</si>
  <si>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</si>
  <si>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</si>
  <si>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</si>
  <si>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</si>
  <si>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</si>
  <si>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</si>
  <si>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</si>
  <si>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</si>
  <si>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</si>
  <si>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</si>
  <si>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</si>
  <si>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</si>
  <si>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</si>
  <si>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</si>
  <si>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</si>
  <si>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</si>
  <si>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</si>
  <si>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</si>
  <si>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</si>
  <si>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</si>
  <si>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</si>
  <si>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</si>
  <si>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</si>
  <si>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</si>
  <si>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</si>
  <si>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</si>
  <si>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</si>
  <si>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</si>
  <si>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</si>
  <si>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</si>
  <si>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</si>
  <si>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</si>
  <si>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</si>
  <si>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</si>
  <si>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</si>
  <si>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</si>
  <si>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</si>
  <si>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</si>
  <si>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</si>
  <si>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</si>
  <si>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</si>
  <si>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</si>
  <si>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</si>
  <si>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</si>
  <si>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</si>
  <si>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</si>
  <si>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</si>
  <si>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</si>
  <si>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</si>
  <si>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</si>
  <si>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</si>
  <si>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</si>
  <si>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</si>
  <si>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</si>
  <si>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</si>
  <si>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</si>
  <si>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</si>
  <si>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</si>
  <si>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</si>
  <si>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</si>
  <si>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</si>
  <si>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</si>
  <si>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</si>
  <si>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</si>
  <si>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</si>
  <si>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</si>
  <si>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</si>
  <si>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</si>
  <si>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</si>
  <si>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</si>
  <si>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</si>
  <si>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</si>
  <si>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</si>
  <si>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</si>
  <si>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</si>
  <si>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</si>
  <si>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</si>
  <si>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</si>
  <si>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</si>
  <si>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</si>
  <si>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</si>
  <si>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</si>
  <si>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</si>
  <si>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</si>
  <si>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</si>
  <si>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</si>
  <si>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</si>
  <si>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</si>
  <si>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</si>
  <si>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</si>
  <si>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</si>
  <si>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</si>
  <si>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</si>
  <si>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</si>
  <si>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</si>
  <si>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</si>
  <si>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</si>
  <si>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</si>
  <si>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</si>
  <si>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</si>
  <si>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</si>
  <si>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</si>
  <si>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</si>
  <si>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</si>
  <si>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</si>
  <si>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</si>
  <si>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</si>
  <si>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</si>
  <si>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</si>
  <si>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</si>
  <si>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</si>
  <si>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</si>
  <si>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</si>
  <si>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</si>
  <si>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</si>
  <si>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</si>
  <si>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</si>
  <si>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</si>
  <si>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</si>
  <si>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</si>
  <si>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</si>
  <si>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</si>
  <si>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</si>
  <si>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</si>
  <si>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</si>
  <si>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</si>
  <si>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</si>
  <si>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</si>
  <si>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</si>
  <si>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</si>
  <si>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</si>
  <si>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</si>
  <si>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</si>
  <si>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</si>
  <si>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</si>
  <si>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</si>
  <si>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</si>
  <si>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</si>
  <si>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</si>
  <si>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</si>
  <si>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</si>
  <si>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</si>
  <si>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</si>
  <si>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</si>
  <si>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</si>
  <si>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</si>
  <si>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</si>
  <si>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</si>
  <si>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</si>
  <si>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</si>
  <si>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</si>
  <si>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</si>
  <si>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</si>
  <si>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</si>
  <si>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</si>
  <si>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</si>
  <si>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</si>
  <si>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</si>
  <si>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</si>
  <si>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</si>
  <si>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</si>
  <si>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</si>
  <si>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</si>
  <si>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</si>
  <si>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</si>
  <si>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</si>
  <si>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</si>
  <si>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</si>
  <si>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</si>
  <si>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</si>
  <si>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</si>
  <si>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</si>
  <si>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</si>
  <si>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</si>
  <si>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</si>
  <si>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</si>
  <si>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</si>
  <si>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</si>
  <si>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</si>
  <si>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</si>
  <si>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</si>
  <si>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</si>
  <si>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</si>
  <si>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</si>
  <si>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</si>
  <si>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</si>
  <si>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</si>
  <si>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</si>
  <si>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</si>
  <si>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</si>
  <si>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</si>
  <si>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</si>
  <si>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</si>
  <si>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</si>
  <si>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</si>
  <si>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</si>
  <si>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</si>
  <si>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</si>
  <si>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</si>
  <si>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</si>
  <si>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</si>
  <si>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</si>
  <si>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</si>
  <si>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</si>
  <si>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</si>
  <si>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</si>
  <si>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</si>
  <si>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</si>
  <si>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</si>
  <si>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</si>
  <si>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</si>
  <si>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</si>
  <si>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</si>
  <si>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</si>
  <si>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</si>
  <si>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</si>
  <si>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</si>
  <si>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</si>
  <si>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</si>
  <si>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</si>
  <si>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</si>
  <si>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</si>
  <si>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</si>
  <si>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</si>
  <si>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</si>
  <si>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</si>
  <si>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</si>
  <si>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</si>
  <si>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</si>
  <si>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</si>
  <si>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</si>
  <si>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</si>
  <si>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</si>
  <si>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</si>
  <si>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</si>
  <si>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</si>
  <si>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</si>
  <si>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</si>
  <si>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</si>
  <si>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</si>
  <si>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</si>
  <si>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</si>
  <si>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</si>
  <si>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</si>
  <si>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</si>
  <si>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</si>
  <si>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</si>
  <si>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</si>
  <si>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</si>
  <si>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</si>
  <si>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</si>
  <si>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</si>
  <si>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</si>
  <si>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</si>
  <si>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</si>
  <si>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</si>
  <si>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</si>
  <si>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</si>
  <si>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</si>
  <si>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</si>
  <si>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</si>
  <si>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</si>
  <si>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</si>
  <si>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</si>
  <si>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</si>
  <si>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</si>
  <si>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</si>
  <si>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</si>
  <si>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</si>
  <si>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</si>
  <si>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</si>
  <si>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</si>
  <si>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</si>
  <si>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</si>
  <si>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</si>
  <si>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</si>
  <si>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</si>
  <si>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</si>
  <si>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</si>
  <si>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</si>
  <si>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</si>
  <si>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</si>
  <si>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</si>
  <si>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</si>
  <si>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</si>
  <si>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</si>
  <si>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</si>
  <si>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</si>
  <si>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</si>
  <si>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</si>
  <si>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</si>
  <si>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</si>
  <si>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</si>
  <si>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</si>
  <si>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</si>
  <si>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</si>
  <si>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</si>
  <si>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</si>
  <si>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</si>
  <si>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</si>
  <si>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</si>
  <si>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</si>
  <si>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</si>
  <si>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</si>
  <si>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</si>
  <si>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</si>
  <si>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</si>
  <si>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</si>
  <si>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</si>
  <si>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</si>
  <si>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</si>
  <si>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</si>
  <si>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</si>
  <si>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</si>
  <si>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</si>
  <si>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</si>
  <si>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</si>
  <si>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</si>
  <si>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</si>
  <si>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</si>
  <si>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</si>
  <si>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</si>
  <si>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</si>
  <si>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</si>
  <si>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</si>
  <si>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</si>
  <si>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</si>
  <si>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</si>
  <si>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</si>
  <si>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</si>
  <si>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</si>
  <si>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</si>
  <si>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</si>
  <si>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</si>
  <si>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</si>
  <si>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</si>
  <si>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</si>
  <si>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</si>
  <si>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</si>
  <si>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</si>
  <si>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</si>
  <si>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</si>
  <si>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</si>
  <si>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</si>
  <si>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</si>
  <si>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</si>
  <si>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</si>
  <si>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</si>
  <si>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</si>
  <si>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</si>
  <si>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</si>
  <si>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</si>
  <si>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</si>
  <si>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</si>
  <si>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</si>
  <si>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</si>
  <si>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</si>
  <si>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</si>
  <si>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</si>
  <si>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</si>
  <si>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</si>
  <si>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</si>
  <si>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</si>
  <si>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</si>
  <si>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</si>
  <si>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</si>
  <si>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</si>
  <si>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</si>
  <si>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</si>
  <si>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</si>
  <si>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</si>
  <si>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</si>
  <si>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</si>
  <si>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</si>
  <si>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</si>
  <si>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</si>
  <si>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</si>
  <si>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</si>
  <si>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</si>
  <si>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</si>
  <si>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</si>
  <si>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</si>
  <si>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</si>
  <si>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</si>
  <si>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</si>
  <si>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</si>
  <si>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</si>
  <si>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</si>
  <si>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</si>
  <si>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</si>
  <si>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</si>
  <si>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</si>
  <si>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</si>
  <si>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</si>
  <si>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</si>
  <si>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</si>
  <si>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</si>
  <si>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</si>
  <si>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</si>
  <si>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</si>
  <si>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</si>
  <si>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</si>
  <si>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</si>
  <si>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</si>
  <si>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</si>
  <si>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</si>
  <si>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</si>
  <si>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</si>
  <si>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</si>
  <si>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</si>
  <si>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</si>
  <si>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</si>
  <si>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</si>
  <si>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</si>
  <si>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</si>
  <si>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</si>
  <si>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</si>
  <si>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</si>
  <si>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</si>
  <si>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</si>
  <si>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</si>
  <si>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</si>
  <si>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</si>
  <si>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</si>
  <si>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</si>
  <si>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</si>
  <si>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</si>
  <si>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</si>
  <si>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</si>
  <si>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</si>
  <si>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</si>
  <si>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</si>
  <si>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</si>
  <si>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</si>
  <si>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</si>
  <si>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</si>
  <si>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</si>
  <si>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</si>
  <si>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</si>
  <si>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</si>
  <si>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</si>
  <si>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</si>
  <si>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</si>
  <si>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</si>
  <si>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</si>
  <si>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</si>
  <si>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</si>
  <si>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</si>
  <si>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</si>
  <si>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</si>
  <si>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</si>
  <si>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</si>
  <si>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</si>
  <si>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</si>
  <si>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</si>
  <si>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</si>
  <si>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</si>
  <si>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</si>
  <si>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</si>
  <si>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</si>
  <si>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</si>
  <si>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</si>
  <si>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</si>
  <si>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</si>
  <si>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</si>
  <si>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</si>
  <si>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</si>
  <si>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</si>
  <si>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</si>
  <si>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</si>
  <si>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</si>
  <si>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</si>
  <si>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</si>
  <si>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</si>
  <si>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</si>
  <si>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</si>
  <si>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</si>
  <si>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</si>
  <si>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</si>
  <si>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</si>
  <si>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</si>
  <si>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</si>
  <si>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</si>
  <si>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</si>
  <si>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</si>
  <si>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</si>
  <si>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</si>
  <si>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</si>
  <si>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</si>
  <si>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</si>
  <si>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</si>
  <si>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</si>
  <si>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</si>
  <si>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</si>
  <si>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</si>
  <si>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</si>
  <si>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</si>
  <si>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</si>
  <si>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</si>
  <si>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</si>
  <si>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</si>
  <si>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</si>
  <si>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</si>
  <si>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</si>
  <si>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</si>
  <si>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</si>
  <si>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</si>
  <si>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</si>
  <si>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</si>
  <si>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</si>
  <si>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</si>
  <si>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</si>
  <si>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</si>
  <si>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</si>
  <si>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</si>
  <si>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</si>
  <si>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</si>
  <si>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</si>
  <si>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</si>
  <si>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</si>
  <si>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</si>
  <si>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</si>
  <si>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</si>
  <si>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</si>
  <si>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</si>
  <si>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</si>
  <si>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</si>
  <si>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</si>
  <si>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</si>
  <si>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</si>
  <si>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</si>
  <si>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</si>
  <si>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</si>
  <si>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</si>
  <si>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</si>
  <si>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</si>
  <si>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</si>
  <si>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</si>
  <si>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</si>
  <si>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</si>
  <si>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</si>
  <si>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</si>
  <si>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</si>
  <si>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</si>
  <si>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</si>
  <si>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</si>
  <si>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</si>
  <si>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</si>
  <si>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</si>
  <si>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</si>
  <si>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</si>
  <si>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</si>
  <si>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</si>
  <si>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</si>
  <si>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</si>
  <si>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</si>
  <si>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</si>
  <si>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</si>
  <si>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</si>
  <si>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</si>
  <si>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</si>
  <si>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</si>
  <si>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</si>
  <si>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</si>
  <si>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</si>
  <si>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</si>
  <si>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</si>
  <si>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</si>
  <si>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</si>
  <si>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</si>
  <si>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</si>
  <si>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</si>
  <si>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</si>
  <si>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</si>
  <si>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</si>
  <si>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</si>
  <si>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</si>
  <si>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</si>
  <si>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</si>
  <si>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</si>
  <si>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</si>
  <si>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</si>
  <si>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</si>
  <si>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</si>
  <si>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</si>
  <si>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</si>
  <si>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</si>
  <si>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</si>
  <si>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</si>
  <si>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</si>
  <si>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</si>
  <si>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</si>
  <si>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</si>
  <si>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</si>
  <si>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</si>
  <si>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</si>
  <si>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</si>
  <si>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</si>
  <si>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</si>
  <si>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</si>
  <si>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</si>
  <si>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</si>
  <si>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</si>
  <si>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</si>
  <si>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</si>
  <si>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</si>
  <si>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</si>
  <si>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</si>
  <si>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</si>
  <si>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</si>
  <si>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</si>
  <si>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</si>
  <si>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</si>
  <si>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</si>
  <si>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</si>
  <si>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</si>
  <si>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</si>
  <si>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</si>
  <si>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</si>
  <si>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</si>
  <si>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</si>
  <si>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</si>
  <si>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</si>
  <si>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</si>
  <si>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</si>
  <si>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</si>
  <si>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</si>
  <si>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</si>
  <si>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</si>
  <si>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</si>
  <si>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</si>
  <si>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</si>
  <si>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</si>
  <si>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</si>
  <si>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</si>
  <si>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</si>
  <si>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</si>
  <si>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</si>
  <si>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</si>
  <si>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</si>
  <si>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</si>
  <si>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</si>
  <si>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</si>
  <si>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</si>
  <si>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</si>
  <si>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</si>
  <si>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</si>
  <si>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</si>
  <si>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</si>
  <si>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</si>
  <si>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</si>
  <si>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</si>
  <si>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</si>
  <si>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</si>
  <si>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</si>
  <si>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</si>
  <si>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</si>
  <si>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</si>
  <si>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</si>
  <si>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</si>
  <si>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</si>
  <si>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</si>
  <si>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</si>
  <si>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</si>
  <si>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</si>
  <si>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</si>
  <si>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</si>
  <si>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</si>
  <si>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</si>
  <si>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</si>
  <si>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</si>
  <si>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</si>
  <si>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</si>
  <si>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</si>
  <si>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</si>
  <si>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</si>
  <si>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</si>
  <si>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</si>
  <si>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</si>
  <si>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</si>
  <si>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</si>
  <si>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</si>
  <si>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</si>
  <si>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</si>
  <si>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</si>
  <si>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</si>
  <si>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</si>
  <si>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</si>
  <si>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</si>
  <si>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</si>
  <si>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</si>
  <si>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</si>
  <si>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</si>
  <si>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</si>
  <si>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</si>
  <si>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</si>
  <si>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</si>
  <si>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</si>
  <si>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</si>
  <si>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</si>
  <si>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</si>
  <si>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</si>
  <si>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</si>
  <si>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</si>
  <si>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</si>
  <si>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</si>
  <si>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</si>
  <si>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</si>
  <si>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</si>
  <si>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</si>
  <si>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</si>
  <si>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</si>
  <si>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</si>
  <si>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</si>
  <si>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</si>
  <si>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</si>
  <si>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</si>
  <si>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</si>
  <si>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</si>
  <si>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</si>
  <si>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</si>
  <si>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</si>
  <si>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</si>
  <si>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</si>
  <si>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</si>
  <si>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</si>
  <si>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</si>
  <si>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</si>
  <si>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</si>
  <si>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</si>
  <si>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</si>
  <si>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</si>
  <si>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</si>
  <si>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</si>
  <si>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</si>
  <si>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</si>
  <si>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</si>
  <si>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</si>
  <si>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</si>
  <si>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</si>
  <si>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</si>
  <si>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</si>
  <si>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</si>
  <si>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</si>
  <si>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</si>
  <si>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</si>
  <si>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</si>
  <si>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</si>
  <si>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</si>
  <si>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</si>
  <si>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</si>
  <si>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</si>
  <si>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</si>
  <si>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</si>
  <si>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</si>
  <si>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</si>
  <si>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</si>
  <si>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</si>
  <si>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</si>
  <si>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</si>
  <si>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</si>
  <si>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</si>
  <si>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</si>
  <si>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</si>
  <si>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</si>
  <si>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</si>
  <si>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</si>
  <si>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</si>
  <si>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</si>
  <si>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</si>
  <si>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</si>
  <si>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</si>
  <si>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</si>
  <si>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</si>
  <si>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</si>
  <si>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</si>
  <si>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</si>
  <si>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</si>
  <si>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</si>
  <si>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</si>
  <si>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</si>
  <si>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</si>
  <si>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</si>
  <si>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</si>
  <si>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</si>
  <si>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</si>
  <si>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</si>
  <si>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</si>
  <si>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</si>
  <si>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</si>
  <si>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</si>
  <si>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</si>
  <si>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</si>
  <si>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</si>
  <si>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</si>
  <si>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</si>
  <si>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</si>
  <si>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</si>
  <si>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</si>
  <si>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</si>
  <si>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</si>
  <si>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</si>
  <si>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</si>
  <si>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</si>
  <si>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</si>
  <si>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</si>
  <si>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</si>
  <si>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</si>
  <si>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</si>
  <si>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</si>
  <si>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</si>
  <si>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</si>
  <si>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</si>
  <si>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</si>
  <si>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</si>
  <si>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</si>
  <si>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</si>
  <si>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</si>
  <si>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</si>
  <si>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</si>
  <si>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</si>
  <si>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</si>
  <si>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</si>
  <si>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</si>
  <si>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</si>
  <si>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</si>
  <si>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</si>
  <si>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</si>
  <si>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</si>
  <si>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</si>
  <si>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</si>
  <si>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</si>
  <si>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</si>
  <si>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</si>
  <si>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</si>
  <si>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</si>
  <si>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</si>
  <si>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</si>
  <si>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</si>
  <si>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</si>
  <si>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</si>
  <si>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</si>
  <si>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</si>
  <si>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</si>
  <si>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</si>
  <si>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</si>
  <si>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</si>
  <si>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</si>
  <si>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</si>
  <si>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</si>
  <si>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</si>
  <si>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</si>
  <si>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</si>
  <si>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</si>
  <si>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</si>
  <si>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</si>
  <si>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</si>
  <si>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</si>
  <si>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</si>
  <si>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</si>
  <si>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</si>
  <si>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</si>
  <si>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</si>
  <si>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</si>
  <si>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</si>
  <si>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</si>
  <si>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</si>
  <si>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</si>
  <si>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</si>
  <si>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</si>
  <si>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</si>
  <si>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</si>
  <si>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</si>
  <si>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</si>
  <si>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</si>
  <si>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</si>
  <si>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</si>
  <si>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</si>
  <si>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</si>
  <si>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</si>
  <si>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</si>
  <si>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</si>
  <si>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</si>
  <si>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</si>
  <si>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</si>
  <si>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</si>
  <si>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</si>
  <si>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</si>
  <si>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</si>
  <si>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</si>
  <si>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</si>
  <si>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</si>
  <si>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</si>
  <si>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</si>
  <si>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</si>
  <si>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</si>
  <si>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</si>
  <si>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</si>
  <si>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</si>
  <si>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</si>
  <si>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</si>
  <si>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</si>
  <si>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</si>
  <si>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</si>
  <si>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</si>
  <si>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</si>
  <si>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</si>
  <si>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</si>
  <si>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</si>
  <si>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</si>
  <si>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</si>
  <si>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</si>
  <si>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</si>
  <si>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</si>
  <si>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</si>
  <si>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</si>
  <si>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</si>
  <si>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</si>
  <si>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</si>
  <si>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</si>
  <si>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</si>
  <si>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</si>
  <si>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</si>
  <si>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</si>
  <si>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</si>
  <si>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</si>
  <si>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</si>
  <si>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</si>
  <si>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</si>
  <si>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</si>
  <si>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</si>
  <si>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</si>
  <si>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</si>
  <si>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</si>
  <si>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</si>
  <si>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</si>
  <si>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</si>
  <si>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</si>
  <si>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</si>
  <si>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</si>
  <si>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</si>
  <si>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</si>
  <si>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</si>
  <si>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</si>
  <si>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</si>
  <si>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</si>
  <si>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</si>
  <si>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</si>
  <si>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</si>
  <si>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</si>
  <si>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</si>
  <si>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</si>
  <si>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</si>
  <si>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</si>
  <si>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</si>
  <si>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</si>
  <si>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</si>
  <si>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</si>
  <si>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</si>
  <si>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</si>
  <si>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</si>
  <si>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</si>
  <si>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</si>
  <si>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</si>
  <si>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</si>
  <si>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</si>
  <si>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</si>
  <si>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</si>
  <si>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</si>
  <si>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</si>
  <si>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</si>
  <si>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</si>
  <si>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</si>
  <si>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</si>
  <si>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</si>
  <si>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</si>
  <si>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</si>
  <si>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</si>
  <si>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</si>
  <si>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</si>
  <si>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</si>
  <si>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</si>
  <si>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</si>
  <si>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</si>
  <si>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</si>
  <si>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</si>
  <si>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</si>
  <si>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</si>
  <si>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</si>
  <si>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</si>
  <si>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</si>
  <si>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</si>
  <si>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</si>
  <si>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</si>
  <si>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</si>
  <si>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</si>
  <si>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</si>
  <si>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</si>
  <si>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</si>
  <si>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</si>
  <si>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</si>
  <si>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</si>
  <si>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</si>
  <si>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</si>
  <si>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</si>
  <si>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</si>
  <si>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</si>
  <si>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</si>
  <si>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</si>
  <si>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</si>
  <si>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</si>
  <si>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</si>
  <si>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</si>
  <si>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</si>
  <si>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</si>
  <si>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</si>
  <si>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</si>
  <si>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</si>
  <si>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</si>
  <si>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</si>
  <si>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</si>
  <si>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</si>
  <si>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</si>
  <si>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</si>
  <si>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</si>
  <si>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</si>
  <si>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</si>
  <si>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</si>
  <si>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</si>
  <si>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</si>
  <si>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</si>
  <si>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</si>
  <si>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</si>
  <si>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</si>
  <si>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</si>
  <si>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</si>
  <si>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</si>
  <si>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</si>
  <si>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</si>
  <si>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</si>
  <si>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</si>
  <si>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</si>
  <si>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</si>
  <si>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</si>
  <si>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</si>
  <si>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</si>
  <si>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</si>
  <si>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</si>
  <si>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</si>
  <si>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</si>
  <si>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</si>
  <si>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</si>
  <si>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</si>
  <si>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</si>
  <si>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</si>
  <si>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</si>
  <si>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</si>
  <si>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</si>
  <si>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</si>
  <si>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</si>
  <si>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</si>
  <si>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</si>
  <si>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</si>
  <si>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</si>
  <si>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</si>
  <si>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</si>
  <si>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</si>
  <si>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</si>
  <si>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</si>
  <si>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</si>
  <si>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</si>
  <si>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</si>
  <si>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</si>
  <si>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</si>
  <si>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</si>
  <si>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</si>
  <si>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</si>
  <si>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</si>
  <si>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</si>
  <si>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</si>
  <si>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</si>
  <si>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</si>
  <si>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</si>
  <si>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</si>
  <si>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</si>
  <si>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</si>
  <si>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</si>
  <si>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</si>
  <si>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</si>
  <si>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</si>
  <si>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</si>
  <si>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</si>
  <si>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</si>
  <si>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</si>
  <si>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</si>
  <si>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</si>
  <si>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</si>
  <si>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</si>
  <si>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</si>
  <si>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</si>
  <si>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</si>
  <si>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</si>
  <si>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</si>
  <si>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</si>
  <si>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</si>
  <si>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</si>
  <si>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</si>
  <si>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</si>
  <si>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</si>
  <si>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</si>
  <si>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</si>
  <si>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</si>
  <si>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</si>
  <si>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</si>
  <si>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</si>
  <si>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</si>
  <si>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</si>
  <si>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</si>
  <si>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</si>
  <si>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</si>
  <si>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</si>
  <si>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</si>
  <si>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</si>
  <si>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</si>
  <si>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</si>
  <si>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</si>
  <si>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</si>
  <si>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</si>
  <si>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</si>
  <si>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</si>
  <si>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</si>
  <si>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</si>
  <si>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</si>
  <si>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</si>
  <si>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</si>
  <si>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</si>
  <si>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</si>
  <si>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</si>
  <si>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</si>
  <si>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</si>
  <si>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</si>
  <si>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</si>
  <si>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</si>
  <si>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</si>
  <si>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</si>
  <si>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</si>
  <si>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</si>
  <si>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</si>
  <si>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</si>
  <si>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</si>
  <si>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</si>
  <si>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</si>
  <si>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</si>
  <si>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</si>
  <si>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</si>
  <si>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</si>
  <si>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</si>
  <si>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</si>
  <si>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</si>
  <si>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</si>
  <si>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</si>
  <si>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</si>
  <si>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</si>
  <si>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</si>
  <si>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</si>
  <si>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</si>
  <si>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</si>
  <si>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</si>
  <si>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</si>
  <si>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</si>
  <si>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</si>
  <si>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</si>
  <si>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</si>
  <si>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</si>
  <si>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</si>
  <si>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</si>
  <si>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</si>
  <si>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</si>
  <si>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</si>
  <si>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</si>
  <si>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</si>
  <si>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</si>
  <si>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</si>
  <si>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</si>
  <si>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</si>
  <si>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</si>
  <si>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</si>
  <si>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</si>
  <si>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</si>
  <si>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</si>
  <si>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</si>
  <si>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</si>
  <si>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</si>
  <si>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</si>
  <si>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</si>
  <si>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</si>
  <si>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</si>
  <si>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</si>
  <si>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</si>
  <si>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</si>
  <si>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</si>
  <si>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</si>
  <si>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</si>
  <si>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</si>
  <si>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</si>
  <si>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</si>
  <si>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</si>
  <si>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</si>
  <si>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</si>
  <si>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</si>
  <si>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</si>
  <si>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</si>
  <si>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</si>
  <si>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</si>
  <si>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</si>
  <si>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</si>
  <si>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</si>
  <si>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</si>
  <si>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</si>
  <si>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</si>
  <si>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</si>
  <si>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</si>
  <si>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</si>
  <si>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</si>
  <si>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</si>
  <si>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</si>
  <si>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</si>
  <si>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</si>
  <si>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</si>
  <si>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</si>
  <si>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</si>
  <si>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</si>
  <si>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</si>
  <si>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</si>
  <si>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</si>
  <si>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</si>
  <si>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</si>
  <si>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</si>
  <si>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</si>
  <si>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</si>
  <si>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</si>
  <si>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</si>
  <si>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</si>
  <si>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</si>
  <si>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</si>
  <si>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</si>
  <si>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</si>
  <si>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</si>
  <si>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</si>
  <si>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</si>
  <si>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</si>
  <si>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</si>
  <si>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</si>
  <si>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</si>
  <si>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</si>
  <si>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</si>
  <si>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</si>
  <si>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</si>
  <si>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</si>
  <si>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</si>
  <si>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</si>
  <si>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</si>
  <si>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</si>
  <si>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</si>
  <si>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</si>
  <si>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</si>
  <si>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</si>
  <si>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</si>
  <si>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</si>
  <si>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</si>
  <si>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</si>
  <si>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</si>
  <si>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</si>
  <si>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</si>
  <si>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</si>
  <si>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</si>
  <si>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</si>
  <si>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</si>
  <si>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</si>
  <si>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</si>
  <si>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</si>
  <si>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</si>
  <si>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</si>
  <si>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</si>
  <si>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</si>
  <si>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</si>
  <si>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</si>
  <si>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</si>
  <si>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</si>
  <si>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</si>
  <si>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</si>
  <si>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</si>
  <si>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</si>
  <si>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</si>
  <si>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</si>
  <si>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</si>
  <si>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</si>
  <si>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</si>
  <si>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</si>
  <si>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</si>
  <si>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</si>
  <si>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</si>
  <si>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</si>
  <si>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</si>
  <si>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</si>
  <si>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</si>
  <si>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</si>
  <si>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</si>
  <si>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</si>
  <si>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</si>
  <si>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</si>
  <si>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</si>
  <si>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</si>
  <si>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</si>
  <si>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</si>
  <si>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</si>
  <si>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</si>
  <si>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</si>
  <si>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</si>
  <si>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</si>
  <si>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</si>
  <si>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</si>
  <si>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</si>
  <si>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</si>
  <si>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</si>
  <si>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</si>
  <si>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</si>
  <si>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</si>
  <si>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</si>
  <si>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</si>
  <si>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</si>
  <si>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</si>
  <si>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</si>
  <si>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</si>
  <si>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</si>
  <si>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</si>
  <si>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</si>
  <si>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</si>
  <si>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</si>
  <si>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</si>
  <si>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</si>
  <si>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</si>
  <si>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</si>
  <si>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</si>
  <si>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</si>
  <si>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</si>
  <si>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</si>
  <si>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</si>
  <si>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</si>
  <si>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</si>
  <si>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</si>
  <si>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</si>
  <si>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</si>
  <si>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</si>
  <si>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</si>
  <si>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</si>
  <si>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</si>
  <si>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</si>
  <si>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</si>
  <si>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</si>
  <si>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</si>
  <si>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</si>
  <si>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</si>
  <si>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</si>
  <si>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</si>
  <si>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</si>
  <si>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</si>
  <si>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</si>
  <si>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</si>
  <si>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</si>
  <si>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</si>
  <si>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</si>
  <si>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</si>
  <si>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</si>
  <si>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</si>
  <si>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</si>
  <si>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</si>
  <si>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</si>
  <si>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</si>
  <si>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</si>
  <si>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</si>
  <si>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</si>
  <si>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</si>
  <si>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</si>
  <si>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</si>
  <si>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</si>
  <si>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</si>
  <si>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</si>
  <si>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</si>
  <si>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</si>
  <si>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</si>
  <si>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</si>
  <si>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</si>
  <si>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</si>
  <si>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</si>
  <si>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</si>
  <si>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</si>
  <si>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</si>
  <si>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</si>
  <si>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</si>
  <si>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</si>
  <si>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</si>
  <si>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</si>
  <si>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</si>
  <si>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</si>
  <si>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</si>
  <si>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</si>
  <si>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</si>
  <si>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</si>
  <si>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</si>
  <si>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</si>
  <si>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</si>
  <si>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</si>
  <si>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</si>
  <si>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</si>
  <si>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</si>
  <si>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</si>
  <si>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</si>
  <si>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</si>
  <si>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</si>
  <si>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</si>
  <si>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</si>
  <si>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</si>
  <si>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</si>
  <si>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</si>
  <si>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</si>
  <si>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</si>
  <si>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</si>
  <si>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</si>
  <si>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</si>
  <si>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</si>
  <si>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</si>
  <si>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</si>
  <si>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</si>
  <si>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</si>
  <si>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</si>
  <si>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</si>
  <si>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</si>
  <si>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</si>
  <si>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</si>
  <si>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</si>
  <si>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</si>
  <si>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</si>
  <si>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</si>
  <si>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</si>
  <si>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</si>
  <si>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</si>
  <si>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</si>
  <si>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</si>
  <si>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</si>
  <si>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</si>
  <si>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</si>
  <si>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</si>
  <si>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</si>
  <si>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</si>
  <si>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</si>
  <si>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</si>
  <si>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</si>
  <si>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</si>
  <si>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</si>
  <si>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</si>
  <si>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</si>
  <si>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</si>
  <si>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</si>
  <si>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</si>
  <si>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</si>
  <si>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</si>
  <si>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</si>
  <si>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</si>
  <si>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</si>
  <si>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</si>
  <si>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</si>
  <si>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</si>
  <si>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</si>
  <si>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</si>
  <si>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</si>
  <si>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</si>
  <si>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</si>
  <si>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</si>
  <si>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</si>
  <si>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</si>
  <si>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</si>
  <si>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</si>
  <si>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</si>
  <si>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</si>
  <si>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</si>
  <si>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</si>
  <si>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</si>
  <si>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</si>
  <si>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</si>
  <si>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</si>
  <si>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</si>
  <si>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</si>
  <si>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</si>
  <si>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</si>
  <si>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</si>
  <si>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</si>
  <si>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</si>
  <si>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</si>
  <si>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</si>
  <si>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</si>
  <si>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</si>
  <si>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</si>
  <si>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</si>
  <si>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</si>
  <si>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</si>
  <si>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</si>
  <si>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</si>
  <si>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</si>
  <si>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</si>
  <si>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</si>
  <si>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</si>
  <si>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</si>
  <si>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</si>
  <si>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</si>
  <si>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</si>
  <si>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</si>
  <si>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</si>
  <si>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</si>
  <si>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</si>
  <si>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</si>
  <si>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</si>
  <si>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</si>
  <si>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</si>
  <si>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</si>
  <si>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</si>
  <si>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</si>
  <si>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</si>
  <si>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</si>
  <si>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</si>
  <si>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</si>
  <si>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</si>
  <si>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</si>
  <si>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</si>
  <si>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</si>
  <si>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</si>
  <si>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</si>
  <si>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</si>
  <si>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</si>
  <si>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</si>
  <si>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</si>
  <si>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</si>
  <si>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</si>
  <si>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</si>
  <si>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</si>
  <si>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</si>
  <si>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</si>
  <si>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</si>
  <si>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</si>
  <si>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</si>
  <si>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</si>
  <si>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</si>
  <si>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</si>
  <si>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</si>
  <si>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</si>
  <si>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</si>
  <si>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</si>
  <si>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</si>
  <si>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</si>
  <si>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</si>
  <si>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</si>
  <si>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</si>
  <si>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</si>
  <si>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</si>
  <si>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</si>
  <si>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</si>
  <si>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</si>
  <si>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</si>
  <si>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</si>
  <si>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</si>
  <si>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</si>
  <si>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</si>
  <si>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</si>
  <si>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</si>
  <si>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</si>
  <si>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</si>
  <si>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</si>
  <si>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</si>
  <si>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</si>
  <si>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</si>
  <si>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</si>
  <si>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</si>
  <si>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</si>
  <si>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</si>
  <si>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</si>
  <si>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</si>
  <si>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</si>
  <si>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</si>
  <si>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</si>
  <si>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</si>
  <si>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</si>
  <si>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</si>
  <si>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</si>
  <si>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</si>
  <si>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</si>
  <si>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</si>
  <si>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</si>
  <si>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</si>
  <si>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</si>
  <si>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</si>
  <si>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</si>
  <si>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</si>
  <si>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</si>
  <si>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</si>
  <si>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</si>
  <si>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</si>
  <si>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</si>
  <si>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</si>
  <si>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</si>
  <si>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</si>
  <si>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</si>
  <si>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</si>
  <si>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</si>
  <si>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</si>
  <si>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</si>
  <si>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</si>
  <si>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</si>
  <si>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</si>
  <si>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</si>
  <si>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</si>
  <si>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</si>
  <si>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</si>
  <si>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</si>
  <si>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</si>
  <si>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</si>
  <si>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</si>
  <si>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</si>
  <si>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</si>
  <si>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</si>
  <si>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</si>
  <si>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</si>
  <si>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</si>
  <si>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</si>
  <si>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</si>
  <si>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</si>
  <si>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</si>
  <si>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</si>
  <si>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</si>
  <si>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</si>
  <si>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</si>
  <si>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</si>
  <si>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</si>
  <si>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</si>
  <si>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</si>
  <si>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</si>
  <si>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</si>
  <si>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</si>
  <si>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</si>
  <si>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</si>
  <si>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</si>
  <si>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</si>
  <si>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</si>
  <si>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</si>
  <si>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</si>
  <si>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</si>
  <si>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</si>
  <si>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</si>
  <si>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</si>
  <si>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</si>
  <si>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</si>
  <si>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</si>
  <si>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</si>
  <si>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</si>
  <si>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</si>
  <si>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</si>
  <si>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</si>
  <si>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</si>
  <si>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</si>
  <si>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</si>
  <si>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</si>
  <si>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</si>
  <si>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</si>
  <si>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</si>
  <si>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</si>
  <si>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</si>
  <si>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</si>
  <si>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</si>
  <si>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</si>
  <si>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</si>
  <si>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</si>
  <si>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</si>
  <si>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</si>
  <si>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</si>
  <si>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</si>
  <si>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</si>
  <si>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</si>
  <si>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</si>
  <si>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</si>
  <si>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</si>
  <si>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</si>
  <si>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</si>
  <si>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</si>
  <si>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</si>
  <si>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</si>
  <si>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</si>
  <si>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</si>
  <si>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</si>
  <si>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</si>
  <si>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</si>
  <si>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</si>
  <si>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</si>
  <si>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</si>
  <si>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</si>
  <si>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</si>
  <si>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</si>
  <si>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</si>
  <si>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</si>
  <si>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</si>
  <si>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</si>
  <si>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</si>
  <si>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</si>
  <si>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</si>
  <si>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</si>
  <si>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</si>
  <si>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</si>
  <si>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</si>
  <si>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</si>
  <si>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</si>
  <si>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</si>
  <si>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</si>
  <si>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</si>
  <si>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</si>
  <si>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</si>
  <si>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</si>
  <si>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</si>
  <si>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</si>
  <si>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</si>
  <si>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</si>
  <si>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</si>
  <si>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</si>
  <si>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</si>
  <si>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</si>
  <si>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</si>
  <si>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</si>
  <si>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</si>
  <si>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</si>
  <si>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</si>
  <si>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</si>
  <si>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</si>
  <si>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</si>
  <si>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</si>
  <si>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</si>
  <si>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</si>
  <si>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</si>
  <si>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</si>
  <si>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</si>
  <si>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</si>
  <si>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</si>
  <si>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</si>
  <si>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</si>
  <si>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</si>
  <si>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</si>
  <si>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</si>
  <si>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</si>
  <si>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</si>
  <si>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</si>
  <si>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</si>
  <si>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</si>
  <si>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</si>
  <si>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</si>
  <si>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</si>
  <si>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</si>
  <si>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</si>
  <si>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</si>
  <si>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</si>
  <si>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</si>
  <si>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</si>
  <si>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</si>
  <si>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</si>
  <si>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</si>
  <si>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</si>
  <si>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</si>
  <si>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</si>
  <si>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</si>
  <si>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</si>
  <si>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</si>
  <si>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</si>
  <si>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</si>
  <si>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</si>
  <si>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</si>
  <si>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</si>
  <si>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</si>
  <si>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</si>
  <si>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</si>
  <si>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</si>
  <si>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</si>
  <si>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</si>
  <si>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</si>
  <si>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</si>
  <si>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</si>
  <si>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</si>
  <si>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</si>
  <si>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</si>
  <si>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</si>
  <si>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</si>
  <si>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</si>
  <si>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</si>
  <si>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</si>
  <si>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</si>
  <si>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</si>
  <si>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</si>
  <si>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</si>
  <si>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</si>
  <si>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</si>
  <si>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</si>
  <si>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</si>
  <si>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</si>
  <si>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</si>
  <si>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</si>
  <si>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</si>
  <si>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</si>
  <si>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</si>
  <si>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</si>
  <si>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</si>
  <si>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</si>
  <si>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</si>
  <si>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</si>
  <si>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</si>
  <si>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</si>
  <si>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</si>
  <si>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</si>
  <si>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</si>
  <si>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</si>
  <si>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</si>
  <si>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</si>
  <si>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</si>
  <si>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</si>
  <si>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</si>
  <si>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</si>
  <si>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</si>
  <si>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</si>
  <si>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</si>
  <si>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</si>
  <si>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</si>
  <si>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</si>
  <si>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</si>
  <si>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</si>
  <si>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</si>
  <si>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</si>
  <si>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</si>
  <si>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</si>
  <si>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</si>
  <si>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</si>
  <si>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</si>
  <si>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</si>
  <si>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</si>
  <si>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</si>
  <si>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</si>
  <si>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</si>
  <si>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</si>
  <si>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</si>
  <si>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</si>
  <si>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</si>
  <si>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</si>
  <si>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</si>
  <si>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</si>
  <si>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</si>
  <si>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</si>
  <si>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</si>
  <si>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</si>
  <si>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</si>
  <si>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</si>
  <si>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</si>
  <si>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</si>
  <si>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</si>
  <si>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</si>
  <si>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</si>
  <si>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</si>
  <si>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</si>
  <si>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</si>
  <si>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</si>
  <si>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</si>
  <si>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</si>
  <si>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</si>
  <si>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</si>
  <si>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</si>
  <si>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</si>
  <si>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</si>
  <si>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</si>
  <si>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</si>
  <si>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</si>
  <si>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</si>
  <si>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</si>
  <si>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</si>
  <si>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</si>
  <si>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</si>
  <si>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</si>
  <si>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</si>
  <si>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</si>
  <si>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</si>
  <si>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</si>
  <si>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</si>
  <si>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</si>
  <si>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</si>
  <si>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</si>
  <si>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</si>
  <si>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</si>
  <si>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</si>
  <si>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</si>
  <si>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</si>
  <si>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</si>
  <si>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</si>
  <si>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</si>
  <si>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</si>
  <si>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</si>
  <si>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</si>
  <si>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</si>
  <si>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</si>
  <si>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</si>
  <si>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</si>
  <si>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</si>
  <si>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</si>
  <si>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</si>
  <si>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</si>
  <si>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</si>
  <si>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</si>
  <si>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</si>
  <si>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</si>
  <si>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</si>
  <si>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</si>
  <si>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</si>
  <si>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</si>
  <si>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</si>
  <si>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</si>
  <si>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</si>
  <si>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</si>
  <si>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</si>
  <si>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</si>
  <si>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</si>
  <si>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</si>
  <si>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</si>
  <si>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</si>
  <si>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</si>
  <si>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</si>
  <si>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</si>
  <si>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</si>
  <si>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</si>
  <si>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</si>
  <si>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</si>
  <si>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</si>
  <si>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</si>
  <si>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</si>
  <si>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</si>
  <si>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</si>
  <si>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</si>
  <si>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</si>
  <si>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</si>
  <si>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</si>
  <si>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</si>
  <si>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</si>
  <si>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</si>
  <si>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</si>
  <si>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</si>
  <si>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</si>
  <si>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</si>
  <si>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</si>
  <si>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</si>
  <si>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</si>
  <si>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</si>
  <si>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</si>
  <si>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</si>
  <si>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</si>
  <si>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</si>
  <si>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</si>
  <si>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</si>
  <si>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</si>
  <si>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</si>
  <si>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</si>
  <si>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</si>
  <si>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</si>
  <si>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</si>
  <si>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</si>
  <si>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</si>
  <si>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</si>
  <si>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</si>
  <si>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</si>
  <si>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</si>
  <si>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</si>
  <si>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</si>
  <si>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</si>
  <si>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</si>
  <si>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</si>
  <si>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</si>
  <si>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</si>
  <si>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</si>
  <si>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</si>
  <si>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</si>
  <si>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</si>
  <si>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</si>
  <si>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</si>
  <si>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</si>
  <si>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</si>
  <si>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</si>
  <si>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</si>
  <si>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</si>
  <si>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</si>
  <si>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</si>
  <si>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</si>
  <si>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</si>
  <si>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</si>
  <si>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</si>
  <si>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</si>
  <si>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</si>
  <si>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</si>
  <si>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</si>
  <si>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</si>
  <si>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</si>
  <si>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</si>
  <si>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</si>
  <si>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</si>
  <si>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</si>
  <si>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</si>
  <si>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</si>
  <si>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</si>
  <si>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</si>
  <si>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</si>
  <si>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</si>
  <si>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</si>
  <si>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</si>
  <si>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</si>
  <si>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</si>
  <si>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</si>
  <si>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</si>
  <si>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</si>
  <si>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</si>
  <si>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</si>
  <si>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</si>
  <si>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</si>
  <si>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</si>
  <si>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</si>
  <si>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</si>
  <si>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</si>
  <si>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</si>
  <si>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</si>
  <si>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</si>
  <si>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</si>
  <si>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</si>
  <si>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</si>
  <si>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</si>
  <si>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</si>
  <si>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</si>
  <si>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</si>
  <si>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</si>
  <si>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</si>
  <si>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</si>
  <si>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</si>
  <si>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</si>
  <si>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</si>
  <si>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</si>
  <si>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</si>
  <si>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</si>
  <si>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</si>
  <si>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</si>
  <si>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</si>
  <si>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</si>
  <si>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</si>
  <si>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</si>
  <si>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</si>
  <si>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</si>
  <si>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</si>
  <si>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</si>
  <si>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</si>
  <si>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</si>
  <si>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</si>
  <si>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</si>
  <si>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</si>
  <si>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</si>
  <si>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</si>
  <si>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</si>
  <si>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</si>
  <si>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</si>
  <si>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</si>
  <si>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</si>
  <si>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</si>
  <si>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</si>
  <si>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</si>
  <si>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</si>
  <si>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</si>
  <si>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</si>
  <si>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</si>
  <si>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</si>
  <si>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</si>
  <si>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</si>
  <si>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</si>
  <si>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</si>
  <si>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</si>
  <si>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</si>
  <si>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</si>
  <si>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</si>
  <si>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</si>
  <si>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</si>
  <si>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</si>
  <si>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</si>
  <si>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</si>
  <si>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</si>
  <si>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</si>
  <si>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</si>
  <si>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</si>
  <si>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</si>
  <si>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</si>
  <si>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</si>
  <si>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</si>
  <si>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</si>
  <si>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</si>
  <si>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</si>
  <si>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</si>
  <si>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</si>
  <si>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</si>
  <si>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</si>
  <si>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</si>
  <si>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</si>
  <si>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</si>
  <si>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</si>
  <si>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</si>
  <si>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</si>
  <si>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</si>
  <si>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</si>
  <si>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</si>
  <si>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</si>
  <si>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</si>
  <si>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</si>
  <si>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</si>
  <si>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</si>
  <si>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</si>
  <si>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</si>
  <si>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</si>
  <si>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</si>
  <si>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</si>
  <si>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</si>
  <si>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</si>
  <si>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</si>
  <si>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</si>
  <si>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</si>
  <si>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</si>
  <si>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</si>
  <si>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</si>
  <si>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</si>
  <si>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</si>
  <si>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</si>
  <si>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</si>
  <si>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</si>
  <si>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</si>
  <si>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</si>
  <si>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</si>
  <si>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</si>
  <si>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</si>
  <si>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</si>
  <si>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</si>
  <si>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</si>
  <si>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</si>
  <si>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</si>
  <si>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</si>
  <si>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</si>
  <si>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</si>
  <si>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</si>
  <si>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</si>
  <si>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</si>
  <si>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</si>
  <si>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</si>
  <si>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</si>
  <si>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</si>
  <si>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</si>
  <si>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</si>
  <si>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</si>
  <si>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</si>
  <si>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</si>
  <si>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</si>
  <si>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</si>
  <si>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</si>
  <si>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</si>
  <si>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</si>
  <si>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</si>
  <si>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</si>
  <si>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</si>
  <si>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</si>
  <si>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</si>
  <si>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</si>
  <si>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</si>
  <si>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</si>
  <si>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</si>
  <si>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</si>
  <si>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</si>
  <si>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</si>
  <si>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</si>
  <si>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</si>
  <si>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</si>
  <si>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</si>
  <si>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</si>
  <si>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</si>
  <si>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</si>
  <si>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</si>
  <si>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</si>
  <si>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</si>
  <si>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</si>
  <si>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</si>
  <si>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</si>
  <si>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</si>
  <si>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</si>
  <si>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</si>
  <si>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</si>
  <si>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</si>
  <si>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</si>
  <si>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</si>
  <si>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</si>
  <si>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</si>
  <si>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</si>
  <si>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</si>
  <si>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</si>
  <si>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</si>
  <si>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</si>
  <si>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</si>
  <si>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</si>
  <si>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</si>
  <si>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</si>
  <si>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</si>
  <si>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</si>
  <si>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</si>
  <si>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</si>
  <si>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</si>
  <si>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</si>
  <si>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</si>
  <si>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</si>
  <si>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</si>
  <si>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</si>
  <si>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</si>
  <si>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</si>
  <si>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</si>
  <si>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</si>
  <si>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</si>
  <si>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</si>
  <si>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</si>
  <si>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</si>
  <si>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</si>
  <si>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</si>
  <si>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</si>
  <si>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</si>
  <si>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</si>
  <si>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</si>
  <si>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</si>
  <si>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</si>
  <si>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</si>
  <si>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</si>
  <si>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</si>
  <si>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</si>
  <si>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</si>
  <si>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</si>
  <si>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</si>
  <si>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</si>
  <si>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</si>
  <si>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</si>
  <si>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</si>
  <si>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</si>
  <si>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</si>
  <si>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</si>
  <si>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</si>
  <si>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</si>
  <si>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</si>
  <si>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</si>
  <si>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</si>
  <si>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</si>
  <si>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</si>
  <si>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</si>
  <si>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</si>
  <si>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</si>
  <si>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</si>
  <si>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</si>
  <si>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</si>
  <si>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</si>
  <si>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</si>
  <si>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</si>
  <si>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</si>
  <si>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</si>
  <si>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</si>
  <si>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</si>
  <si>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</si>
  <si>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</si>
  <si>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</si>
  <si>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</si>
  <si>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</si>
  <si>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</si>
  <si>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</si>
  <si>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</si>
  <si>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</si>
  <si>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</si>
  <si>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</si>
  <si>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</si>
  <si>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</si>
  <si>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</si>
  <si>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</si>
  <si>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</si>
  <si>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</si>
  <si>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</si>
  <si>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</si>
  <si>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</si>
  <si>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</si>
  <si>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</si>
  <si>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</si>
  <si>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</si>
  <si>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</si>
  <si>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</si>
  <si>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</si>
  <si>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</si>
  <si>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</si>
  <si>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</si>
  <si>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</si>
  <si>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</si>
  <si>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</si>
  <si>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</si>
  <si>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</si>
  <si>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</si>
  <si>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</si>
  <si>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</si>
  <si>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</si>
  <si>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</si>
  <si>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</si>
  <si>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</si>
  <si>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</si>
  <si>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</si>
  <si>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</si>
  <si>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</si>
  <si>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</si>
  <si>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</si>
  <si>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</si>
  <si>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</si>
  <si>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</si>
  <si>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</si>
  <si>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</si>
  <si>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</si>
  <si>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</si>
  <si>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</si>
  <si>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</si>
  <si>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</si>
  <si>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</si>
  <si>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</si>
  <si>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</si>
  <si>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</si>
  <si>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</si>
  <si>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</si>
  <si>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</si>
  <si>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</si>
  <si>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</si>
  <si>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</si>
  <si>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</si>
  <si>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</si>
  <si>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</si>
  <si>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</si>
  <si>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</si>
  <si>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</si>
  <si>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</si>
  <si>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</si>
  <si>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</si>
  <si>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</si>
  <si>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</si>
  <si>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</si>
  <si>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</si>
  <si>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</si>
  <si>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</si>
  <si>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</si>
  <si>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</si>
  <si>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</si>
  <si>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</si>
  <si>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</si>
  <si>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</si>
  <si>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</si>
  <si>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</si>
  <si>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</si>
  <si>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</si>
  <si>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</si>
  <si>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</si>
  <si>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</si>
  <si>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</si>
  <si>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</si>
  <si>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</si>
  <si>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</si>
  <si>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</si>
  <si>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</si>
  <si>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</si>
  <si>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</si>
  <si>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</si>
  <si>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</si>
  <si>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</si>
  <si>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</si>
  <si>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</si>
  <si>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</si>
  <si>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</si>
  <si>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</si>
  <si>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</si>
  <si>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</si>
  <si>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</si>
  <si>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</si>
  <si>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</si>
  <si>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</si>
  <si>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</si>
  <si>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</si>
  <si>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</si>
  <si>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</si>
  <si>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</si>
  <si>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</si>
  <si>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</si>
  <si>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</si>
  <si>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</si>
  <si>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</si>
  <si>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</si>
  <si>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</si>
  <si>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</si>
  <si>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</si>
  <si>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</si>
  <si>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</si>
  <si>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</si>
  <si>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</si>
  <si>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</si>
  <si>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</si>
  <si>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</si>
  <si>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</si>
  <si>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</si>
  <si>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</si>
  <si>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</si>
  <si>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</si>
  <si>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</si>
  <si>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</si>
  <si>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</si>
  <si>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</si>
  <si>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</si>
  <si>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</si>
  <si>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</si>
  <si>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</si>
  <si>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</si>
  <si>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</si>
  <si>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</si>
  <si>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</si>
  <si>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</si>
  <si>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</si>
  <si>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</si>
  <si>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</si>
  <si>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</si>
  <si>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</si>
  <si>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</si>
  <si>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</si>
  <si>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</si>
  <si>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</si>
  <si>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</si>
  <si>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</si>
  <si>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</si>
  <si>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</si>
  <si>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</si>
  <si>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</si>
  <si>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</si>
  <si>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</si>
  <si>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</si>
  <si>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</si>
  <si>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</si>
  <si>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</si>
  <si>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</si>
  <si>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</si>
  <si>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</si>
  <si>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</si>
  <si>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</si>
  <si>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</si>
  <si>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</si>
  <si>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</si>
  <si>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</si>
  <si>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</si>
  <si>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</si>
  <si>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</si>
  <si>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</si>
  <si>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</si>
  <si>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</si>
  <si>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</si>
  <si>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</si>
  <si>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</si>
  <si>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</si>
  <si>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</si>
  <si>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</si>
  <si>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</si>
  <si>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</si>
  <si>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</si>
  <si>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</si>
  <si>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</si>
  <si>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</si>
  <si>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</si>
  <si>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</si>
  <si>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</si>
  <si>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</si>
  <si>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4.6.3</t>
  </si>
  <si>
    <t>4.6.4</t>
  </si>
  <si>
    <t>4.6.5</t>
  </si>
  <si>
    <t>● Updated the Additional Calculations table header to include "100% Max. Allowable" when Rev. H Section 15.5 option is selected.
● Added A500-46 (46/62 ksi) as a default steel grade option.
● Corrected default E value for certain custom reinforcement rows.</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</si>
  <si>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internal databases
● Added a "Use stored Base /Flange Plate information" option to the tool to allow for the import of flange plate steel grades from CCIplate or previous CCIpole tools.
●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</si>
  <si>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MRudolph / IMiller</t>
  </si>
  <si>
    <t>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</si>
</sst>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3">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5">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5"/>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9" dataDxfId="428">
  <autoFilter ref="B2:F30" xr:uid="{00000000-0009-0000-0100-000001000000}"/>
  <sortState xmlns:xlrd2="http://schemas.microsoft.com/office/spreadsheetml/2017/richdata2" ref="B3:D20">
    <sortCondition ref="B2:B20"/>
  </sortState>
  <tableColumns count="5">
    <tableColumn id="1" xr3:uid="{00000000-0010-0000-0000-000001000000}" name="Material" dataDxfId="427"/>
    <tableColumn id="2" xr3:uid="{00000000-0010-0000-0000-000002000000}" name="Fy (ksi)" dataDxfId="426"/>
    <tableColumn id="3" xr3:uid="{00000000-0010-0000-0000-000003000000}" name="Fu (ksi)" dataDxfId="425"/>
    <tableColumn id="4" xr3:uid="{8E90EC66-FCB5-4556-AE02-215FB9DDA816}" name="Matl ID" dataDxfId="424"/>
    <tableColumn id="5" xr3:uid="{FF98B522-FB82-4169-85EE-1FC8C2740B7A}" name="Default?" dataDxfId="423">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7" dataDxfId="326">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5"/>
    <tableColumn id="2" xr3:uid="{00000000-0010-0000-0100-000002000000}" name="Type" dataDxfId="324"/>
    <tableColumn id="3" xr3:uid="{00000000-0010-0000-0100-000003000000}" name="B (in)" dataDxfId="323">
      <calculatedColumnFormula>IF(Reinforcements[[#This Row],[Type]]="",""," ")</calculatedColumnFormula>
    </tableColumn>
    <tableColumn id="4" xr3:uid="{00000000-0010-0000-0100-000004000000}" name="H (in)" dataDxfId="322">
      <calculatedColumnFormula>IF(Reinforcements[[#This Row],[Type]]="",""," ")</calculatedColumnFormula>
    </tableColumn>
    <tableColumn id="17" xr3:uid="{00000000-0010-0000-0100-000011000000}" name="Diameter (in)" dataDxfId="321">
      <calculatedColumnFormula>IF(Reinforcements[[#This Row],[Type]]="","",IF(Reinforcements[[#This Row],[Type]]="solid round","","n/a"))</calculatedColumnFormula>
    </tableColumn>
    <tableColumn id="16" xr3:uid="{00000000-0010-0000-0100-000010000000}" name="[Channel]Web Thickness (in)" dataDxfId="320">
      <calculatedColumnFormula>IF(Reinforcements[[#This Row],[Type]]="","",IF(Reinforcements[[#This Row],[Type]]&lt;&gt;"channel","n/a",""))</calculatedColumnFormula>
    </tableColumn>
    <tableColumn id="200" xr3:uid="{00000000-0010-0000-0100-0000C8000000}" name="[Channel] Flange Thickness (in)" dataDxfId="319">
      <calculatedColumnFormula>IF(Reinforcements[[#This Row],[Type]]="","",IF(Reinforcements[[#This Row],[Type]]&lt;&gt;"channel","n/a",""))</calculatedColumnFormula>
    </tableColumn>
    <tableColumn id="207" xr3:uid="{00000000-0010-0000-0100-0000CF000000}" name="[Channel] e0 (in)" dataDxfId="318">
      <calculatedColumnFormula>IF(Reinforcements[[#This Row],[Type]]="","",IF(Reinforcements[[#This Row],[Type]]&lt;&gt;"channel","n/a",Reinforcements[[#This Row],[eo]]))</calculatedColumnFormula>
    </tableColumn>
    <tableColumn id="206" xr3:uid="{00000000-0010-0000-0100-0000CE000000}" name="[Channel] J (in4)" dataDxfId="317">
      <calculatedColumnFormula>IF(Reinforcements[[#This Row],[Type]]="","",IF(Reinforcements[[#This Row],[Type]]&lt;&gt;"channel","n/a",Reinforcements[[#This Row],[J]]))</calculatedColumnFormula>
    </tableColumn>
    <tableColumn id="201" xr3:uid="{00000000-0010-0000-0100-0000C9000000}" name="[Channel] CW (in6)" dataDxfId="316">
      <calculatedColumnFormula>IF(Reinforcements[[#This Row],[Type]]="","",IF(Reinforcements[[#This Row],[Type]]&lt;&gt;"channel","n/a",Reinforcements[[#This Row],[Cw]]))</calculatedColumnFormula>
    </tableColumn>
    <tableColumn id="5" xr3:uid="{00000000-0010-0000-0100-000005000000}" name="Gross Area (in2)" dataDxfId="315">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4">
      <calculatedColumnFormula>IFERROR(IF(Reinforcements[[#This Row],[Type]]="","",IF(Reinforcements[[#This Row],[Type]]="plate",Reinforcements[[#This Row],[H (in)]]/2,"")),"")</calculatedColumnFormula>
    </tableColumn>
    <tableColumn id="21" xr3:uid="{00000000-0010-0000-0100-000015000000}" name="Tension Only?" dataDxfId="313"/>
    <tableColumn id="13" xr3:uid="{00000000-0010-0000-0100-00000D000000}" name="Material" dataDxfId="312"/>
    <tableColumn id="7" xr3:uid="{00000000-0010-0000-0100-000007000000}" name="Ix" dataDxfId="311">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10">
      <calculatedColumnFormula>IF(Reinforcements[[#This Row],[Reinforcement]]="","",SQRT(Reinforcements[[#This Row],[Ix]]/Reinforcements[[#This Row],[Gross Area (in2)]]))</calculatedColumnFormula>
    </tableColumn>
    <tableColumn id="8" xr3:uid="{00000000-0010-0000-0100-000008000000}" name="Iy" dataDxfId="309">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8">
      <calculatedColumnFormula>IF(Reinforcements[[#This Row],[Reinforcement]]="","",SQRT(Reinforcements[[#This Row],[Iy]]/Reinforcements[[#This Row],[Gross Area (in2)]]))</calculatedColumnFormula>
    </tableColumn>
    <tableColumn id="12" xr3:uid="{00000000-0010-0000-0100-00000C000000}" name="Lu (in)" dataDxfId="307">
      <calculatedColumnFormula>IF(Reinforcements[[#This Row],[Type]]="",""," ")</calculatedColumnFormula>
    </tableColumn>
    <tableColumn id="25" xr3:uid="{00000000-0010-0000-0100-000019000000}" name="Effective Length Factor Kx" dataDxfId="306"/>
    <tableColumn id="37" xr3:uid="{00000000-0010-0000-0100-000025000000}" name="Effective Length Factor Ky" dataDxfId="305"/>
    <tableColumn id="10" xr3:uid="{00000000-0010-0000-0100-00000A000000}" name="Bolt Hole Size (in)" dataDxfId="304">
      <calculatedColumnFormula>IF(Reinforcements[[#This Row],[Type]]="",""," ")</calculatedColumnFormula>
    </tableColumn>
    <tableColumn id="15" xr3:uid="{00000000-0010-0000-0100-00000F000000}" name="Bolt Hole Size (mm)" dataDxfId="303">
      <calculatedColumnFormula>IF(Reinforcements[[#This Row],[Bolt Hole Size (in)]]="","",IF(Reinforcements[[#This Row],[Bolt Hole Size (in)]]="n/a","n/a",Reinforcements[[#This Row],[Bolt Hole Size (in)]]*25.4))</calculatedColumnFormula>
    </tableColumn>
    <tableColumn id="11" xr3:uid="{00000000-0010-0000-0100-00000B000000}" name="Net Area (in2)" dataDxfId="302">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1">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300"/>
    <tableColumn id="97" xr3:uid="{00000000-0010-0000-0100-000061000000}" name="Rev. F Bottom Connection Capacity (kips)" dataDxfId="299">
      <calculatedColumnFormula>IF(Reinforcements[[#This Row],[Reinforcement]]="","",IF(Reinforcements[[#This Row],[Bottom End Connection Type]]&lt;&gt;"Capacity Input","-",""))</calculatedColumnFormula>
    </tableColumn>
    <tableColumn id="96" xr3:uid="{00000000-0010-0000-0100-000060000000}" name="Rev. G Bottom Connection Capacity (kips)" dataDxfId="298">
      <calculatedColumnFormula>IF(Reinforcements[[#This Row],[Reinforcement]]="","",IF(Reinforcements[[#This Row],[Bottom End Connection Type]]&lt;&gt;"Capacity Input","-",""))</calculatedColumnFormula>
    </tableColumn>
    <tableColumn id="143" xr3:uid="{00000000-0010-0000-0100-00008F000000}" name="Rev. H Bottom Connection Capacity (kips)" dataDxfId="297">
      <calculatedColumnFormula>IF(Reinforcements[[#This Row],[Reinforcement]]="","",IF(Reinforcements[[#This Row],[Bottom End Connection Type]]&lt;&gt;"Capacity Input","-",""))</calculatedColumnFormula>
    </tableColumn>
    <tableColumn id="49" xr3:uid="{00000000-0010-0000-0100-000031000000}" name="Bottom End Connection Bolt Type" dataDxfId="296"/>
    <tableColumn id="56" xr3:uid="{00000000-0010-0000-0100-000038000000}" name="Threads Included (N) or Excluded (X) (Bottom)" dataDxfId="295">
      <calculatedColumnFormula>IF(Reinforcements[[#This Row],[Bottom End Connection Type]]="Welded","-","")</calculatedColumnFormula>
    </tableColumn>
    <tableColumn id="50" xr3:uid="{00000000-0010-0000-0100-000032000000}" name="# of End Connection Bolts          (Bottom)" dataDxfId="294">
      <calculatedColumnFormula>IF(Reinforcements[[#This Row],[Bottom End Connection Type]]="Welded","-","")</calculatedColumnFormula>
    </tableColumn>
    <tableColumn id="51" xr3:uid="{00000000-0010-0000-0100-000033000000}" name="End Connection Bolt Spacing (in) (B)" dataDxfId="293">
      <calculatedColumnFormula>IF(Reinforcements[[#This Row],[Bottom End Connection Type]]="Welded","-","")</calculatedColumnFormula>
    </tableColumn>
    <tableColumn id="47" xr3:uid="{00000000-0010-0000-0100-00002F000000}" name="End Connection Edge Distance (in) (B)" dataDxfId="292">
      <calculatedColumnFormula>IF(Reinforcements[[#This Row],[Bottom End Connection Type]]="Welded","-","")</calculatedColumnFormula>
    </tableColumn>
    <tableColumn id="59" xr3:uid="{00000000-0010-0000-0100-00003B000000}" name="Bottom Lc,e" dataDxfId="291">
      <calculatedColumnFormula>Reinforcements[[#This Row],[End Connection Edge Distance (in) (B)]]-(Reinforcements[[#This Row],[Bolt Hole Size (in)]]+1/16)/2</calculatedColumnFormula>
    </tableColumn>
    <tableColumn id="58" xr3:uid="{00000000-0010-0000-0100-00003A000000}" name="Bottom Lc,i" dataDxfId="290">
      <calculatedColumnFormula>Reinforcements[[#This Row],[End Connection Bolt Spacing (in) (B)]]-(Reinforcements[[#This Row],[Bolt Hole Size (in)]]+1/16)</calculatedColumnFormula>
    </tableColumn>
    <tableColumn id="61" xr3:uid="{00000000-0010-0000-0100-00003D000000}" name="Bottom Le (Rev. F)" dataDxfId="289">
      <calculatedColumnFormula>Reinforcements[[#This Row],[End Connection Edge Distance (in) (B)]]</calculatedColumnFormula>
    </tableColumn>
    <tableColumn id="70" xr3:uid="{00000000-0010-0000-0100-000046000000}" name="Bottom Li (Rev. F)" dataDxfId="288">
      <calculatedColumnFormula>Reinforcements[[#This Row],[End Connection Bolt Spacing (in) (B)]]</calculatedColumnFormula>
    </tableColumn>
    <tableColumn id="88" xr3:uid="{00000000-0010-0000-0100-000058000000}" name="Bottom Connected to Flange/Base Plate?" dataDxfId="287">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6">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5">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4"/>
    <tableColumn id="103" xr3:uid="{00000000-0010-0000-0100-000067000000}" name="Bottom Transverse Weld Groove Depth (in)" dataDxfId="283">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2">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1"/>
    <tableColumn id="131" xr3:uid="{00000000-0010-0000-0100-000083000000}" name="Bottom Transverse Weld Effective Throat" dataDxfId="280">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9">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8">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7">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6">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5"/>
    <tableColumn id="66" xr3:uid="{00000000-0010-0000-0100-000042000000}" name="Top End Connection Type" dataDxfId="274">
      <calculatedColumnFormula>IF(Reinforcements[[#This Row],[Top End Connection Same?]]="Yes",Reinforcements[[#This Row],[Bottom End Connection Type]],"")</calculatedColumnFormula>
    </tableColumn>
    <tableColumn id="100" xr3:uid="{00000000-0010-0000-0100-000064000000}" name="Rev. F Top Connection Capacity (kips)" dataDxfId="273">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2">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1">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70">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9">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8">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7">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6">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5">
      <calculatedColumnFormula>Reinforcements[[#This Row],[End Connection Edge Distance (in) (T)]]-(Reinforcements[[#This Row],[Bolt Hole Size (in)]]+1/16)/2</calculatedColumnFormula>
    </tableColumn>
    <tableColumn id="72" xr3:uid="{00000000-0010-0000-0100-000048000000}" name="Top Lc,i" dataDxfId="264">
      <calculatedColumnFormula>Reinforcements[[#This Row],[End Connection Bolt Spacing (in) (T)]]-(Reinforcements[[#This Row],[Bolt Hole Size (in)]]+1/16)</calculatedColumnFormula>
    </tableColumn>
    <tableColumn id="46" xr3:uid="{00000000-0010-0000-0100-00002E000000}" name="Top Le (Rev. F)" dataDxfId="263">
      <calculatedColumnFormula>Reinforcements[[#This Row],[End Connection Edge Distance (in) (T)]]</calculatedColumnFormula>
    </tableColumn>
    <tableColumn id="52" xr3:uid="{00000000-0010-0000-0100-000034000000}" name="Top Li (Rev. F)" dataDxfId="262">
      <calculatedColumnFormula>Reinforcements[[#This Row],[End Connection Bolt Spacing (in) (T)]]</calculatedColumnFormula>
    </tableColumn>
    <tableColumn id="109" xr3:uid="{00000000-0010-0000-0100-00006D000000}" name="Top Connected to Flange/Base Plate?" dataDxfId="261">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60">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9">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8">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7">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6">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5">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4">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3">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2">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1">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50">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9">
      <calculatedColumnFormula>IF(Reinforcements[[#This Row],[Type]]="","",IF(Reinforcements[[#This Row],[Type]]="channel","","n/a"))</calculatedColumnFormula>
    </tableColumn>
    <tableColumn id="18" xr3:uid="{00000000-0010-0000-0100-000012000000}" name="Bottom Connection Length + Edge Dist (in)" dataDxfId="248">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7">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6">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5">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4">
      <calculatedColumnFormula>IFERROR(IF(Reinforcements[[#This Row],[Type]]="","",Reinforcements[[#This Row],[Effective B (in)]]*Reinforcements[[#This Row],[Effective H (in)]]^3/12),"")</calculatedColumnFormula>
    </tableColumn>
    <tableColumn id="44" xr3:uid="{00000000-0010-0000-0100-00002C000000}" name="Equivalent Rectangle Iy (in4)" dataDxfId="243">
      <calculatedColumnFormula>IFERROR(IF(Reinforcements[[#This Row],[Type]]="","",Reinforcements[[#This Row],[Effective B (in)]]^3*Reinforcements[[#This Row],[Effective H (in)]]/12),"")</calculatedColumnFormula>
    </tableColumn>
    <tableColumn id="34" xr3:uid="{00000000-0010-0000-0100-000022000000}" name="Cc" dataDxfId="242">
      <calculatedColumnFormula>SQRT(2*PI()^2*29000/VLOOKUP(Reinforcements[[#This Row],[Material]],Materials[],2,FALSE))</calculatedColumnFormula>
    </tableColumn>
    <tableColumn id="33" xr3:uid="{00000000-0010-0000-0100-000021000000}" name="Fax" dataDxfId="241">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40">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9">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8">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7">
      <calculatedColumnFormula>IF(Reinforcements[[#This Row],[λcx]]&lt;=1.5,0.658^(Reinforcements[[#This Row],[λcx]]^2)*Reinforcements[[#This Row],[F''y]],0.877/(Reinforcements[[#This Row],[λcx]]^2)*Reinforcements[[#This Row],[F''y]])</calculatedColumnFormula>
    </tableColumn>
    <tableColumn id="42" xr3:uid="{00000000-0010-0000-0100-00002A000000}" name="Fcr,y" dataDxfId="236">
      <calculatedColumnFormula>IF(Reinforcements[[#This Row],[λcy]]&lt;=1.5,0.658^(Reinforcements[[#This Row],[λcy]]^2)*Reinforcements[[#This Row],[F''y]],0.877/(Reinforcements[[#This Row],[λcy]]^2)*Reinforcements[[#This Row],[F''y]])</calculatedColumnFormula>
    </tableColumn>
    <tableColumn id="29" xr3:uid="{00000000-0010-0000-0100-00001D000000}" name="F'y" dataDxfId="235">
      <calculatedColumnFormula>VLOOKUP(Reinforcements[[#This Row],[Material]],Materials[],2,FALSE)</calculatedColumnFormula>
    </tableColumn>
    <tableColumn id="22" xr3:uid="{00000000-0010-0000-0100-000016000000}" name="Rev. F Compression Capacity x-x (kips)" dataDxfId="234">
      <calculatedColumnFormula>IF(Reinforcements[[#This Row],[Reinforcement]]="","",Reinforcements[[#This Row],[Fax]]*Reinforcements[[#This Row],[Gross Area (in2)]])</calculatedColumnFormula>
    </tableColumn>
    <tableColumn id="35" xr3:uid="{00000000-0010-0000-0100-000023000000}" name="Rev. F Compression Capacity y-y (kips)" dataDxfId="233">
      <calculatedColumnFormula>IF(Reinforcements[[#This Row],[Reinforcement]]="","",Reinforcements[[#This Row],[Fay]]*Reinforcements[[#This Row],[Gross Area (in2)]])</calculatedColumnFormula>
    </tableColumn>
    <tableColumn id="23" xr3:uid="{00000000-0010-0000-0100-000017000000}" name="Rev. F Tension Yield Capacity (kips)" dataDxfId="232">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1">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30">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9">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8">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7">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6">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5">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4">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3">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2">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1">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20">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9">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8">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7">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6">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5">
      <calculatedColumnFormula>IF(Reinforcements[[#This Row],[Reinforcement]]="","",φ_c*Reinforcements[[#This Row],[Fcr,x]]*Reinforcements[[#This Row],[Gross Area (in2)]])</calculatedColumnFormula>
    </tableColumn>
    <tableColumn id="36" xr3:uid="{00000000-0010-0000-0100-000024000000}" name="Rev. G Compression Capacity y-y (kips)" dataDxfId="214">
      <calculatedColumnFormula>IF(Reinforcements[[#This Row],[Reinforcement]]="","",φ_c*Reinforcements[[#This Row],[Fcr,y]]*Reinforcements[[#This Row],[Gross Area (in2)]])</calculatedColumnFormula>
    </tableColumn>
    <tableColumn id="27" xr3:uid="{00000000-0010-0000-0100-00001B000000}" name="Rev. G Tension Yield Capacity (kips)" dataDxfId="213">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2">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1">
      <calculatedColumnFormula>IF(Reinforcements[[#This Row],[Reinforcement]]="","",φ_v*0.5*Reinforcements[[#This Row],[F''y]]*Reinforcements[[#This Row],[Gross Area (in2)]])</calculatedColumnFormula>
    </tableColumn>
    <tableColumn id="57" xr3:uid="{00000000-0010-0000-0100-000039000000}" name="Rev. G Bolt Shear Capacity (Bottom) (kips)" dataDxfId="210">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9">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8">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7">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6">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5">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4">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3">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2">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1">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200">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9">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8">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7">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6">
      <calculatedColumnFormula>IF(OR(Reinforcements[[#This Row],[Type]]="plate",Reinforcements[[#This Row],[Type]]="solid round"),"N/A",Reinforcements[[#This Row],[B (in)]])</calculatedColumnFormula>
    </tableColumn>
    <tableColumn id="191" xr3:uid="{00000000-0010-0000-0100-0000BF000000}" name="Channel Flange Width, b" dataDxfId="195">
      <calculatedColumnFormula>IF(OR(Reinforcements[[#This Row],[Type]]="plate",Reinforcements[[#This Row],[Type]]="solid round"),"N/A",Reinforcements[[#This Row],[H (in)]])</calculatedColumnFormula>
    </tableColumn>
    <tableColumn id="192" xr3:uid="{00000000-0010-0000-0100-0000C0000000}" name="Channel inside depth, T" dataDxfId="194">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3">
      <calculatedColumnFormula>IF(OR(Reinforcements[[#This Row],[Type]]="plate",Reinforcements[[#This Row],[Type]]="solid round"),"N/A",Reinforcements[[#This Row],['[Channel']Web Thickness (in)]])</calculatedColumnFormula>
    </tableColumn>
    <tableColumn id="194" xr3:uid="{00000000-0010-0000-0100-0000C2000000}" name="Channel flange thickness, tf" dataDxfId="192">
      <calculatedColumnFormula>IF(OR(Reinforcements[[#This Row],[Type]]="plate",Reinforcements[[#This Row],[Type]]="solid round"),"N/A",Reinforcements[[#This Row],['[Channel'] Flange Thickness (in)]])</calculatedColumnFormula>
    </tableColumn>
    <tableColumn id="197" xr3:uid="{00000000-0010-0000-0100-0000C5000000}" name="λf" dataDxfId="191">
      <calculatedColumnFormula>IF(Reinforcements[[#This Row],[Type]]="channel",Reinforcements[[#This Row],[Channel Flange Width, b]]/Reinforcements[[#This Row],[Channel flange thickness, tf]],"N/A")</calculatedColumnFormula>
    </tableColumn>
    <tableColumn id="198" xr3:uid="{00000000-0010-0000-0100-0000C6000000}" name="λw" dataDxfId="190">
      <calculatedColumnFormula>IF(Reinforcements[[#This Row],[Type]]="channel",Reinforcements[[#This Row],[Channel inside depth, T]]/Reinforcements[[#This Row],[Channel web thickness, tw]],"N/A")</calculatedColumnFormula>
    </tableColumn>
    <tableColumn id="199" xr3:uid="{00000000-0010-0000-0100-0000C7000000}" name="E, (ksi)" dataDxfId="189">
      <calculatedColumnFormula>29000</calculatedColumnFormula>
    </tableColumn>
    <tableColumn id="195" xr3:uid="{00000000-0010-0000-0100-0000C3000000}" name="λrf" dataDxfId="188">
      <calculatedColumnFormula>IF(Reinforcements[[#This Row],[Type]]="channel",0.56*SQRT(Reinforcements[[#This Row],[E, (ksi)]]/Reinforcements[[#This Row],[Fy, (ksi)]]),"N/A")</calculatedColumnFormula>
    </tableColumn>
    <tableColumn id="196" xr3:uid="{00000000-0010-0000-0100-0000C4000000}" name="λrw" dataDxfId="187">
      <calculatedColumnFormula>IF(Reinforcements[[#This Row],[Type]]="channel",1.49*SQRT(Reinforcements[[#This Row],[E, (ksi)]]/Reinforcements[[#This Row],[Fy, (ksi)]]),"N/A")</calculatedColumnFormula>
    </tableColumn>
    <tableColumn id="144" xr3:uid="{00000000-0010-0000-0100-000090000000}" name="Fy, (ksi)" dataDxfId="186">
      <calculatedColumnFormula>VLOOKUP(Reinforcements[[#This Row],[Material]],Materials!$B$2:$C$30,2,FALSE)</calculatedColumnFormula>
    </tableColumn>
    <tableColumn id="145" xr3:uid="{00000000-0010-0000-0100-000091000000}" name="Lcx (in)" dataDxfId="185">
      <calculatedColumnFormula>Reinforcements[[#This Row],[Lu (in)]]*Reinforcements[[#This Row],[Effective Length Factor Kx]]</calculatedColumnFormula>
    </tableColumn>
    <tableColumn id="146" xr3:uid="{00000000-0010-0000-0100-000092000000}" name="Lcy (in)" dataDxfId="184">
      <calculatedColumnFormula>Reinforcements[[#This Row],[Lu (in)]]*Reinforcements[[#This Row],[Effective Length Factor Ky]]</calculatedColumnFormula>
    </tableColumn>
    <tableColumn id="147" xr3:uid="{00000000-0010-0000-0100-000093000000}" name="rx (in)" dataDxfId="183">
      <calculatedColumnFormula>Reinforcements[[#This Row],[rx]]</calculatedColumnFormula>
    </tableColumn>
    <tableColumn id="148" xr3:uid="{00000000-0010-0000-0100-000094000000}" name="ry (in)" dataDxfId="182">
      <calculatedColumnFormula>Reinforcements[[#This Row],[ry]]</calculatedColumnFormula>
    </tableColumn>
    <tableColumn id="171" xr3:uid="{00000000-0010-0000-0100-0000AB000000}" name="Lcx/rx" dataDxfId="181">
      <calculatedColumnFormula>Reinforcements[[#This Row],[Lcx (in)]]/Reinforcements[[#This Row],[rx (in)]]</calculatedColumnFormula>
    </tableColumn>
    <tableColumn id="172" xr3:uid="{00000000-0010-0000-0100-0000AC000000}" name="Lcy/ry" dataDxfId="180">
      <calculatedColumnFormula>Reinforcements[[#This Row],[Lcy (in)]]/Reinforcements[[#This Row],[ry (in)]]</calculatedColumnFormula>
    </tableColumn>
    <tableColumn id="149" xr3:uid="{00000000-0010-0000-0100-000095000000}" name="Fex, FB (ksi)" dataDxfId="179">
      <calculatedColumnFormula>((PI()^2)*Reinforcements[[#This Row],[E, (ksi)]])/(Reinforcements[[#This Row],[Lcx/rx]]^2)</calculatedColumnFormula>
    </tableColumn>
    <tableColumn id="150" xr3:uid="{00000000-0010-0000-0100-000096000000}" name="Fey, FB (ksi)" dataDxfId="178">
      <calculatedColumnFormula>((PI()^2)*Reinforcements[[#This Row],[E, (ksi)]])/(Reinforcements[[#This Row],[Lcy/ry]]^2)</calculatedColumnFormula>
    </tableColumn>
    <tableColumn id="161" xr3:uid="{00000000-0010-0000-0100-0000A1000000}" name="Fcr Limit" dataDxfId="177">
      <calculatedColumnFormula>4.71*(SQRT(Reinforcements[[#This Row],[E, (ksi)]]/Reinforcements[[#This Row],[Fy, (ksi)]]))</calculatedColumnFormula>
    </tableColumn>
    <tableColumn id="162" xr3:uid="{00000000-0010-0000-0100-0000A2000000}" name="Fcrx (ksi)" dataDxfId="176">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5">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4">
      <calculatedColumnFormula>Reinforcements[[#This Row],[Fcrx (ksi)]]*Reinforcements[[#This Row],[Gross Area (in2)]]</calculatedColumnFormula>
    </tableColumn>
    <tableColumn id="165" xr3:uid="{00000000-0010-0000-0100-0000A5000000}" name="Pny, FB (kip)" dataDxfId="173">
      <calculatedColumnFormula>Reinforcements[[#This Row],[Fcry (ksi)]]*Reinforcements[[#This Row],[Gross Area (in2)]]</calculatedColumnFormula>
    </tableColumn>
    <tableColumn id="166" xr3:uid="{00000000-0010-0000-0100-0000A6000000}" name="yo" dataDxfId="172">
      <calculatedColumnFormula>IF(Reinforcements[[#This Row],[Type]]="channel",0,"N/A")</calculatedColumnFormula>
    </tableColumn>
    <tableColumn id="187" xr3:uid="{00000000-0010-0000-0100-0000BB000000}" name="b" dataDxfId="171">
      <calculatedColumnFormula>IF(Reinforcements[[#This Row],[Type]]="channel",Reinforcements[[#This Row],[Channel Flange Width, b]]-(0.5*Reinforcements[[#This Row],[Channel web thickness, tw]]),"N/A")</calculatedColumnFormula>
    </tableColumn>
    <tableColumn id="188" xr3:uid="{00000000-0010-0000-0100-0000BC000000}" name="h" dataDxfId="170">
      <calculatedColumnFormula>IF(Reinforcements[[#This Row],[Type]]="channel",Reinforcements[[#This Row],[Channel Height, h]]-Reinforcements[[#This Row],[Channel flange thickness, tf]],"N/A")</calculatedColumnFormula>
    </tableColumn>
    <tableColumn id="189" xr3:uid="{00000000-0010-0000-0100-0000BD000000}" name="t" dataDxfId="169">
      <calculatedColumnFormula>IF(Reinforcements[[#This Row],[Type]]="channel",Reinforcements[[#This Row],[Channel web thickness, tw]],"N/A")</calculatedColumnFormula>
    </tableColumn>
    <tableColumn id="167" xr3:uid="{00000000-0010-0000-0100-0000A7000000}" name="eo" dataDxfId="168">
      <calculatedColumnFormula>IF(Reinforcements[[#This Row],[Type]]="channel",((3*Reinforcements[[#This Row],[b]]^2)/(Reinforcements[[#This Row],[h]]+(6*Reinforcements[[#This Row],[b]])))-Reinforcements[[#This Row],[t]]/2,"N/A")</calculatedColumnFormula>
    </tableColumn>
    <tableColumn id="168" xr3:uid="{00000000-0010-0000-0100-0000A8000000}" name="x(bar)" dataDxfId="167">
      <calculatedColumnFormula>Reinforcements[[#This Row],[Pole Face to Centroid (in)]]</calculatedColumnFormula>
    </tableColumn>
    <tableColumn id="169" xr3:uid="{00000000-0010-0000-0100-0000A9000000}" name="xo" dataDxfId="166">
      <calculatedColumnFormula>IF(Reinforcements[[#This Row],[Type]]="channel",Reinforcements[[#This Row],[x(bar)]]+Reinforcements[[#This Row],['[Channel'] e0 (in)]],"N/A")</calculatedColumnFormula>
    </tableColumn>
    <tableColumn id="170" xr3:uid="{00000000-0010-0000-0100-0000AA000000}" name="Ix (FTB)" dataDxfId="165">
      <calculatedColumnFormula>IF(Reinforcements[[#This Row],[Type]]="channel",Reinforcements[[#This Row],[Ix]],"N/A")</calculatedColumnFormula>
    </tableColumn>
    <tableColumn id="156" xr3:uid="{00000000-0010-0000-0100-00009C000000}" name="Iy (FTB)" dataDxfId="164">
      <calculatedColumnFormula>IF(Reinforcements[[#This Row],[Type]]="channel",Reinforcements[[#This Row],[Iy]],"N/A")</calculatedColumnFormula>
    </tableColumn>
    <tableColumn id="157" xr3:uid="{00000000-0010-0000-0100-00009D000000}" name="Ag" dataDxfId="163">
      <calculatedColumnFormula>IF(Reinforcements[[#This Row],[Type]]="channel",Reinforcements[[#This Row],[Gross Area (in2)]],"N/A")</calculatedColumnFormula>
    </tableColumn>
    <tableColumn id="158" xr3:uid="{00000000-0010-0000-0100-00009E000000}" name="ro^2(bar)" dataDxfId="162">
      <calculatedColumnFormula>IF(Reinforcements[[#This Row],[Type]]="channel",(Reinforcements[[#This Row],[xo]]^2)+((Reinforcements[[#This Row],[Ix (FTB)]]+Reinforcements[[#This Row],[Iy (FTB)]])/Reinforcements[[#This Row],[Ag]]),"N/A")</calculatedColumnFormula>
    </tableColumn>
    <tableColumn id="159" xr3:uid="{00000000-0010-0000-0100-00009F000000}" name="Lz" dataDxfId="161">
      <calculatedColumnFormula>IF(Reinforcements[[#This Row],[Type]]="channel",Reinforcements[[#This Row],[Lu (in)]],"N/A")</calculatedColumnFormula>
    </tableColumn>
    <tableColumn id="160" xr3:uid="{00000000-0010-0000-0100-0000A0000000}" name="Kz" dataDxfId="160">
      <calculatedColumnFormula>IF(Reinforcements[[#This Row],[Type]]="channel",Reinforcements[[#This Row],[Effective Length Factor Kx]],"N/A")</calculatedColumnFormula>
    </tableColumn>
    <tableColumn id="151" xr3:uid="{00000000-0010-0000-0100-000097000000}" name="Lcz" dataDxfId="159">
      <calculatedColumnFormula>IF(Reinforcements[[#This Row],[Type]]="channel",Reinforcements[[#This Row],[Kz]]*Reinforcements[[#This Row],[Lz]],"N/A")</calculatedColumnFormula>
    </tableColumn>
    <tableColumn id="153" xr3:uid="{00000000-0010-0000-0100-000099000000}" name="J" dataDxfId="158">
      <calculatedColumnFormula>IF(Reinforcements[[#This Row],[Type]]="channel",(((Reinforcements[[#This Row],[t]]^3)/3)*(Reinforcements[[#This Row],[h]]+(2*Reinforcements[[#This Row],[b]]))),"N/A")</calculatedColumnFormula>
    </tableColumn>
    <tableColumn id="154" xr3:uid="{00000000-0010-0000-0100-00009A000000}" name="H2" dataDxfId="157">
      <calculatedColumnFormula>IF(Reinforcements[[#This Row],[Type]]="channel",(1-(((Reinforcements[[#This Row],[xo]]^2)+(Reinforcements[[#This Row],[yo]]^2))/Reinforcements[[#This Row],[ro^2(bar)]])),"N/A")</calculatedColumnFormula>
    </tableColumn>
    <tableColumn id="155" xr3:uid="{00000000-0010-0000-0100-00009B000000}" name="G" dataDxfId="156"/>
    <tableColumn id="173" xr3:uid="{00000000-0010-0000-0100-0000AD000000}" name="Cw" dataDxfId="155">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4">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3">
      <calculatedColumnFormula>IF(Reinforcements[[#This Row],[Type]]="channel",((PI()^2)*Reinforcements[[#This Row],[E, (ksi)]])/(Reinforcements[[#This Row],[Lcy/ry]]^2),"N/A")</calculatedColumnFormula>
    </tableColumn>
    <tableColumn id="176" xr3:uid="{00000000-0010-0000-0100-0000B0000000}" name="Fe (FTB)" dataDxfId="152">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1">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50">
      <calculatedColumnFormula>IF(Reinforcements[[#This Row],[Type]]="channel",MIN(Reinforcements[[#This Row],[Fcr(FTB)]],Reinforcements[[#This Row],[Fcry (ksi)]]),"N/A")</calculatedColumnFormula>
    </tableColumn>
    <tableColumn id="179" xr3:uid="{00000000-0010-0000-0100-0000B3000000}" name="c1" dataDxfId="149"/>
    <tableColumn id="180" xr3:uid="{00000000-0010-0000-0100-0000B4000000}" name="c2" dataDxfId="148"/>
    <tableColumn id="181" xr3:uid="{00000000-0010-0000-0100-0000B5000000}" name="Fel(f)" dataDxfId="147">
      <calculatedColumnFormula>IF(Reinforcements[[#This Row],[Type]]="channel",((Reinforcements[[#This Row],[c2]]*(Reinforcements[[#This Row],[λrf]]/Reinforcements[[#This Row],[λf]]))^2)*Reinforcements[[#This Row],[Fy, (ksi)]],"N/A")</calculatedColumnFormula>
    </tableColumn>
    <tableColumn id="182" xr3:uid="{00000000-0010-0000-0100-0000B6000000}" name="Fel(w)" dataDxfId="146">
      <calculatedColumnFormula>IF(Reinforcements[[#This Row],[Type]]="channel",((Reinforcements[[#This Row],[c2]]*(Reinforcements[[#This Row],[λrw]]/Reinforcements[[#This Row],[λw]]))^2)*Reinforcements[[#This Row],[Fy, (ksi)]],"N/A")</calculatedColumnFormula>
    </tableColumn>
    <tableColumn id="183" xr3:uid="{00000000-0010-0000-0100-0000B7000000}" name="be" dataDxfId="145">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4">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3">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2">
      <calculatedColumnFormula>IF(Reinforcements[[#This Row],[Type]]="channel",Reinforcements[[#This Row],[Fcr]]*Reinforcements[[#This Row],[Ae]],"N/A")</calculatedColumnFormula>
    </tableColumn>
    <tableColumn id="90" xr3:uid="{00000000-0010-0000-0100-00005A000000}" name="Rev. H Compression Capacity x-x (kips)" dataDxfId="141">
      <calculatedColumnFormula>IF(Reinforcements[[#This Row],[Reinforcement]]="","",φ_c*Reinforcements[[#This Row],[Pnx, FB (kip)]])</calculatedColumnFormula>
    </tableColumn>
    <tableColumn id="101" xr3:uid="{00000000-0010-0000-0100-000065000000}" name="Rev. H Compression Capacity y-y (kips)" dataDxfId="140">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9">
      <calculatedColumnFormula>Reinforcements[[#This Row],[Rev. G Tension Yield Capacity (kips)]]</calculatedColumnFormula>
    </tableColumn>
    <tableColumn id="104" xr3:uid="{00000000-0010-0000-0100-000068000000}" name="Rev. H Tension Rupture Capacity (kips)" dataDxfId="138">
      <calculatedColumnFormula>Reinforcements[[#This Row],[Rev. G Tension Rupture Capacity (kips)]]</calculatedColumnFormula>
    </tableColumn>
    <tableColumn id="105" xr3:uid="{00000000-0010-0000-0100-000069000000}" name="Rev. H Shear Capacity (kips)" dataDxfId="137">
      <calculatedColumnFormula>Reinforcements[[#This Row],[Rev. G Shear Capacity (kips)]]</calculatedColumnFormula>
    </tableColumn>
    <tableColumn id="202" xr3:uid="{00000000-0010-0000-0100-0000CA000000}" name="Lb(bottom)" dataDxfId="136">
      <calculatedColumnFormula>IFERROR((Reinforcements[[#This Row],['# of End Connection Bolts          (Bottom)]]-1)*Reinforcements[[#This Row],[End Connection Bolt Spacing (in) (B)]],"-")</calculatedColumnFormula>
    </tableColumn>
    <tableColumn id="203" xr3:uid="{00000000-0010-0000-0100-0000CB000000}" name="Rb(bottom)" dataDxfId="135">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4">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3">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2">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1">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30">
      <calculatedColumnFormula>Reinforcements[[#This Row],[Rev. G Bolt-Shaft Bearing Capacity (Bottom)                No Deformation          (*t*Fu kips)]]</calculatedColumnFormula>
    </tableColumn>
    <tableColumn id="122" xr3:uid="{00000000-0010-0000-0100-00007A000000}" name="Rev. H Bolt-Shaft Bearing Capacity (Bottom) Deformation (*t*Fu kips)" dataDxfId="129">
      <calculatedColumnFormula>Reinforcements[[#This Row],[Rev. G Bolt-Shaft Bearing Capacity (Bottom)                   Deformation          (*t*Fu kips)]]</calculatedColumnFormula>
    </tableColumn>
    <tableColumn id="123" xr3:uid="{00000000-0010-0000-0100-00007B000000}" name="Rev. H Bolt-Shaft Bearing Capacity (Top) No Deformation (*t*Fu kips)" dataDxfId="128">
      <calculatedColumnFormula>Reinforcements[[#This Row],[Rev. G Bolt-Shaft Bearing Capacity (Top)                    No Deformation          (*t*Fu kips)]]</calculatedColumnFormula>
    </tableColumn>
    <tableColumn id="124" xr3:uid="{00000000-0010-0000-0100-00007C000000}" name="Rev. H Bolt-Shaft Bearing Capacity (Top) Deformation (*t*Fu kips)" dataDxfId="127">
      <calculatedColumnFormula>Reinforcements[[#This Row],[Rev. G Bolt-Shaft Bearing Capacity (Top)                        Deformation          (*t*Fu kips)]]</calculatedColumnFormula>
    </tableColumn>
    <tableColumn id="129" xr3:uid="{00000000-0010-0000-0100-000081000000}" name="Rev. H Bolt-Reinf. Bearing Capacity (Bottom) No Deformation (kips)" dataDxfId="126">
      <calculatedColumnFormula>Reinforcements[[#This Row],[Rev. G Bolt-Reinf. Bearing Capacity (Bottom)            No Deformation (kips)]]</calculatedColumnFormula>
    </tableColumn>
    <tableColumn id="130" xr3:uid="{00000000-0010-0000-0100-000082000000}" name="Rev. H Bolt-Reinf. Bearing Capacity (Bottom) Deformation (kips)" dataDxfId="125">
      <calculatedColumnFormula>Reinforcements[[#This Row],[Rev. G Bolt-Reinf. Bearing Capacity (Bottom)               Deformation (kips)]]</calculatedColumnFormula>
    </tableColumn>
    <tableColumn id="133" xr3:uid="{00000000-0010-0000-0100-000085000000}" name="Rev. H Bolt-Reinf. Bearing Capacity (Top) No Deformation (kips)" dataDxfId="124">
      <calculatedColumnFormula>Reinforcements[[#This Row],[Rev. G Bolt-Reinf. Bearing Capacity (Top)                  No Deformation (kips)]]</calculatedColumnFormula>
    </tableColumn>
    <tableColumn id="134" xr3:uid="{00000000-0010-0000-0100-000086000000}" name="Rev. H Bolt-Reinf. Bearing Capacity (Top) Deformation (kips)" dataDxfId="123">
      <calculatedColumnFormula>Reinforcements[[#This Row],[Rev. G Bolt-Reinf. Bearing Capacity (Top)               Deformation (kips)]]</calculatedColumnFormula>
    </tableColumn>
    <tableColumn id="136" xr3:uid="{00000000-0010-0000-0100-000088000000}" name="Rev. H Bottom Transverse Weld Strangth" dataDxfId="122">
      <calculatedColumnFormula>Reinforcements[[#This Row],[Rev. G Bottom Transverse Weld Strength]]</calculatedColumnFormula>
    </tableColumn>
    <tableColumn id="137" xr3:uid="{00000000-0010-0000-0100-000089000000}" name="Rev. H Bottom Longitudinal Weld Strength" dataDxfId="121">
      <calculatedColumnFormula>Reinforcements[[#This Row],[Rev. G Bottom Longitudinal Weld Strength]]</calculatedColumnFormula>
    </tableColumn>
    <tableColumn id="141" xr3:uid="{00000000-0010-0000-0100-00008D000000}" name="Rev. H Top Transverse Weld Strength" dataDxfId="120">
      <calculatedColumnFormula>Reinforcements[[#This Row],[Rev. G Top Transverse Weld Strength]]</calculatedColumnFormula>
    </tableColumn>
    <tableColumn id="142" xr3:uid="{00000000-0010-0000-0100-00008E000000}" name="Rev. H Top Longitudinal Weld Strength" dataDxfId="119">
      <calculatedColumnFormula>Reinforcements[[#This Row],[Rev. G Top Longitudinal Weld Strength]]</calculatedColumnFormula>
    </tableColumn>
    <tableColumn id="208" xr3:uid="{87932862-D00C-4FB3-B41E-3F9882CC57F5}" name="Reinf ID" dataDxfId="118"/>
    <tableColumn id="209" xr3:uid="{B056EEB5-675C-45C7-9BAA-30913E2FA2BA}" name="Default?" dataDxfId="117">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6" dataDxfId="115">
  <autoFilter ref="B3:AO24" xr:uid="{00000000-0009-0000-0100-000002000000}"/>
  <tableColumns count="40">
    <tableColumn id="1" xr3:uid="{00000000-0010-0000-0200-000001000000}" name="Bolt Name" dataDxfId="114"/>
    <tableColumn id="2" xr3:uid="{00000000-0010-0000-0200-000002000000}" name="Description" dataDxfId="113"/>
    <tableColumn id="3" xr3:uid="{00000000-0010-0000-0200-000003000000}" name="Bolt Diameter (in)" dataDxfId="112">
      <calculatedColumnFormula>20/25.4</calculatedColumnFormula>
    </tableColumn>
    <tableColumn id="26" xr3:uid="{00000000-0010-0000-0200-00001A000000}" name="Bolt Diameter (mm)" dataDxfId="111">
      <calculatedColumnFormula>IF(Bolts[[#This Row],[Bolt Name]]="","",Bolts[[#This Row],[Bolt Diameter (in)]]*25.4)</calculatedColumnFormula>
    </tableColumn>
    <tableColumn id="4" xr3:uid="{00000000-0010-0000-0200-000004000000}" name="Area of Bolt (in2)" dataDxfId="110">
      <calculatedColumnFormula>IF(Bolts[[#This Row],[Bolt Name]]="","",PI()/4*Bolts[[#This Row],[Bolt Diameter (in)]]^2)</calculatedColumnFormula>
    </tableColumn>
    <tableColumn id="5" xr3:uid="{00000000-0010-0000-0200-000005000000}" name="Bolt Fu (ksi)" dataDxfId="109"/>
    <tableColumn id="6" xr3:uid="{00000000-0010-0000-0200-000006000000}" name="Sleeve Outer Diameter (in)" dataDxfId="108">
      <calculatedColumnFormula>29/25.4</calculatedColumnFormula>
    </tableColumn>
    <tableColumn id="7" xr3:uid="{00000000-0010-0000-0200-000007000000}" name="Sleeve Inner Diameter (in)" dataDxfId="107">
      <calculatedColumnFormula>20.295/25.4</calculatedColumnFormula>
    </tableColumn>
    <tableColumn id="8" xr3:uid="{00000000-0010-0000-0200-000008000000}" name="Sleeve Area (in2)" dataDxfId="106">
      <calculatedColumnFormula>PI()/4*(Bolts[[#This Row],[Sleeve Outer Diameter (in)]]^2-Bolts[[#This Row],[Sleeve Inner Diameter (in)]]^2)</calculatedColumnFormula>
    </tableColumn>
    <tableColumn id="9" xr3:uid="{00000000-0010-0000-0200-000009000000}" name="Sleeve Fu (ksi)" dataDxfId="105"/>
    <tableColumn id="10" xr3:uid="{00000000-0010-0000-0200-00000A000000}" name="Rev. F FVN" dataDxfId="104">
      <calculatedColumnFormula>IF(Bolts[[#This Row],[Bolt Fu (ksi)]]=120,21,IF(Bolts[[#This Row],[Bolt Fu (ksi)]]=150,28,"Error"))</calculatedColumnFormula>
    </tableColumn>
    <tableColumn id="11" xr3:uid="{00000000-0010-0000-0200-00000B000000}" name="Rev. F FVX" dataDxfId="103">
      <calculatedColumnFormula>IF(Bolts[[#This Row],[Bolt Fu (ksi)]]=120,30,IF(Bolts[[#This Row],[Bolt Fu (ksi)]]=150,40,"Error"))</calculatedColumnFormula>
    </tableColumn>
    <tableColumn id="12" xr3:uid="{00000000-0010-0000-0200-00000C000000}" name="Rev. F RN" dataDxfId="102">
      <calculatedColumnFormula>Bolts[[#This Row],[Rev. F FVN]]*Bolts[[#This Row],[Area of Bolt (in2)]]</calculatedColumnFormula>
    </tableColumn>
    <tableColumn id="13" xr3:uid="{00000000-0010-0000-0200-00000D000000}" name="Rev. F RX" dataDxfId="101">
      <calculatedColumnFormula>Bolts[[#This Row],[Rev. F FVX]]*Bolts[[#This Row],[Area of Bolt (in2)]]</calculatedColumnFormula>
    </tableColumn>
    <tableColumn id="14" xr3:uid="{00000000-0010-0000-0200-00000E000000}" name="Rev. F Sleeve FVX" dataDxfId="100">
      <calculatedColumnFormula>M4*(K4/G4)</calculatedColumnFormula>
    </tableColumn>
    <tableColumn id="15" xr3:uid="{00000000-0010-0000-0200-00000F000000}" name="Rev. F Sleeve RN" dataDxfId="99">
      <calculatedColumnFormula>Bolts[[#This Row],[Rev. F Sleeve FVX]]*Bolts[[#This Row],[Sleeve Area (in2)]]</calculatedColumnFormula>
    </tableColumn>
    <tableColumn id="16" xr3:uid="{00000000-0010-0000-0200-000010000000}" name="Rev. G FNVN" dataDxfId="98">
      <calculatedColumnFormula>0.45*G4</calculatedColumnFormula>
    </tableColumn>
    <tableColumn id="17" xr3:uid="{00000000-0010-0000-0200-000011000000}" name="Rev. G FNVX" dataDxfId="97">
      <calculatedColumnFormula>0.55*G4</calculatedColumnFormula>
    </tableColumn>
    <tableColumn id="18" xr3:uid="{00000000-0010-0000-0200-000012000000}" name="Rev. G ΦRNN" dataDxfId="96">
      <calculatedColumnFormula>φ_bolt_shear*Bolts[[#This Row],[Rev. G FNVN]]*Bolts[[#This Row],[Area of Bolt (in2)]]</calculatedColumnFormula>
    </tableColumn>
    <tableColumn id="19" xr3:uid="{00000000-0010-0000-0200-000013000000}" name="Rev. G ΦRNX" dataDxfId="95">
      <calculatedColumnFormula>φ_bolt_shear*Bolts[[#This Row],[Rev. G FNVX]]*Bolts[[#This Row],[Area of Bolt (in2)]]</calculatedColumnFormula>
    </tableColumn>
    <tableColumn id="20" xr3:uid="{00000000-0010-0000-0200-000014000000}" name="Rev. G Sleeve FNVX" dataDxfId="94">
      <calculatedColumnFormula>0.55*K4</calculatedColumnFormula>
    </tableColumn>
    <tableColumn id="21" xr3:uid="{00000000-0010-0000-0200-000015000000}" name="Rev. G Sleeve ΦRNX" dataDxfId="93">
      <calculatedColumnFormula>φ_bolt_shear*Bolts[[#This Row],[Rev. G Sleeve FNVX]]*Bolts[[#This Row],[Sleeve Area (in2)]]</calculatedColumnFormula>
    </tableColumn>
    <tableColumn id="32" xr3:uid="{00000000-0010-0000-0200-000020000000}" name="Rev. H FNVN" dataDxfId="92">
      <calculatedColumnFormula>IF(Bolts[[#This Row],[Bolt Name]]="","",0.625*0.8*Bolts[[#This Row],[Bolt Fu (ksi)]])</calculatedColumnFormula>
    </tableColumn>
    <tableColumn id="31" xr3:uid="{00000000-0010-0000-0200-00001F000000}" name="Rev. H FNVX" dataDxfId="91">
      <calculatedColumnFormula>IF(Bolts[[#This Row],[Bolt Name]]="","",0.625*Bolts[[#This Row],[Bolt Fu (ksi)]])</calculatedColumnFormula>
    </tableColumn>
    <tableColumn id="30" xr3:uid="{00000000-0010-0000-0200-00001E000000}" name="Rev. H ΦRNN" dataDxfId="90">
      <calculatedColumnFormula>φ_bolt_shear*Bolts[[#This Row],[Rev. H FNVN]]*Bolts[[#This Row],[Area of Bolt (in2)]]</calculatedColumnFormula>
    </tableColumn>
    <tableColumn id="29" xr3:uid="{00000000-0010-0000-0200-00001D000000}" name="Rev. H ΦRNX" dataDxfId="89">
      <calculatedColumnFormula>φ_bolt_shear*Bolts[[#This Row],[Rev. H FNVX]]*Bolts[[#This Row],[Area of Bolt (in2)]]</calculatedColumnFormula>
    </tableColumn>
    <tableColumn id="28" xr3:uid="{00000000-0010-0000-0200-00001C000000}" name="Rev. H Sleeve FNVX" dataDxfId="88">
      <calculatedColumnFormula>IF(Bolts[[#This Row],[Bolt Name]]="","",0.625*Bolts[[#This Row],[Sleeve Fu (ksi)]])</calculatedColumnFormula>
    </tableColumn>
    <tableColumn id="27" xr3:uid="{00000000-0010-0000-0200-00001B000000}" name="Rev. H Sleeve ΦRNX" dataDxfId="87">
      <calculatedColumnFormula>φ_bolt_shear*Bolts[[#This Row],[Rev. H Sleeve FNVX]]*Bolts[[#This Row],[Sleeve Area (in2)]]</calculatedColumnFormula>
    </tableColumn>
    <tableColumn id="22" xr3:uid="{00000000-0010-0000-0200-000016000000}" name="Rev. F Bolt (N) + Sleeve Shear Capacity" dataDxfId="86">
      <calculatedColumnFormula>IF(Bolts[[#This Row],[Bolt Name]]="","",(Bolts[[#This Row],[Rev. F RN]]+Bolts[[#This Row],[Rev. F Sleeve RN]]))</calculatedColumnFormula>
    </tableColumn>
    <tableColumn id="23" xr3:uid="{00000000-0010-0000-0200-000017000000}" name="Rev. F Bolt (X) + Sleeve Shear Capacity" dataDxfId="85">
      <calculatedColumnFormula>IF(Bolts[[#This Row],[Bolt Name]]="","",(Bolts[[#This Row],[Rev. F RX]]+Bolts[[#This Row],[Rev. F Sleeve RN]]))</calculatedColumnFormula>
    </tableColumn>
    <tableColumn id="24" xr3:uid="{00000000-0010-0000-0200-000018000000}" name="Rev. G Bolt (N) + Sleeve Shear Capacity" dataDxfId="84">
      <calculatedColumnFormula>IF(Bolts[[#This Row],[Bolt Name]]="","",Bolts[[#This Row],[Rev. G ΦRNN]]+Bolts[[#This Row],[Rev. G Sleeve ΦRNX]])</calculatedColumnFormula>
    </tableColumn>
    <tableColumn id="25" xr3:uid="{00000000-0010-0000-0200-000019000000}" name="Rev. G Bolt (X) + Sleeve Shear Capacity" dataDxfId="83">
      <calculatedColumnFormula>IF(Bolts[[#This Row],[Bolt Name]]="","",Bolts[[#This Row],[Rev. G ΦRNX]]+Bolts[[#This Row],[Rev. G Sleeve ΦRNX]])</calculatedColumnFormula>
    </tableColumn>
    <tableColumn id="33" xr3:uid="{00000000-0010-0000-0200-000021000000}" name="Rev. H Bolt (N) Capacity" dataDxfId="82">
      <calculatedColumnFormula>IF(Bolts[[#This Row],[Bolt Name]]="","",Bolts[[#This Row],[Rev. H ΦRNN]])</calculatedColumnFormula>
    </tableColumn>
    <tableColumn id="34" xr3:uid="{00000000-0010-0000-0200-000022000000}" name="Rev. H Bolt (X) Capacity" dataDxfId="81">
      <calculatedColumnFormula>IF(Bolts[[#This Row],[Bolt Name]]="","",Bolts[[#This Row],[Rev. H ΦRNX]])</calculatedColumnFormula>
    </tableColumn>
    <tableColumn id="35" xr3:uid="{00000000-0010-0000-0200-000023000000}" name="Rev. H Shear Sleeve Capacity" dataDxfId="80">
      <calculatedColumnFormula>IF(Bolts[[#This Row],[Bolt Name]]="","",Bolts[[#This Row],[Rev. H Sleeve ΦRNX]])</calculatedColumnFormula>
    </tableColumn>
    <tableColumn id="36" xr3:uid="{0AC280F5-4642-4976-91FF-583768425F60}" name="Rev. H Bolt (N) + Sleeve Shear Capacity" dataDxfId="79">
      <calculatedColumnFormula>IF(Bolts[[#This Row],[Bolt Name]]="","",Bolts[[#This Row],[Rev. H Bolt (N) Capacity]]+Bolts[[#This Row],[Rev. H Shear Sleeve Capacity]])</calculatedColumnFormula>
    </tableColumn>
    <tableColumn id="37" xr3:uid="{5D605C0A-551D-465F-BBA4-A4E88AC64D0A}" name="Rev. H Bolt (X) + Sleeve Shear Capacity" dataDxfId="78">
      <calculatedColumnFormula>IF(Bolts[[#This Row],[Bolt Name]]="","",Bolts[[#This Row],[Rev. H Bolt (X) Capacity]]+Bolts[[#This Row],[Rev. H Shear Sleeve Capacity]])</calculatedColumnFormula>
    </tableColumn>
    <tableColumn id="38" xr3:uid="{56FC14A9-D2B9-4A2B-86A5-C65C17E7F5E1}" name="Rev. H Apply Connection Length Reduction Factor (Rb)?" dataDxfId="77">
      <calculatedColumnFormula>IF(Bolts[[#This Row],[Bolt Name]]="","","Yes")</calculatedColumnFormula>
    </tableColumn>
    <tableColumn id="39" xr3:uid="{D7D3E454-7D1B-4E5A-B190-1EEBC3EDDE96}" name="Bolt ID" dataDxfId="76"/>
    <tableColumn id="40" xr3:uid="{8B9277B2-65CB-4D36-858D-E480E2C5F6BB}" name="Default?" dataDxfId="75">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A31" totalsRowShown="0">
  <autoFilter ref="B2:AA31" xr:uid="{6E8247F2-B3FA-4D50-87B7-9DD934702331}"/>
  <tableColumns count="26">
    <tableColumn id="1" xr3:uid="{FD1681DC-25CE-4100-AEED-92518F239D30}" name="Default Sheet Name"/>
    <tableColumn id="26" xr3:uid="{4603D9F0-740D-4A3A-A159-969BD28D8BF3}" name="5.0.0" dataDxfId="20"/>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6"/>
      <c r="N1" s="707"/>
      <c r="O1" s="707"/>
      <c r="P1" s="707"/>
      <c r="Q1" s="707"/>
      <c r="R1" s="707"/>
      <c r="S1" s="707"/>
      <c r="T1" s="707"/>
      <c r="U1" s="707"/>
      <c r="V1" s="707"/>
      <c r="W1" s="707"/>
      <c r="X1" s="707"/>
      <c r="Y1" s="707"/>
      <c r="Z1" s="707"/>
    </row>
    <row r="2" spans="2:59" ht="21" customHeight="1" x14ac:dyDescent="0.2">
      <c r="M2" s="707"/>
      <c r="N2" s="707"/>
      <c r="O2" s="707"/>
      <c r="P2" s="707"/>
      <c r="Q2" s="707"/>
      <c r="R2" s="707"/>
      <c r="S2" s="707"/>
      <c r="T2" s="707"/>
      <c r="U2" s="707"/>
      <c r="V2" s="707"/>
      <c r="W2" s="707"/>
      <c r="X2" s="707"/>
      <c r="Y2" s="707"/>
      <c r="Z2" s="707"/>
    </row>
    <row r="3" spans="2:59" ht="25.9" customHeight="1" x14ac:dyDescent="0.45">
      <c r="R3" s="63"/>
      <c r="S3" s="63"/>
      <c r="T3" s="63"/>
      <c r="U3" s="458" t="s">
        <v>1009</v>
      </c>
      <c r="V3" s="26"/>
      <c r="W3" s="26"/>
      <c r="X3" s="26"/>
      <c r="AP3" s="64"/>
    </row>
    <row r="4" spans="2:59" ht="22.9" customHeight="1" x14ac:dyDescent="0.25">
      <c r="Q4" s="7" t="s">
        <v>114</v>
      </c>
      <c r="R4" s="701"/>
      <c r="S4" s="702"/>
      <c r="T4" s="702"/>
      <c r="U4" s="702"/>
      <c r="V4" s="702"/>
      <c r="W4" s="702"/>
      <c r="AT4"/>
      <c r="BG4" s="66" t="s">
        <v>973</v>
      </c>
    </row>
    <row r="5" spans="2:59" ht="17.25" customHeight="1" x14ac:dyDescent="0.2">
      <c r="I5" s="21"/>
      <c r="N5" s="21"/>
      <c r="Q5" s="7" t="s">
        <v>107</v>
      </c>
      <c r="R5" s="703"/>
      <c r="S5" s="704"/>
      <c r="T5" s="704"/>
      <c r="U5" s="704"/>
      <c r="V5" s="704"/>
      <c r="W5" s="704"/>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91" t="s">
        <v>0</v>
      </c>
      <c r="D7" s="691"/>
      <c r="E7" s="691"/>
      <c r="F7" s="691"/>
      <c r="G7" s="691" t="s">
        <v>1002</v>
      </c>
      <c r="H7" s="691"/>
      <c r="I7" s="691"/>
      <c r="J7" s="691"/>
      <c r="K7" s="691" t="s">
        <v>11</v>
      </c>
      <c r="L7" s="691"/>
      <c r="M7" s="691"/>
      <c r="N7" s="691"/>
      <c r="O7" s="691" t="s">
        <v>2</v>
      </c>
      <c r="P7" s="691"/>
      <c r="Q7" s="691"/>
      <c r="R7" s="691"/>
      <c r="S7" s="691" t="s">
        <v>1003</v>
      </c>
      <c r="T7" s="691"/>
      <c r="U7" s="691"/>
      <c r="V7" s="691"/>
      <c r="W7" s="691" t="s">
        <v>4</v>
      </c>
      <c r="X7" s="691"/>
      <c r="Y7" s="691"/>
      <c r="Z7" s="691"/>
      <c r="AA7" s="661" t="s">
        <v>5</v>
      </c>
      <c r="AB7" s="663"/>
      <c r="AC7" s="663"/>
      <c r="AD7" s="662"/>
      <c r="AE7" s="661" t="s">
        <v>1004</v>
      </c>
      <c r="AF7" s="663"/>
      <c r="AG7" s="663"/>
      <c r="AH7" s="662"/>
      <c r="AI7" s="691" t="s">
        <v>206</v>
      </c>
      <c r="AJ7" s="691"/>
      <c r="AK7" s="691"/>
      <c r="AL7" s="691"/>
      <c r="AR7" s="1" t="s">
        <v>476</v>
      </c>
    </row>
    <row r="8" spans="2:59" ht="15" x14ac:dyDescent="0.25">
      <c r="B8" s="4" t="str">
        <f>IF(G8="","",1)</f>
        <v/>
      </c>
      <c r="C8" s="686" t="str">
        <f>IF(G8="","",IF(C9="",0,C9)+G8-K8)</f>
        <v/>
      </c>
      <c r="D8" s="686"/>
      <c r="E8" s="686"/>
      <c r="F8" s="686"/>
      <c r="G8" s="679"/>
      <c r="H8" s="679"/>
      <c r="I8" s="679"/>
      <c r="J8" s="679"/>
      <c r="K8" s="679"/>
      <c r="L8" s="679"/>
      <c r="M8" s="679"/>
      <c r="N8" s="679"/>
      <c r="O8" s="679"/>
      <c r="P8" s="679"/>
      <c r="Q8" s="679"/>
      <c r="R8" s="679"/>
      <c r="S8" s="695"/>
      <c r="T8" s="696"/>
      <c r="U8" s="696"/>
      <c r="V8" s="697"/>
      <c r="W8" s="679"/>
      <c r="X8" s="679"/>
      <c r="Y8" s="679"/>
      <c r="Z8" s="679"/>
      <c r="AA8" s="679"/>
      <c r="AB8" s="679"/>
      <c r="AC8" s="679"/>
      <c r="AD8" s="679"/>
      <c r="AE8" s="698" t="str">
        <f>IF(O8&lt;&gt;0,"Auto","")</f>
        <v/>
      </c>
      <c r="AF8" s="699"/>
      <c r="AG8" s="699"/>
      <c r="AH8" s="700"/>
      <c r="AI8" s="679"/>
      <c r="AJ8" s="679"/>
      <c r="AK8" s="679"/>
      <c r="AL8" s="679"/>
      <c r="AM8" s="12"/>
      <c r="AO8" s="219" t="s">
        <v>652</v>
      </c>
      <c r="AR8" s="712"/>
      <c r="AS8" s="713"/>
      <c r="AT8" s="220" t="s">
        <v>653</v>
      </c>
      <c r="AV8" s="220" t="s">
        <v>655</v>
      </c>
      <c r="AW8" s="65"/>
      <c r="AX8" s="65"/>
      <c r="AY8" s="65"/>
      <c r="AZ8" s="633"/>
      <c r="BA8" s="634"/>
      <c r="BB8" s="565" t="s">
        <v>1008</v>
      </c>
      <c r="BC8" s="65"/>
    </row>
    <row r="9" spans="2:59" hidden="1" x14ac:dyDescent="0.2">
      <c r="B9" s="4" t="str">
        <f>IF(G9="","",B8+1)</f>
        <v/>
      </c>
      <c r="C9" s="686" t="str">
        <f>IF(G9="","",IF(C10="",0,C10)+G9-K9)</f>
        <v/>
      </c>
      <c r="D9" s="686"/>
      <c r="E9" s="686"/>
      <c r="F9" s="686"/>
      <c r="G9" s="679"/>
      <c r="H9" s="679"/>
      <c r="I9" s="679"/>
      <c r="J9" s="679"/>
      <c r="K9" s="679"/>
      <c r="L9" s="679"/>
      <c r="M9" s="679"/>
      <c r="N9" s="679"/>
      <c r="O9" s="679"/>
      <c r="P9" s="679"/>
      <c r="Q9" s="679"/>
      <c r="R9" s="679"/>
      <c r="S9" s="692" t="str">
        <f>IF(G9="","",IF(O9=0,W9,W8-K8*12*VLOOKUP(C8,'Geometry 2'!$C$5:$AJ$14,34,FALSE)-IF(OR(K8="",K8=0),0,2)*AA8))</f>
        <v/>
      </c>
      <c r="T9" s="693"/>
      <c r="U9" s="693"/>
      <c r="V9" s="694"/>
      <c r="W9" s="679"/>
      <c r="X9" s="679"/>
      <c r="Y9" s="679"/>
      <c r="Z9" s="679"/>
      <c r="AA9" s="679"/>
      <c r="AB9" s="679"/>
      <c r="AC9" s="679"/>
      <c r="AD9" s="679"/>
      <c r="AE9" s="698" t="str">
        <f t="shared" ref="AE9:AE17" si="0">IF(O9&lt;&gt;0,"Auto","")</f>
        <v/>
      </c>
      <c r="AF9" s="699"/>
      <c r="AG9" s="699"/>
      <c r="AH9" s="700"/>
      <c r="AI9" s="679"/>
      <c r="AJ9" s="679"/>
      <c r="AK9" s="679"/>
      <c r="AL9" s="679"/>
      <c r="AM9" s="12"/>
    </row>
    <row r="10" spans="2:59" hidden="1" x14ac:dyDescent="0.2">
      <c r="B10" s="4" t="str">
        <f t="shared" ref="B10:B17" si="1">IF(G10="","",B9+1)</f>
        <v/>
      </c>
      <c r="C10" s="686" t="str">
        <f>IF(G10="","",IF(C11="",0,C11)+G10-K10)</f>
        <v/>
      </c>
      <c r="D10" s="686"/>
      <c r="E10" s="686"/>
      <c r="F10" s="686"/>
      <c r="G10" s="679"/>
      <c r="H10" s="679"/>
      <c r="I10" s="679"/>
      <c r="J10" s="679"/>
      <c r="K10" s="679"/>
      <c r="L10" s="679"/>
      <c r="M10" s="679"/>
      <c r="N10" s="679"/>
      <c r="O10" s="679"/>
      <c r="P10" s="679"/>
      <c r="Q10" s="679"/>
      <c r="R10" s="679"/>
      <c r="S10" s="692" t="str">
        <f>IF(G10="","",IF(O10=0,W10,W9-K9*12*VLOOKUP(C9,'Geometry 2'!$C$5:$AJ$14,34,FALSE)-IF(OR(K9="",K9=0),0,2)*AA9))</f>
        <v/>
      </c>
      <c r="T10" s="693"/>
      <c r="U10" s="693"/>
      <c r="V10" s="694"/>
      <c r="W10" s="679"/>
      <c r="X10" s="679"/>
      <c r="Y10" s="679"/>
      <c r="Z10" s="679"/>
      <c r="AA10" s="679"/>
      <c r="AB10" s="679"/>
      <c r="AC10" s="679"/>
      <c r="AD10" s="679"/>
      <c r="AE10" s="698" t="str">
        <f t="shared" si="0"/>
        <v/>
      </c>
      <c r="AF10" s="699"/>
      <c r="AG10" s="699"/>
      <c r="AH10" s="700"/>
      <c r="AI10" s="679"/>
      <c r="AJ10" s="679"/>
      <c r="AK10" s="679"/>
      <c r="AL10" s="679"/>
      <c r="AM10" s="12"/>
      <c r="AP10" s="24"/>
    </row>
    <row r="11" spans="2:59" hidden="1" x14ac:dyDescent="0.2">
      <c r="B11" s="4" t="str">
        <f t="shared" si="1"/>
        <v/>
      </c>
      <c r="C11" s="686" t="str">
        <f t="shared" ref="C11:C16" si="2">IF(G11="","",IF(C12="",0,C12)+G11-K11)</f>
        <v/>
      </c>
      <c r="D11" s="686"/>
      <c r="E11" s="686"/>
      <c r="F11" s="686"/>
      <c r="G11" s="679"/>
      <c r="H11" s="679"/>
      <c r="I11" s="679"/>
      <c r="J11" s="679"/>
      <c r="K11" s="679"/>
      <c r="L11" s="679"/>
      <c r="M11" s="679"/>
      <c r="N11" s="679"/>
      <c r="O11" s="679"/>
      <c r="P11" s="679"/>
      <c r="Q11" s="679"/>
      <c r="R11" s="679"/>
      <c r="S11" s="692" t="str">
        <f>IF(G11="","",IF(O11=0,W11,W10-K10*12*VLOOKUP(C10,'Geometry 2'!$C$5:$AJ$14,34,FALSE)-IF(OR(K10="",K10=0),0,2)*AA10))</f>
        <v/>
      </c>
      <c r="T11" s="693"/>
      <c r="U11" s="693"/>
      <c r="V11" s="694"/>
      <c r="W11" s="679"/>
      <c r="X11" s="679"/>
      <c r="Y11" s="679"/>
      <c r="Z11" s="679"/>
      <c r="AA11" s="679"/>
      <c r="AB11" s="679"/>
      <c r="AC11" s="679"/>
      <c r="AD11" s="679"/>
      <c r="AE11" s="698" t="str">
        <f t="shared" si="0"/>
        <v/>
      </c>
      <c r="AF11" s="699"/>
      <c r="AG11" s="699"/>
      <c r="AH11" s="700"/>
      <c r="AI11" s="679"/>
      <c r="AJ11" s="679"/>
      <c r="AK11" s="679"/>
      <c r="AL11" s="679"/>
      <c r="AM11" s="12"/>
      <c r="AP11"/>
    </row>
    <row r="12" spans="2:59" ht="15" hidden="1" customHeight="1" x14ac:dyDescent="0.2">
      <c r="B12" s="4" t="str">
        <f t="shared" si="1"/>
        <v/>
      </c>
      <c r="C12" s="686" t="str">
        <f t="shared" si="2"/>
        <v/>
      </c>
      <c r="D12" s="686"/>
      <c r="E12" s="686"/>
      <c r="F12" s="686"/>
      <c r="G12" s="679"/>
      <c r="H12" s="679"/>
      <c r="I12" s="679"/>
      <c r="J12" s="679"/>
      <c r="K12" s="679"/>
      <c r="L12" s="679"/>
      <c r="M12" s="679"/>
      <c r="N12" s="679"/>
      <c r="O12" s="679"/>
      <c r="P12" s="679"/>
      <c r="Q12" s="679"/>
      <c r="R12" s="679"/>
      <c r="S12" s="692" t="str">
        <f>IF(G12="","",IF(O12=0,W12,W11-K11*12*VLOOKUP(C11,'Geometry 2'!$C$5:$AJ$14,34,FALSE)-IF(OR(K11="",K11=0),0,2)*AA11))</f>
        <v/>
      </c>
      <c r="T12" s="693"/>
      <c r="U12" s="693"/>
      <c r="V12" s="694"/>
      <c r="W12" s="679"/>
      <c r="X12" s="679"/>
      <c r="Y12" s="679"/>
      <c r="Z12" s="679"/>
      <c r="AA12" s="679"/>
      <c r="AB12" s="679"/>
      <c r="AC12" s="679"/>
      <c r="AD12" s="679"/>
      <c r="AE12" s="698" t="str">
        <f t="shared" si="0"/>
        <v/>
      </c>
      <c r="AF12" s="699"/>
      <c r="AG12" s="699"/>
      <c r="AH12" s="700"/>
      <c r="AI12" s="679"/>
      <c r="AJ12" s="679"/>
      <c r="AK12" s="679"/>
      <c r="AL12" s="679"/>
      <c r="AM12" s="12"/>
      <c r="AP12"/>
    </row>
    <row r="13" spans="2:59" ht="15" hidden="1" customHeight="1" x14ac:dyDescent="0.2">
      <c r="B13" s="4" t="str">
        <f t="shared" si="1"/>
        <v/>
      </c>
      <c r="C13" s="686" t="str">
        <f t="shared" si="2"/>
        <v/>
      </c>
      <c r="D13" s="686"/>
      <c r="E13" s="686"/>
      <c r="F13" s="686"/>
      <c r="G13" s="679"/>
      <c r="H13" s="679"/>
      <c r="I13" s="679"/>
      <c r="J13" s="679"/>
      <c r="K13" s="679"/>
      <c r="L13" s="679"/>
      <c r="M13" s="679"/>
      <c r="N13" s="679"/>
      <c r="O13" s="679"/>
      <c r="P13" s="679"/>
      <c r="Q13" s="679"/>
      <c r="R13" s="679"/>
      <c r="S13" s="692" t="str">
        <f>IF(G13="","",IF(O13=0,W13,W12-K12*12*VLOOKUP(C12,'Geometry 2'!$C$5:$AJ$14,34,FALSE)-IF(OR(K12="",K12=0),0,2)*AA12))</f>
        <v/>
      </c>
      <c r="T13" s="693"/>
      <c r="U13" s="693"/>
      <c r="V13" s="694"/>
      <c r="W13" s="679"/>
      <c r="X13" s="679"/>
      <c r="Y13" s="679"/>
      <c r="Z13" s="679"/>
      <c r="AA13" s="679"/>
      <c r="AB13" s="679"/>
      <c r="AC13" s="679"/>
      <c r="AD13" s="679"/>
      <c r="AE13" s="698" t="str">
        <f t="shared" si="0"/>
        <v/>
      </c>
      <c r="AF13" s="699"/>
      <c r="AG13" s="699"/>
      <c r="AH13" s="700"/>
      <c r="AI13" s="679"/>
      <c r="AJ13" s="679"/>
      <c r="AK13" s="679"/>
      <c r="AL13" s="679"/>
      <c r="AM13" s="12"/>
      <c r="AP13"/>
    </row>
    <row r="14" spans="2:59" ht="15" hidden="1" customHeight="1" x14ac:dyDescent="0.2">
      <c r="B14" s="4" t="str">
        <f t="shared" si="1"/>
        <v/>
      </c>
      <c r="C14" s="686" t="str">
        <f t="shared" si="2"/>
        <v/>
      </c>
      <c r="D14" s="686"/>
      <c r="E14" s="686"/>
      <c r="F14" s="686"/>
      <c r="G14" s="679"/>
      <c r="H14" s="679"/>
      <c r="I14" s="679"/>
      <c r="J14" s="679"/>
      <c r="K14" s="679"/>
      <c r="L14" s="679"/>
      <c r="M14" s="679"/>
      <c r="N14" s="679"/>
      <c r="O14" s="679"/>
      <c r="P14" s="679"/>
      <c r="Q14" s="679"/>
      <c r="R14" s="679"/>
      <c r="S14" s="692" t="str">
        <f>IF(G14="","",IF(O14=0,W14,W13-K13*12*VLOOKUP(C13,'Geometry 2'!$C$5:$AJ$14,34,FALSE)-IF(OR(K13="",K13=0),0,2)*AA13))</f>
        <v/>
      </c>
      <c r="T14" s="693"/>
      <c r="U14" s="693"/>
      <c r="V14" s="694"/>
      <c r="W14" s="679"/>
      <c r="X14" s="679"/>
      <c r="Y14" s="679"/>
      <c r="Z14" s="679"/>
      <c r="AA14" s="679"/>
      <c r="AB14" s="679"/>
      <c r="AC14" s="679"/>
      <c r="AD14" s="679"/>
      <c r="AE14" s="698" t="str">
        <f t="shared" si="0"/>
        <v/>
      </c>
      <c r="AF14" s="699"/>
      <c r="AG14" s="699"/>
      <c r="AH14" s="700"/>
      <c r="AI14" s="679"/>
      <c r="AJ14" s="679"/>
      <c r="AK14" s="679"/>
      <c r="AL14" s="679"/>
      <c r="AM14" s="12"/>
      <c r="AP14"/>
    </row>
    <row r="15" spans="2:59" ht="15" hidden="1" customHeight="1" x14ac:dyDescent="0.2">
      <c r="B15" s="4" t="str">
        <f t="shared" si="1"/>
        <v/>
      </c>
      <c r="C15" s="686" t="str">
        <f t="shared" si="2"/>
        <v/>
      </c>
      <c r="D15" s="686"/>
      <c r="E15" s="686"/>
      <c r="F15" s="686"/>
      <c r="G15" s="679"/>
      <c r="H15" s="679"/>
      <c r="I15" s="679"/>
      <c r="J15" s="679"/>
      <c r="K15" s="679"/>
      <c r="L15" s="679"/>
      <c r="M15" s="679"/>
      <c r="N15" s="679"/>
      <c r="O15" s="679"/>
      <c r="P15" s="679"/>
      <c r="Q15" s="679"/>
      <c r="R15" s="679"/>
      <c r="S15" s="692" t="str">
        <f>IF(G15="","",IF(O15=0,W15,W14-K14*12*VLOOKUP(C14,'Geometry 2'!$C$5:$AJ$14,34,FALSE)-IF(OR(K14="",K14=0),0,2)*AA14))</f>
        <v/>
      </c>
      <c r="T15" s="693"/>
      <c r="U15" s="693"/>
      <c r="V15" s="694"/>
      <c r="W15" s="679"/>
      <c r="X15" s="679"/>
      <c r="Y15" s="679"/>
      <c r="Z15" s="679"/>
      <c r="AA15" s="679"/>
      <c r="AB15" s="679"/>
      <c r="AC15" s="679"/>
      <c r="AD15" s="679"/>
      <c r="AE15" s="698" t="str">
        <f t="shared" si="0"/>
        <v/>
      </c>
      <c r="AF15" s="699"/>
      <c r="AG15" s="699"/>
      <c r="AH15" s="700"/>
      <c r="AI15" s="679"/>
      <c r="AJ15" s="679"/>
      <c r="AK15" s="679"/>
      <c r="AL15" s="679"/>
      <c r="AM15" s="12"/>
      <c r="AP15"/>
    </row>
    <row r="16" spans="2:59" ht="15" hidden="1" customHeight="1" x14ac:dyDescent="0.2">
      <c r="B16" s="4" t="str">
        <f t="shared" si="1"/>
        <v/>
      </c>
      <c r="C16" s="686" t="str">
        <f t="shared" si="2"/>
        <v/>
      </c>
      <c r="D16" s="686"/>
      <c r="E16" s="686"/>
      <c r="F16" s="686"/>
      <c r="G16" s="679"/>
      <c r="H16" s="679"/>
      <c r="I16" s="679"/>
      <c r="J16" s="679"/>
      <c r="K16" s="679"/>
      <c r="L16" s="679"/>
      <c r="M16" s="679"/>
      <c r="N16" s="679"/>
      <c r="O16" s="679"/>
      <c r="P16" s="679"/>
      <c r="Q16" s="679"/>
      <c r="R16" s="679"/>
      <c r="S16" s="692" t="str">
        <f>IF(G16="","",IF(O16=0,W16,W15-K15*12*VLOOKUP(C15,'Geometry 2'!$C$5:$AJ$14,34,FALSE)-IF(OR(K15="",K15=0),0,2)*AA15))</f>
        <v/>
      </c>
      <c r="T16" s="693"/>
      <c r="U16" s="693"/>
      <c r="V16" s="694"/>
      <c r="W16" s="679"/>
      <c r="X16" s="679"/>
      <c r="Y16" s="679"/>
      <c r="Z16" s="679"/>
      <c r="AA16" s="679"/>
      <c r="AB16" s="679"/>
      <c r="AC16" s="679"/>
      <c r="AD16" s="679"/>
      <c r="AE16" s="698" t="str">
        <f t="shared" si="0"/>
        <v/>
      </c>
      <c r="AF16" s="699"/>
      <c r="AG16" s="699"/>
      <c r="AH16" s="700"/>
      <c r="AI16" s="679"/>
      <c r="AJ16" s="679"/>
      <c r="AK16" s="679"/>
      <c r="AL16" s="679"/>
      <c r="AM16" s="12"/>
      <c r="AP16"/>
    </row>
    <row r="17" spans="2:51" hidden="1" x14ac:dyDescent="0.2">
      <c r="B17" s="4" t="str">
        <f t="shared" si="1"/>
        <v/>
      </c>
      <c r="C17" s="686" t="str">
        <f>IF(G17="","",G17-K17)</f>
        <v/>
      </c>
      <c r="D17" s="686"/>
      <c r="E17" s="686"/>
      <c r="F17" s="686"/>
      <c r="G17" s="679"/>
      <c r="H17" s="679"/>
      <c r="I17" s="679"/>
      <c r="J17" s="679"/>
      <c r="K17" s="679"/>
      <c r="L17" s="679"/>
      <c r="M17" s="679"/>
      <c r="N17" s="679"/>
      <c r="O17" s="679"/>
      <c r="P17" s="679"/>
      <c r="Q17" s="679"/>
      <c r="R17" s="679"/>
      <c r="S17" s="692" t="str">
        <f>IF(G17="","",IF(O17=0,W17,W16-K16*12*VLOOKUP(C16,'Geometry 2'!$C$5:$AJ$14,34,FALSE)-IF(OR(K16="",K16=0),0,2)*AA16))</f>
        <v/>
      </c>
      <c r="T17" s="693"/>
      <c r="U17" s="693"/>
      <c r="V17" s="694"/>
      <c r="W17" s="679"/>
      <c r="X17" s="679"/>
      <c r="Y17" s="679"/>
      <c r="Z17" s="679"/>
      <c r="AA17" s="679"/>
      <c r="AB17" s="679"/>
      <c r="AC17" s="679"/>
      <c r="AD17" s="679"/>
      <c r="AE17" s="698" t="str">
        <f t="shared" si="0"/>
        <v/>
      </c>
      <c r="AF17" s="699"/>
      <c r="AG17" s="699"/>
      <c r="AH17" s="700"/>
      <c r="AI17" s="679"/>
      <c r="AJ17" s="679"/>
      <c r="AK17" s="679"/>
      <c r="AL17" s="679"/>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85" t="s">
        <v>272</v>
      </c>
      <c r="D20" s="685"/>
      <c r="E20" s="685"/>
      <c r="F20" s="685"/>
      <c r="G20" s="685" t="s">
        <v>273</v>
      </c>
      <c r="H20" s="685"/>
      <c r="I20" s="685"/>
      <c r="J20" s="685"/>
      <c r="K20" s="685" t="s">
        <v>50</v>
      </c>
      <c r="L20" s="685"/>
      <c r="M20" s="685"/>
      <c r="N20" s="685" t="s">
        <v>211</v>
      </c>
      <c r="O20" s="685"/>
      <c r="P20" s="685"/>
      <c r="Q20" s="685"/>
      <c r="R20" s="705" t="s">
        <v>656</v>
      </c>
      <c r="S20" s="705"/>
      <c r="T20" s="705"/>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81"/>
      <c r="D21" s="681"/>
      <c r="E21" s="681"/>
      <c r="F21" s="681"/>
      <c r="G21" s="681"/>
      <c r="H21" s="681"/>
      <c r="I21" s="681"/>
      <c r="J21" s="681"/>
      <c r="K21" s="658" t="str">
        <f>IF(N21="","",VLOOKUP($N21,Reinforcements[],2,FALSE))</f>
        <v/>
      </c>
      <c r="L21" s="658"/>
      <c r="M21" s="658"/>
      <c r="N21" s="680"/>
      <c r="O21" s="680"/>
      <c r="P21" s="680"/>
      <c r="Q21" s="680"/>
      <c r="R21" s="658"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8"/>
      <c r="T21" s="678"/>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81"/>
      <c r="D22" s="681"/>
      <c r="E22" s="681"/>
      <c r="F22" s="681"/>
      <c r="G22" s="681"/>
      <c r="H22" s="681"/>
      <c r="I22" s="681"/>
      <c r="J22" s="681"/>
      <c r="K22" s="658" t="str">
        <f>IF(N22="","",VLOOKUP($N22,Reinforcements[],2,FALSE))</f>
        <v/>
      </c>
      <c r="L22" s="658"/>
      <c r="M22" s="658"/>
      <c r="N22" s="680"/>
      <c r="O22" s="680"/>
      <c r="P22" s="680"/>
      <c r="Q22" s="680"/>
      <c r="R22" s="658"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8"/>
      <c r="T22" s="678"/>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81"/>
      <c r="D23" s="681"/>
      <c r="E23" s="681"/>
      <c r="F23" s="681"/>
      <c r="G23" s="681"/>
      <c r="H23" s="681"/>
      <c r="I23" s="681"/>
      <c r="J23" s="681"/>
      <c r="K23" s="658" t="str">
        <f>IF(N23="","",VLOOKUP($N23,Reinforcements[],2,FALSE))</f>
        <v/>
      </c>
      <c r="L23" s="658"/>
      <c r="M23" s="658"/>
      <c r="N23" s="680"/>
      <c r="O23" s="680"/>
      <c r="P23" s="680"/>
      <c r="Q23" s="680"/>
      <c r="R23" s="658"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8"/>
      <c r="T23" s="678"/>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81"/>
      <c r="D24" s="681"/>
      <c r="E24" s="681"/>
      <c r="F24" s="681"/>
      <c r="G24" s="681"/>
      <c r="H24" s="681"/>
      <c r="I24" s="681"/>
      <c r="J24" s="681"/>
      <c r="K24" s="658" t="str">
        <f>IF(N24="","",VLOOKUP($N24,Reinforcements[],2,FALSE))</f>
        <v/>
      </c>
      <c r="L24" s="658"/>
      <c r="M24" s="658"/>
      <c r="N24" s="680"/>
      <c r="O24" s="680"/>
      <c r="P24" s="680"/>
      <c r="Q24" s="680"/>
      <c r="R24" s="658"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8"/>
      <c r="T24" s="678"/>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81"/>
      <c r="D25" s="681"/>
      <c r="E25" s="681"/>
      <c r="F25" s="681"/>
      <c r="G25" s="681"/>
      <c r="H25" s="681"/>
      <c r="I25" s="681"/>
      <c r="J25" s="681"/>
      <c r="K25" s="658" t="str">
        <f>IF(N25="","",VLOOKUP($N25,Reinforcements[],2,FALSE))</f>
        <v/>
      </c>
      <c r="L25" s="658"/>
      <c r="M25" s="658"/>
      <c r="N25" s="680"/>
      <c r="O25" s="680"/>
      <c r="P25" s="680"/>
      <c r="Q25" s="680"/>
      <c r="R25" s="658"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8"/>
      <c r="T25" s="678"/>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81"/>
      <c r="D26" s="681"/>
      <c r="E26" s="681"/>
      <c r="F26" s="681"/>
      <c r="G26" s="681"/>
      <c r="H26" s="681"/>
      <c r="I26" s="681"/>
      <c r="J26" s="681"/>
      <c r="K26" s="658" t="str">
        <f>IF(N26="","",VLOOKUP($N26,Reinforcements[],2,FALSE))</f>
        <v/>
      </c>
      <c r="L26" s="658"/>
      <c r="M26" s="658"/>
      <c r="N26" s="680"/>
      <c r="O26" s="680"/>
      <c r="P26" s="680"/>
      <c r="Q26" s="680"/>
      <c r="R26" s="658"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8"/>
      <c r="T26" s="678"/>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81"/>
      <c r="D27" s="681"/>
      <c r="E27" s="681"/>
      <c r="F27" s="681"/>
      <c r="G27" s="681"/>
      <c r="H27" s="681"/>
      <c r="I27" s="681"/>
      <c r="J27" s="681"/>
      <c r="K27" s="658" t="str">
        <f>IF(N27="","",VLOOKUP($N27,Reinforcements[],2,FALSE))</f>
        <v/>
      </c>
      <c r="L27" s="658"/>
      <c r="M27" s="658"/>
      <c r="N27" s="680"/>
      <c r="O27" s="680"/>
      <c r="P27" s="680"/>
      <c r="Q27" s="680"/>
      <c r="R27" s="658"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8"/>
      <c r="T27" s="678"/>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81"/>
      <c r="D28" s="681"/>
      <c r="E28" s="681"/>
      <c r="F28" s="681"/>
      <c r="G28" s="681"/>
      <c r="H28" s="681"/>
      <c r="I28" s="681"/>
      <c r="J28" s="681"/>
      <c r="K28" s="658" t="str">
        <f>IF(N28="","",VLOOKUP($N28,Reinforcements[],2,FALSE))</f>
        <v/>
      </c>
      <c r="L28" s="658"/>
      <c r="M28" s="658"/>
      <c r="N28" s="680"/>
      <c r="O28" s="680"/>
      <c r="P28" s="680"/>
      <c r="Q28" s="680"/>
      <c r="R28" s="658"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8"/>
      <c r="T28" s="678"/>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81"/>
      <c r="D29" s="681"/>
      <c r="E29" s="681"/>
      <c r="F29" s="681"/>
      <c r="G29" s="681"/>
      <c r="H29" s="681"/>
      <c r="I29" s="681"/>
      <c r="J29" s="681"/>
      <c r="K29" s="658" t="str">
        <f>IF(N29="","",VLOOKUP($N29,Reinforcements[],2,FALSE))</f>
        <v/>
      </c>
      <c r="L29" s="658"/>
      <c r="M29" s="658"/>
      <c r="N29" s="680"/>
      <c r="O29" s="680"/>
      <c r="P29" s="680"/>
      <c r="Q29" s="680"/>
      <c r="R29" s="658"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8"/>
      <c r="T29" s="678"/>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81"/>
      <c r="D30" s="681"/>
      <c r="E30" s="681"/>
      <c r="F30" s="681"/>
      <c r="G30" s="681"/>
      <c r="H30" s="681"/>
      <c r="I30" s="681"/>
      <c r="J30" s="681"/>
      <c r="K30" s="658" t="str">
        <f>IF(N30="","",VLOOKUP($N30,Reinforcements[],2,FALSE))</f>
        <v/>
      </c>
      <c r="L30" s="658"/>
      <c r="M30" s="658"/>
      <c r="N30" s="680"/>
      <c r="O30" s="680"/>
      <c r="P30" s="680"/>
      <c r="Q30" s="680"/>
      <c r="R30" s="658"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8"/>
      <c r="T30" s="678"/>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81"/>
      <c r="D31" s="681"/>
      <c r="E31" s="681"/>
      <c r="F31" s="681"/>
      <c r="G31" s="681"/>
      <c r="H31" s="681"/>
      <c r="I31" s="681"/>
      <c r="J31" s="681"/>
      <c r="K31" s="658" t="str">
        <f>IF(N31="","",VLOOKUP($N31,Reinforcements[],2,FALSE))</f>
        <v/>
      </c>
      <c r="L31" s="658"/>
      <c r="M31" s="658"/>
      <c r="N31" s="680"/>
      <c r="O31" s="680"/>
      <c r="P31" s="680"/>
      <c r="Q31" s="680"/>
      <c r="R31" s="658"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8"/>
      <c r="T31" s="678"/>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81"/>
      <c r="D32" s="681"/>
      <c r="E32" s="681"/>
      <c r="F32" s="681"/>
      <c r="G32" s="681"/>
      <c r="H32" s="681"/>
      <c r="I32" s="681"/>
      <c r="J32" s="681"/>
      <c r="K32" s="658" t="str">
        <f>IF(N32="","",VLOOKUP($N32,Reinforcements[],2,FALSE))</f>
        <v/>
      </c>
      <c r="L32" s="658"/>
      <c r="M32" s="658"/>
      <c r="N32" s="680"/>
      <c r="O32" s="680"/>
      <c r="P32" s="680"/>
      <c r="Q32" s="680"/>
      <c r="R32" s="658"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8"/>
      <c r="T32" s="678"/>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11"/>
      <c r="AW32" s="711"/>
      <c r="AX32" s="711"/>
      <c r="AY32" s="711"/>
    </row>
    <row r="33" spans="2:39" ht="14.25" hidden="1" customHeight="1" x14ac:dyDescent="0.2">
      <c r="B33" s="3">
        <v>13</v>
      </c>
      <c r="C33" s="681"/>
      <c r="D33" s="681"/>
      <c r="E33" s="681"/>
      <c r="F33" s="681"/>
      <c r="G33" s="681"/>
      <c r="H33" s="681"/>
      <c r="I33" s="681"/>
      <c r="J33" s="681"/>
      <c r="K33" s="658" t="str">
        <f>IF(N33="","",VLOOKUP($N33,Reinforcements[],2,FALSE))</f>
        <v/>
      </c>
      <c r="L33" s="658"/>
      <c r="M33" s="658"/>
      <c r="N33" s="680"/>
      <c r="O33" s="680"/>
      <c r="P33" s="680"/>
      <c r="Q33" s="680"/>
      <c r="R33" s="658"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8"/>
      <c r="T33" s="678"/>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81"/>
      <c r="D34" s="681"/>
      <c r="E34" s="681"/>
      <c r="F34" s="681"/>
      <c r="G34" s="681"/>
      <c r="H34" s="681"/>
      <c r="I34" s="681"/>
      <c r="J34" s="681"/>
      <c r="K34" s="658" t="str">
        <f>IF(N34="","",VLOOKUP($N34,Reinforcements[],2,FALSE))</f>
        <v/>
      </c>
      <c r="L34" s="658"/>
      <c r="M34" s="658"/>
      <c r="N34" s="680"/>
      <c r="O34" s="680"/>
      <c r="P34" s="680"/>
      <c r="Q34" s="680"/>
      <c r="R34" s="658"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8"/>
      <c r="T34" s="678"/>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81"/>
      <c r="D35" s="681"/>
      <c r="E35" s="681"/>
      <c r="F35" s="681"/>
      <c r="G35" s="681"/>
      <c r="H35" s="681"/>
      <c r="I35" s="681"/>
      <c r="J35" s="681"/>
      <c r="K35" s="658" t="str">
        <f>IF(N35="","",VLOOKUP($N35,Reinforcements[],2,FALSE))</f>
        <v/>
      </c>
      <c r="L35" s="658"/>
      <c r="M35" s="658"/>
      <c r="N35" s="680"/>
      <c r="O35" s="680"/>
      <c r="P35" s="680"/>
      <c r="Q35" s="680"/>
      <c r="R35" s="658"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8"/>
      <c r="T35" s="678"/>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81"/>
      <c r="D36" s="681"/>
      <c r="E36" s="681"/>
      <c r="F36" s="681"/>
      <c r="G36" s="681"/>
      <c r="H36" s="681"/>
      <c r="I36" s="681"/>
      <c r="J36" s="681"/>
      <c r="K36" s="658" t="str">
        <f>IF(N36="","",VLOOKUP($N36,Reinforcements[],2,FALSE))</f>
        <v/>
      </c>
      <c r="L36" s="658"/>
      <c r="M36" s="658"/>
      <c r="N36" s="680"/>
      <c r="O36" s="680"/>
      <c r="P36" s="680"/>
      <c r="Q36" s="680"/>
      <c r="R36" s="658"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8"/>
      <c r="T36" s="678"/>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81"/>
      <c r="D37" s="681"/>
      <c r="E37" s="681"/>
      <c r="F37" s="681"/>
      <c r="G37" s="681"/>
      <c r="H37" s="681"/>
      <c r="I37" s="681"/>
      <c r="J37" s="681"/>
      <c r="K37" s="658" t="str">
        <f>IF(N37="","",VLOOKUP($N37,Reinforcements[],2,FALSE))</f>
        <v/>
      </c>
      <c r="L37" s="658"/>
      <c r="M37" s="658"/>
      <c r="N37" s="680"/>
      <c r="O37" s="680"/>
      <c r="P37" s="680"/>
      <c r="Q37" s="680"/>
      <c r="R37" s="658"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8"/>
      <c r="T37" s="678"/>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81"/>
      <c r="D38" s="681"/>
      <c r="E38" s="681"/>
      <c r="F38" s="681"/>
      <c r="G38" s="681"/>
      <c r="H38" s="681"/>
      <c r="I38" s="681"/>
      <c r="J38" s="681"/>
      <c r="K38" s="658" t="str">
        <f>IF(N38="","",VLOOKUP($N38,Reinforcements[],2,FALSE))</f>
        <v/>
      </c>
      <c r="L38" s="658"/>
      <c r="M38" s="658"/>
      <c r="N38" s="680"/>
      <c r="O38" s="680"/>
      <c r="P38" s="680"/>
      <c r="Q38" s="680"/>
      <c r="R38" s="658"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8"/>
      <c r="T38" s="678"/>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81"/>
      <c r="D39" s="681"/>
      <c r="E39" s="681"/>
      <c r="F39" s="681"/>
      <c r="G39" s="681"/>
      <c r="H39" s="681"/>
      <c r="I39" s="681"/>
      <c r="J39" s="681"/>
      <c r="K39" s="658" t="str">
        <f>IF(N39="","",VLOOKUP($N39,Reinforcements[],2,FALSE))</f>
        <v/>
      </c>
      <c r="L39" s="658"/>
      <c r="M39" s="658"/>
      <c r="N39" s="680"/>
      <c r="O39" s="680"/>
      <c r="P39" s="680"/>
      <c r="Q39" s="680"/>
      <c r="R39" s="658"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8"/>
      <c r="T39" s="678"/>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81"/>
      <c r="D40" s="681"/>
      <c r="E40" s="681"/>
      <c r="F40" s="681"/>
      <c r="G40" s="681"/>
      <c r="H40" s="681"/>
      <c r="I40" s="681"/>
      <c r="J40" s="681"/>
      <c r="K40" s="658" t="str">
        <f>IF(N40="","",VLOOKUP($N40,Reinforcements[],2,FALSE))</f>
        <v/>
      </c>
      <c r="L40" s="658"/>
      <c r="M40" s="658"/>
      <c r="N40" s="680"/>
      <c r="O40" s="680"/>
      <c r="P40" s="680"/>
      <c r="Q40" s="680"/>
      <c r="R40" s="658"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8"/>
      <c r="T40" s="678"/>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81"/>
      <c r="D41" s="681"/>
      <c r="E41" s="681"/>
      <c r="F41" s="681"/>
      <c r="G41" s="681"/>
      <c r="H41" s="681"/>
      <c r="I41" s="681"/>
      <c r="J41" s="681"/>
      <c r="K41" s="658" t="str">
        <f>IF(N41="","",VLOOKUP($N41,Reinforcements[],2,FALSE))</f>
        <v/>
      </c>
      <c r="L41" s="658"/>
      <c r="M41" s="658"/>
      <c r="N41" s="680"/>
      <c r="O41" s="680"/>
      <c r="P41" s="680"/>
      <c r="Q41" s="680"/>
      <c r="R41" s="658"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8"/>
      <c r="T41" s="678"/>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81"/>
      <c r="D42" s="681"/>
      <c r="E42" s="681"/>
      <c r="F42" s="681"/>
      <c r="G42" s="681"/>
      <c r="H42" s="681"/>
      <c r="I42" s="681"/>
      <c r="J42" s="681"/>
      <c r="K42" s="658" t="str">
        <f>IF(N42="","",VLOOKUP($N42,Reinforcements[],2,FALSE))</f>
        <v/>
      </c>
      <c r="L42" s="658"/>
      <c r="M42" s="658"/>
      <c r="N42" s="680"/>
      <c r="O42" s="680"/>
      <c r="P42" s="680"/>
      <c r="Q42" s="680"/>
      <c r="R42" s="658"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8"/>
      <c r="T42" s="678"/>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81"/>
      <c r="D43" s="681"/>
      <c r="E43" s="681"/>
      <c r="F43" s="681"/>
      <c r="G43" s="681"/>
      <c r="H43" s="681"/>
      <c r="I43" s="681"/>
      <c r="J43" s="681"/>
      <c r="K43" s="658" t="str">
        <f>IF(N43="","",VLOOKUP($N43,Reinforcements[],2,FALSE))</f>
        <v/>
      </c>
      <c r="L43" s="658"/>
      <c r="M43" s="658"/>
      <c r="N43" s="680"/>
      <c r="O43" s="680"/>
      <c r="P43" s="680"/>
      <c r="Q43" s="680"/>
      <c r="R43" s="658"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8"/>
      <c r="T43" s="678"/>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81"/>
      <c r="D44" s="681"/>
      <c r="E44" s="681"/>
      <c r="F44" s="681"/>
      <c r="G44" s="681"/>
      <c r="H44" s="681"/>
      <c r="I44" s="681"/>
      <c r="J44" s="681"/>
      <c r="K44" s="658" t="str">
        <f>IF(N44="","",VLOOKUP($N44,Reinforcements[],2,FALSE))</f>
        <v/>
      </c>
      <c r="L44" s="658"/>
      <c r="M44" s="658"/>
      <c r="N44" s="680"/>
      <c r="O44" s="680"/>
      <c r="P44" s="680"/>
      <c r="Q44" s="680"/>
      <c r="R44" s="658"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8"/>
      <c r="T44" s="678"/>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81"/>
      <c r="D45" s="681"/>
      <c r="E45" s="681"/>
      <c r="F45" s="681"/>
      <c r="G45" s="681"/>
      <c r="H45" s="681"/>
      <c r="I45" s="681"/>
      <c r="J45" s="681"/>
      <c r="K45" s="658" t="str">
        <f>IF(N45="","",VLOOKUP($N45,Reinforcements[],2,FALSE))</f>
        <v/>
      </c>
      <c r="L45" s="658"/>
      <c r="M45" s="658"/>
      <c r="N45" s="680"/>
      <c r="O45" s="680"/>
      <c r="P45" s="680"/>
      <c r="Q45" s="680"/>
      <c r="R45" s="658"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8"/>
      <c r="T45" s="678"/>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81"/>
      <c r="D46" s="681"/>
      <c r="E46" s="681"/>
      <c r="F46" s="681"/>
      <c r="G46" s="681"/>
      <c r="H46" s="681"/>
      <c r="I46" s="681"/>
      <c r="J46" s="681"/>
      <c r="K46" s="658" t="str">
        <f>IF(N46="","",VLOOKUP($N46,Reinforcements[],2,FALSE))</f>
        <v/>
      </c>
      <c r="L46" s="658"/>
      <c r="M46" s="658"/>
      <c r="N46" s="680"/>
      <c r="O46" s="680"/>
      <c r="P46" s="680"/>
      <c r="Q46" s="680"/>
      <c r="R46" s="658"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8"/>
      <c r="T46" s="678"/>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81"/>
      <c r="D47" s="681"/>
      <c r="E47" s="681"/>
      <c r="F47" s="681"/>
      <c r="G47" s="681"/>
      <c r="H47" s="681"/>
      <c r="I47" s="681"/>
      <c r="J47" s="681"/>
      <c r="K47" s="658" t="str">
        <f>IF(N47="","",VLOOKUP($N47,Reinforcements[],2,FALSE))</f>
        <v/>
      </c>
      <c r="L47" s="658"/>
      <c r="M47" s="658"/>
      <c r="N47" s="680"/>
      <c r="O47" s="680"/>
      <c r="P47" s="680"/>
      <c r="Q47" s="680"/>
      <c r="R47" s="658"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8"/>
      <c r="T47" s="678"/>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81"/>
      <c r="D48" s="681"/>
      <c r="E48" s="681"/>
      <c r="F48" s="681"/>
      <c r="G48" s="681"/>
      <c r="H48" s="681"/>
      <c r="I48" s="681"/>
      <c r="J48" s="681"/>
      <c r="K48" s="658" t="str">
        <f>IF(N48="","",VLOOKUP($N48,Reinforcements[],2,FALSE))</f>
        <v/>
      </c>
      <c r="L48" s="658"/>
      <c r="M48" s="658"/>
      <c r="N48" s="680"/>
      <c r="O48" s="680"/>
      <c r="P48" s="680"/>
      <c r="Q48" s="680"/>
      <c r="R48" s="658"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8"/>
      <c r="T48" s="678"/>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81"/>
      <c r="D49" s="681"/>
      <c r="E49" s="681"/>
      <c r="F49" s="681"/>
      <c r="G49" s="681"/>
      <c r="H49" s="681"/>
      <c r="I49" s="681"/>
      <c r="J49" s="681"/>
      <c r="K49" s="658" t="str">
        <f>IF(N49="","",VLOOKUP($N49,Reinforcements[],2,FALSE))</f>
        <v/>
      </c>
      <c r="L49" s="658"/>
      <c r="M49" s="658"/>
      <c r="N49" s="680"/>
      <c r="O49" s="680"/>
      <c r="P49" s="680"/>
      <c r="Q49" s="680"/>
      <c r="R49" s="658"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8"/>
      <c r="T49" s="678"/>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81"/>
      <c r="D50" s="681"/>
      <c r="E50" s="681"/>
      <c r="F50" s="681"/>
      <c r="G50" s="681"/>
      <c r="H50" s="681"/>
      <c r="I50" s="681"/>
      <c r="J50" s="681"/>
      <c r="K50" s="658" t="str">
        <f>IF(N50="","",VLOOKUP($N50,Reinforcements[],2,FALSE))</f>
        <v/>
      </c>
      <c r="L50" s="658"/>
      <c r="M50" s="658"/>
      <c r="N50" s="680"/>
      <c r="O50" s="680"/>
      <c r="P50" s="680"/>
      <c r="Q50" s="680"/>
      <c r="R50" s="658"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8"/>
      <c r="T50" s="678"/>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14" t="s">
        <v>423</v>
      </c>
      <c r="D51" s="715"/>
      <c r="E51" s="715"/>
      <c r="F51" s="716"/>
      <c r="G51" s="714" t="s">
        <v>424</v>
      </c>
      <c r="H51" s="715"/>
      <c r="I51" s="715"/>
      <c r="J51" s="716"/>
      <c r="K51" s="669" t="s">
        <v>415</v>
      </c>
      <c r="L51" s="670"/>
      <c r="M51" s="670"/>
      <c r="N51" s="671"/>
      <c r="O51" s="666" t="s">
        <v>488</v>
      </c>
      <c r="P51" s="667"/>
      <c r="Q51" s="668"/>
      <c r="R51" s="669" t="s">
        <v>513</v>
      </c>
      <c r="S51" s="670"/>
      <c r="T51" s="671"/>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81"/>
      <c r="D52" s="681"/>
      <c r="E52" s="681"/>
      <c r="F52" s="681"/>
      <c r="G52" s="681"/>
      <c r="H52" s="681"/>
      <c r="I52" s="681"/>
      <c r="J52" s="681"/>
      <c r="K52" s="672"/>
      <c r="L52" s="673"/>
      <c r="M52" s="673"/>
      <c r="N52" s="674"/>
      <c r="O52" s="675"/>
      <c r="P52" s="676"/>
      <c r="Q52" s="677"/>
      <c r="R52" s="658"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8"/>
      <c r="T52" s="658"/>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81"/>
      <c r="D53" s="681"/>
      <c r="E53" s="681"/>
      <c r="F53" s="681"/>
      <c r="G53" s="681"/>
      <c r="H53" s="681"/>
      <c r="I53" s="681"/>
      <c r="J53" s="681"/>
      <c r="K53" s="672"/>
      <c r="L53" s="673"/>
      <c r="M53" s="673"/>
      <c r="N53" s="674"/>
      <c r="O53" s="675"/>
      <c r="P53" s="676"/>
      <c r="Q53" s="677"/>
      <c r="R53" s="658"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8"/>
      <c r="T53" s="658"/>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81"/>
      <c r="D54" s="681"/>
      <c r="E54" s="681"/>
      <c r="F54" s="681"/>
      <c r="G54" s="681"/>
      <c r="H54" s="681"/>
      <c r="I54" s="681"/>
      <c r="J54" s="681"/>
      <c r="K54" s="672"/>
      <c r="L54" s="673"/>
      <c r="M54" s="673"/>
      <c r="N54" s="674"/>
      <c r="O54" s="675"/>
      <c r="P54" s="676"/>
      <c r="Q54" s="677"/>
      <c r="R54" s="658"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8"/>
      <c r="T54" s="658"/>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81"/>
      <c r="D55" s="681"/>
      <c r="E55" s="681"/>
      <c r="F55" s="681"/>
      <c r="G55" s="681"/>
      <c r="H55" s="681"/>
      <c r="I55" s="681"/>
      <c r="J55" s="681"/>
      <c r="K55" s="672"/>
      <c r="L55" s="673"/>
      <c r="M55" s="673"/>
      <c r="N55" s="674"/>
      <c r="O55" s="675"/>
      <c r="P55" s="676"/>
      <c r="Q55" s="677"/>
      <c r="R55" s="658"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8"/>
      <c r="T55" s="658"/>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81"/>
      <c r="D56" s="681"/>
      <c r="E56" s="681"/>
      <c r="F56" s="681"/>
      <c r="G56" s="681"/>
      <c r="H56" s="681"/>
      <c r="I56" s="681"/>
      <c r="J56" s="681"/>
      <c r="K56" s="672"/>
      <c r="L56" s="673"/>
      <c r="M56" s="673"/>
      <c r="N56" s="674"/>
      <c r="O56" s="675"/>
      <c r="P56" s="676"/>
      <c r="Q56" s="677"/>
      <c r="R56" s="658"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8"/>
      <c r="T56" s="658"/>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81"/>
      <c r="D57" s="681"/>
      <c r="E57" s="681"/>
      <c r="F57" s="681"/>
      <c r="G57" s="681"/>
      <c r="H57" s="681"/>
      <c r="I57" s="681"/>
      <c r="J57" s="681"/>
      <c r="K57" s="672"/>
      <c r="L57" s="673"/>
      <c r="M57" s="673"/>
      <c r="N57" s="674"/>
      <c r="O57" s="675"/>
      <c r="P57" s="676"/>
      <c r="Q57" s="677"/>
      <c r="R57" s="658"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8"/>
      <c r="T57" s="658"/>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81"/>
      <c r="D58" s="681"/>
      <c r="E58" s="681"/>
      <c r="F58" s="681"/>
      <c r="G58" s="681"/>
      <c r="H58" s="681"/>
      <c r="I58" s="681"/>
      <c r="J58" s="681"/>
      <c r="K58" s="672"/>
      <c r="L58" s="673"/>
      <c r="M58" s="673"/>
      <c r="N58" s="674"/>
      <c r="O58" s="675"/>
      <c r="P58" s="676"/>
      <c r="Q58" s="677"/>
      <c r="R58" s="658"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8"/>
      <c r="T58" s="658"/>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81"/>
      <c r="D59" s="681"/>
      <c r="E59" s="681"/>
      <c r="F59" s="681"/>
      <c r="G59" s="681"/>
      <c r="H59" s="681"/>
      <c r="I59" s="681"/>
      <c r="J59" s="681"/>
      <c r="K59" s="672"/>
      <c r="L59" s="673"/>
      <c r="M59" s="673"/>
      <c r="N59" s="674"/>
      <c r="O59" s="675"/>
      <c r="P59" s="676"/>
      <c r="Q59" s="677"/>
      <c r="R59" s="658"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8"/>
      <c r="T59" s="658"/>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81"/>
      <c r="D60" s="681"/>
      <c r="E60" s="681"/>
      <c r="F60" s="681"/>
      <c r="G60" s="681"/>
      <c r="H60" s="681"/>
      <c r="I60" s="681"/>
      <c r="J60" s="681"/>
      <c r="K60" s="672"/>
      <c r="L60" s="673"/>
      <c r="M60" s="673"/>
      <c r="N60" s="674"/>
      <c r="O60" s="675"/>
      <c r="P60" s="676"/>
      <c r="Q60" s="677"/>
      <c r="R60" s="658"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8"/>
      <c r="T60" s="658"/>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81"/>
      <c r="D61" s="681"/>
      <c r="E61" s="681"/>
      <c r="F61" s="681"/>
      <c r="G61" s="681"/>
      <c r="H61" s="681"/>
      <c r="I61" s="681"/>
      <c r="J61" s="681"/>
      <c r="K61" s="672"/>
      <c r="L61" s="673"/>
      <c r="M61" s="673"/>
      <c r="N61" s="674"/>
      <c r="O61" s="675"/>
      <c r="P61" s="676"/>
      <c r="Q61" s="677"/>
      <c r="R61" s="658"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8"/>
      <c r="T61" s="658"/>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81"/>
      <c r="D62" s="681"/>
      <c r="E62" s="681"/>
      <c r="F62" s="681"/>
      <c r="G62" s="681"/>
      <c r="H62" s="681"/>
      <c r="I62" s="681"/>
      <c r="J62" s="681"/>
      <c r="K62" s="672"/>
      <c r="L62" s="673"/>
      <c r="M62" s="673"/>
      <c r="N62" s="674"/>
      <c r="O62" s="675"/>
      <c r="P62" s="676"/>
      <c r="Q62" s="677"/>
      <c r="R62" s="658"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8"/>
      <c r="T62" s="658"/>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81"/>
      <c r="D63" s="681"/>
      <c r="E63" s="681"/>
      <c r="F63" s="681"/>
      <c r="G63" s="681"/>
      <c r="H63" s="681"/>
      <c r="I63" s="681"/>
      <c r="J63" s="681"/>
      <c r="K63" s="672"/>
      <c r="L63" s="673"/>
      <c r="M63" s="673"/>
      <c r="N63" s="674"/>
      <c r="O63" s="675"/>
      <c r="P63" s="676"/>
      <c r="Q63" s="677"/>
      <c r="R63" s="658"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8"/>
      <c r="T63" s="658"/>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81"/>
      <c r="D64" s="681"/>
      <c r="E64" s="681"/>
      <c r="F64" s="681"/>
      <c r="G64" s="681"/>
      <c r="H64" s="681"/>
      <c r="I64" s="681"/>
      <c r="J64" s="681"/>
      <c r="K64" s="672"/>
      <c r="L64" s="673"/>
      <c r="M64" s="673"/>
      <c r="N64" s="674"/>
      <c r="O64" s="675"/>
      <c r="P64" s="676"/>
      <c r="Q64" s="677"/>
      <c r="R64" s="658"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8"/>
      <c r="T64" s="658"/>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81"/>
      <c r="D65" s="681"/>
      <c r="E65" s="681"/>
      <c r="F65" s="681"/>
      <c r="G65" s="681"/>
      <c r="H65" s="681"/>
      <c r="I65" s="681"/>
      <c r="J65" s="681"/>
      <c r="K65" s="672"/>
      <c r="L65" s="673"/>
      <c r="M65" s="673"/>
      <c r="N65" s="674"/>
      <c r="O65" s="675"/>
      <c r="P65" s="676"/>
      <c r="Q65" s="677"/>
      <c r="R65" s="658"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8"/>
      <c r="T65" s="658"/>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81"/>
      <c r="D66" s="681"/>
      <c r="E66" s="681"/>
      <c r="F66" s="681"/>
      <c r="G66" s="681"/>
      <c r="H66" s="681"/>
      <c r="I66" s="681"/>
      <c r="J66" s="681"/>
      <c r="K66" s="672"/>
      <c r="L66" s="673"/>
      <c r="M66" s="673"/>
      <c r="N66" s="674"/>
      <c r="O66" s="675"/>
      <c r="P66" s="676"/>
      <c r="Q66" s="677"/>
      <c r="R66" s="658"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8"/>
      <c r="T66" s="658"/>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81"/>
      <c r="D67" s="681"/>
      <c r="E67" s="681"/>
      <c r="F67" s="681"/>
      <c r="G67" s="681"/>
      <c r="H67" s="681"/>
      <c r="I67" s="681"/>
      <c r="J67" s="681"/>
      <c r="K67" s="672"/>
      <c r="L67" s="673"/>
      <c r="M67" s="673"/>
      <c r="N67" s="674"/>
      <c r="O67" s="675"/>
      <c r="P67" s="676"/>
      <c r="Q67" s="677"/>
      <c r="R67" s="658"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8"/>
      <c r="T67" s="658"/>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81"/>
      <c r="D68" s="681"/>
      <c r="E68" s="681"/>
      <c r="F68" s="681"/>
      <c r="G68" s="681"/>
      <c r="H68" s="681"/>
      <c r="I68" s="681"/>
      <c r="J68" s="681"/>
      <c r="K68" s="672"/>
      <c r="L68" s="673"/>
      <c r="M68" s="673"/>
      <c r="N68" s="674"/>
      <c r="O68" s="675"/>
      <c r="P68" s="676"/>
      <c r="Q68" s="677"/>
      <c r="R68" s="658"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8"/>
      <c r="T68" s="658"/>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81"/>
      <c r="D69" s="681"/>
      <c r="E69" s="681"/>
      <c r="F69" s="681"/>
      <c r="G69" s="681"/>
      <c r="H69" s="681"/>
      <c r="I69" s="681"/>
      <c r="J69" s="681"/>
      <c r="K69" s="672"/>
      <c r="L69" s="673"/>
      <c r="M69" s="673"/>
      <c r="N69" s="674"/>
      <c r="O69" s="675"/>
      <c r="P69" s="676"/>
      <c r="Q69" s="677"/>
      <c r="R69" s="658"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8"/>
      <c r="T69" s="658"/>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81"/>
      <c r="D70" s="681"/>
      <c r="E70" s="681"/>
      <c r="F70" s="681"/>
      <c r="G70" s="681"/>
      <c r="H70" s="681"/>
      <c r="I70" s="681"/>
      <c r="J70" s="681"/>
      <c r="K70" s="672"/>
      <c r="L70" s="673"/>
      <c r="M70" s="673"/>
      <c r="N70" s="674"/>
      <c r="O70" s="675"/>
      <c r="P70" s="676"/>
      <c r="Q70" s="677"/>
      <c r="R70" s="658"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8"/>
      <c r="T70" s="658"/>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81"/>
      <c r="D71" s="681"/>
      <c r="E71" s="681"/>
      <c r="F71" s="681"/>
      <c r="G71" s="681"/>
      <c r="H71" s="681"/>
      <c r="I71" s="681"/>
      <c r="J71" s="681"/>
      <c r="K71" s="672"/>
      <c r="L71" s="673"/>
      <c r="M71" s="673"/>
      <c r="N71" s="674"/>
      <c r="O71" s="675"/>
      <c r="P71" s="676"/>
      <c r="Q71" s="677"/>
      <c r="R71" s="658"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8"/>
      <c r="T71" s="658"/>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81"/>
      <c r="D72" s="681"/>
      <c r="E72" s="681"/>
      <c r="F72" s="681"/>
      <c r="G72" s="681"/>
      <c r="H72" s="681"/>
      <c r="I72" s="681"/>
      <c r="J72" s="681"/>
      <c r="K72" s="672"/>
      <c r="L72" s="673"/>
      <c r="M72" s="673"/>
      <c r="N72" s="674"/>
      <c r="O72" s="675"/>
      <c r="P72" s="676"/>
      <c r="Q72" s="677"/>
      <c r="R72" s="658"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8"/>
      <c r="T72" s="658"/>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81"/>
      <c r="D73" s="681"/>
      <c r="E73" s="681"/>
      <c r="F73" s="681"/>
      <c r="G73" s="681"/>
      <c r="H73" s="681"/>
      <c r="I73" s="681"/>
      <c r="J73" s="681"/>
      <c r="K73" s="672"/>
      <c r="L73" s="673"/>
      <c r="M73" s="673"/>
      <c r="N73" s="674"/>
      <c r="O73" s="675"/>
      <c r="P73" s="676"/>
      <c r="Q73" s="677"/>
      <c r="R73" s="658"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8"/>
      <c r="T73" s="658"/>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81"/>
      <c r="D74" s="681"/>
      <c r="E74" s="681"/>
      <c r="F74" s="681"/>
      <c r="G74" s="681"/>
      <c r="H74" s="681"/>
      <c r="I74" s="681"/>
      <c r="J74" s="681"/>
      <c r="K74" s="672"/>
      <c r="L74" s="673"/>
      <c r="M74" s="673"/>
      <c r="N74" s="674"/>
      <c r="O74" s="675"/>
      <c r="P74" s="676"/>
      <c r="Q74" s="677"/>
      <c r="R74" s="658"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8"/>
      <c r="T74" s="658"/>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81"/>
      <c r="D75" s="681"/>
      <c r="E75" s="681"/>
      <c r="F75" s="681"/>
      <c r="G75" s="681"/>
      <c r="H75" s="681"/>
      <c r="I75" s="681"/>
      <c r="J75" s="681"/>
      <c r="K75" s="672"/>
      <c r="L75" s="673"/>
      <c r="M75" s="673"/>
      <c r="N75" s="674"/>
      <c r="O75" s="675"/>
      <c r="P75" s="676"/>
      <c r="Q75" s="677"/>
      <c r="R75" s="658"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8"/>
      <c r="T75" s="658"/>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81"/>
      <c r="D76" s="681"/>
      <c r="E76" s="681"/>
      <c r="F76" s="681"/>
      <c r="G76" s="681"/>
      <c r="H76" s="681"/>
      <c r="I76" s="681"/>
      <c r="J76" s="681"/>
      <c r="K76" s="672"/>
      <c r="L76" s="673"/>
      <c r="M76" s="673"/>
      <c r="N76" s="674"/>
      <c r="O76" s="675"/>
      <c r="P76" s="676"/>
      <c r="Q76" s="677"/>
      <c r="R76" s="658"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8"/>
      <c r="T76" s="658"/>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81"/>
      <c r="D77" s="681"/>
      <c r="E77" s="681"/>
      <c r="F77" s="681"/>
      <c r="G77" s="681"/>
      <c r="H77" s="681"/>
      <c r="I77" s="681"/>
      <c r="J77" s="681"/>
      <c r="K77" s="672"/>
      <c r="L77" s="673"/>
      <c r="M77" s="673"/>
      <c r="N77" s="674"/>
      <c r="O77" s="675"/>
      <c r="P77" s="676"/>
      <c r="Q77" s="677"/>
      <c r="R77" s="658"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8"/>
      <c r="T77" s="658"/>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81"/>
      <c r="D78" s="681"/>
      <c r="E78" s="681"/>
      <c r="F78" s="681"/>
      <c r="G78" s="681"/>
      <c r="H78" s="681"/>
      <c r="I78" s="681"/>
      <c r="J78" s="681"/>
      <c r="K78" s="672"/>
      <c r="L78" s="673"/>
      <c r="M78" s="673"/>
      <c r="N78" s="674"/>
      <c r="O78" s="675"/>
      <c r="P78" s="676"/>
      <c r="Q78" s="677"/>
      <c r="R78" s="658"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8"/>
      <c r="T78" s="658"/>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81"/>
      <c r="D79" s="681"/>
      <c r="E79" s="681"/>
      <c r="F79" s="681"/>
      <c r="G79" s="681"/>
      <c r="H79" s="681"/>
      <c r="I79" s="681"/>
      <c r="J79" s="681"/>
      <c r="K79" s="672"/>
      <c r="L79" s="673"/>
      <c r="M79" s="673"/>
      <c r="N79" s="674"/>
      <c r="O79" s="675"/>
      <c r="P79" s="676"/>
      <c r="Q79" s="677"/>
      <c r="R79" s="658"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8"/>
      <c r="T79" s="658"/>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81"/>
      <c r="D80" s="681"/>
      <c r="E80" s="681"/>
      <c r="F80" s="681"/>
      <c r="G80" s="681"/>
      <c r="H80" s="681"/>
      <c r="I80" s="681"/>
      <c r="J80" s="681"/>
      <c r="K80" s="672"/>
      <c r="L80" s="673"/>
      <c r="M80" s="673"/>
      <c r="N80" s="674"/>
      <c r="O80" s="675"/>
      <c r="P80" s="676"/>
      <c r="Q80" s="677"/>
      <c r="R80" s="658"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8"/>
      <c r="T80" s="658"/>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81"/>
      <c r="D81" s="681"/>
      <c r="E81" s="681"/>
      <c r="F81" s="681"/>
      <c r="G81" s="681"/>
      <c r="H81" s="681"/>
      <c r="I81" s="681"/>
      <c r="J81" s="681"/>
      <c r="K81" s="672"/>
      <c r="L81" s="673"/>
      <c r="M81" s="673"/>
      <c r="N81" s="674"/>
      <c r="O81" s="675"/>
      <c r="P81" s="676"/>
      <c r="Q81" s="677"/>
      <c r="R81" s="658"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8"/>
      <c r="T81" s="658"/>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61" t="s">
        <v>142</v>
      </c>
      <c r="D84" s="662"/>
      <c r="E84" s="661" t="s">
        <v>143</v>
      </c>
      <c r="F84" s="662"/>
      <c r="G84" s="661" t="s">
        <v>981</v>
      </c>
      <c r="H84" s="662"/>
      <c r="I84" s="661" t="s">
        <v>38</v>
      </c>
      <c r="J84" s="663"/>
      <c r="K84" s="662"/>
      <c r="L84" s="661" t="s">
        <v>982</v>
      </c>
      <c r="M84" s="663"/>
      <c r="N84" s="663"/>
      <c r="O84" s="663"/>
      <c r="P84" s="662"/>
      <c r="Q84" s="661" t="s">
        <v>593</v>
      </c>
      <c r="R84" s="663"/>
      <c r="S84" s="662"/>
      <c r="T84" s="661" t="s">
        <v>983</v>
      </c>
      <c r="U84" s="663"/>
      <c r="V84" s="663"/>
      <c r="W84" s="663"/>
      <c r="X84" s="662"/>
      <c r="Y84" s="688" t="s">
        <v>594</v>
      </c>
      <c r="Z84" s="689"/>
      <c r="AA84" s="690"/>
      <c r="AB84" s="664" t="s">
        <v>985</v>
      </c>
      <c r="AC84" s="665"/>
      <c r="AD84" s="664" t="s">
        <v>984</v>
      </c>
      <c r="AE84" s="665"/>
      <c r="AF84" s="682" t="s">
        <v>113</v>
      </c>
      <c r="AG84" s="683"/>
      <c r="AH84" s="684"/>
      <c r="AI84" s="688" t="s">
        <v>56</v>
      </c>
      <c r="AJ84" s="689"/>
      <c r="AK84" s="689"/>
      <c r="AL84" s="690"/>
      <c r="AM84" s="30"/>
      <c r="AN84" s="30"/>
      <c r="AO84" s="30"/>
    </row>
    <row r="85" spans="2:41" ht="14.45" hidden="1" customHeight="1" x14ac:dyDescent="0.25">
      <c r="B85" s="13">
        <v>1</v>
      </c>
      <c r="C85" s="658" t="str">
        <f>IF($N21="","",VLOOKUP($N21,Reinforcements[],COLUMN(Reinforcements[[#Headers],[B (in)]])-1,FALSE))</f>
        <v/>
      </c>
      <c r="D85" s="658"/>
      <c r="E85" s="658" t="str">
        <f>IF($N21="","",VLOOKUP($N21,Reinforcements[],COLUMN(Reinforcements[[#Headers],[H (in)]])-1,FALSE))</f>
        <v/>
      </c>
      <c r="F85" s="658"/>
      <c r="G85" s="658" t="str">
        <f>IF($N21="","",VLOOKUP($N21,Reinforcements[],COLUMN(Reinforcements[[#Headers],[Gross Area (in2)]])-1,FALSE))</f>
        <v/>
      </c>
      <c r="H85" s="658"/>
      <c r="I85" s="658" t="str">
        <f>IF($N21="","",VLOOKUP($N21,Reinforcements[],COLUMN(Reinforcements[[#Headers],[Pole Face to Centroid (in)]])-1,FALSE))</f>
        <v/>
      </c>
      <c r="J85" s="658"/>
      <c r="K85" s="658"/>
      <c r="L85" s="658"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8"/>
      <c r="N85" s="658"/>
      <c r="O85" s="658"/>
      <c r="P85" s="658"/>
      <c r="Q85" s="658" t="str">
        <f>IF($N21="","",VLOOKUP($N21,Reinforcements[],COLUMN(Reinforcements[[#Headers],[Bottom Connection Length + Edge Dist (in)]])-1,FALSE))</f>
        <v/>
      </c>
      <c r="R85" s="658"/>
      <c r="S85" s="658"/>
      <c r="T85" s="659"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9"/>
      <c r="V85" s="659"/>
      <c r="W85" s="659"/>
      <c r="X85" s="659"/>
      <c r="Y85" s="659" t="str">
        <f>IF($N21="","",VLOOKUP($N21,Reinforcements[],COLUMN(Reinforcements[[#Headers],[Top Connection Length + Edge Dist (in)]])-1,FALSE))</f>
        <v/>
      </c>
      <c r="Z85" s="659"/>
      <c r="AA85" s="659"/>
      <c r="AB85" s="660" t="str">
        <f>IF($N21="","",VLOOKUP($N21,Reinforcements[],COLUMN(Reinforcements[[#Headers],[Lu (in)]])-1,FALSE))</f>
        <v/>
      </c>
      <c r="AC85" s="660"/>
      <c r="AD85" s="660" t="str">
        <f>IF($N21="","",VLOOKUP($N21,Reinforcements[],COLUMN(Reinforcements[[#Headers],[Net Area (in2)]])-1,FALSE))</f>
        <v/>
      </c>
      <c r="AE85" s="660"/>
      <c r="AF85" s="657" t="str">
        <f>IF($N21="","",VLOOKUP($N21,Reinforcements[],IF(RIGHT($AF$84,4)="(in)",COLUMN(Reinforcements[[#Headers],[Bolt Hole Size (in)]])-1,COLUMN(Reinforcements[[#Headers],[Bolt Hole Size (mm)]])-1),FALSE))</f>
        <v/>
      </c>
      <c r="AG85" s="657"/>
      <c r="AH85" s="657"/>
      <c r="AI85" s="687" t="str">
        <f>IF($N21="","",VLOOKUP($N21,Reinforcements[],COLUMN(Reinforcements[[#Headers],[Material]])-1,FALSE))</f>
        <v/>
      </c>
      <c r="AJ85" s="687"/>
      <c r="AK85" s="687"/>
      <c r="AL85" s="687"/>
      <c r="AM85" s="30"/>
      <c r="AN85" s="30"/>
      <c r="AO85" s="30"/>
    </row>
    <row r="86" spans="2:41" ht="14.45" hidden="1" customHeight="1" x14ac:dyDescent="0.25">
      <c r="B86" s="13">
        <v>2</v>
      </c>
      <c r="C86" s="658" t="str">
        <f>IF($N22="","",VLOOKUP($N22,Reinforcements[],COLUMN(Reinforcements[[#Headers],[B (in)]])-1,FALSE))</f>
        <v/>
      </c>
      <c r="D86" s="658"/>
      <c r="E86" s="658" t="str">
        <f>IF($N22="","",VLOOKUP($N22,Reinforcements[],COLUMN(Reinforcements[[#Headers],[H (in)]])-1,FALSE))</f>
        <v/>
      </c>
      <c r="F86" s="658"/>
      <c r="G86" s="658" t="str">
        <f>IF($N22="","",VLOOKUP($N22,Reinforcements[],COLUMN(Reinforcements[[#Headers],[Gross Area (in2)]])-1,FALSE))</f>
        <v/>
      </c>
      <c r="H86" s="658"/>
      <c r="I86" s="658" t="str">
        <f>IF($N22="","",VLOOKUP($N22,Reinforcements[],COLUMN(Reinforcements[[#Headers],[Pole Face to Centroid (in)]])-1,FALSE))</f>
        <v/>
      </c>
      <c r="J86" s="658"/>
      <c r="K86" s="658"/>
      <c r="L86" s="658"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8"/>
      <c r="N86" s="658"/>
      <c r="O86" s="658"/>
      <c r="P86" s="658"/>
      <c r="Q86" s="658" t="str">
        <f>IF($N22="","",VLOOKUP($N22,Reinforcements[],COLUMN(Reinforcements[[#Headers],[Bottom Connection Length + Edge Dist (in)]])-1,FALSE))</f>
        <v/>
      </c>
      <c r="R86" s="658"/>
      <c r="S86" s="658"/>
      <c r="T86" s="659"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9"/>
      <c r="V86" s="659"/>
      <c r="W86" s="659"/>
      <c r="X86" s="659"/>
      <c r="Y86" s="659" t="str">
        <f>IF($N22="","",VLOOKUP($N22,Reinforcements[],COLUMN(Reinforcements[[#Headers],[Top Connection Length + Edge Dist (in)]])-1,FALSE))</f>
        <v/>
      </c>
      <c r="Z86" s="659"/>
      <c r="AA86" s="659"/>
      <c r="AB86" s="660" t="str">
        <f>IF($N22="","",VLOOKUP($N22,Reinforcements[],COLUMN(Reinforcements[[#Headers],[Lu (in)]])-1,FALSE))</f>
        <v/>
      </c>
      <c r="AC86" s="660"/>
      <c r="AD86" s="660" t="str">
        <f>IF($N22="","",VLOOKUP($N22,Reinforcements[],COLUMN(Reinforcements[[#Headers],[Net Area (in2)]])-1,FALSE))</f>
        <v/>
      </c>
      <c r="AE86" s="660"/>
      <c r="AF86" s="657" t="str">
        <f>IF($N22="","",VLOOKUP($N22,Reinforcements[],IF(RIGHT($AF$84,4)="(in)",COLUMN(Reinforcements[[#Headers],[Bolt Hole Size (in)]])-1,COLUMN(Reinforcements[[#Headers],[Bolt Hole Size (mm)]])-1),FALSE))</f>
        <v/>
      </c>
      <c r="AG86" s="657"/>
      <c r="AH86" s="657"/>
      <c r="AI86" s="687" t="str">
        <f>IF($N22="","",VLOOKUP($N22,Reinforcements[],COLUMN(Reinforcements[[#Headers],[Material]])-1,FALSE))</f>
        <v/>
      </c>
      <c r="AJ86" s="687"/>
      <c r="AK86" s="687"/>
      <c r="AL86" s="687"/>
      <c r="AM86" s="30"/>
      <c r="AN86" s="30"/>
      <c r="AO86" s="30"/>
    </row>
    <row r="87" spans="2:41" ht="14.45" hidden="1" customHeight="1" x14ac:dyDescent="0.25">
      <c r="B87" s="13">
        <v>3</v>
      </c>
      <c r="C87" s="658" t="str">
        <f>IF($N23="","",VLOOKUP($N23,Reinforcements[],COLUMN(Reinforcements[[#Headers],[B (in)]])-1,FALSE))</f>
        <v/>
      </c>
      <c r="D87" s="658"/>
      <c r="E87" s="658" t="str">
        <f>IF($N23="","",VLOOKUP($N23,Reinforcements[],COLUMN(Reinforcements[[#Headers],[H (in)]])-1,FALSE))</f>
        <v/>
      </c>
      <c r="F87" s="658"/>
      <c r="G87" s="658" t="str">
        <f>IF($N23="","",VLOOKUP($N23,Reinforcements[],COLUMN(Reinforcements[[#Headers],[Gross Area (in2)]])-1,FALSE))</f>
        <v/>
      </c>
      <c r="H87" s="658"/>
      <c r="I87" s="658" t="str">
        <f>IF($N23="","",VLOOKUP($N23,Reinforcements[],COLUMN(Reinforcements[[#Headers],[Pole Face to Centroid (in)]])-1,FALSE))</f>
        <v/>
      </c>
      <c r="J87" s="658"/>
      <c r="K87" s="658"/>
      <c r="L87" s="658"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8"/>
      <c r="N87" s="658"/>
      <c r="O87" s="658"/>
      <c r="P87" s="658"/>
      <c r="Q87" s="658" t="str">
        <f>IF($N23="","",VLOOKUP($N23,Reinforcements[],COLUMN(Reinforcements[[#Headers],[Bottom Connection Length + Edge Dist (in)]])-1,FALSE))</f>
        <v/>
      </c>
      <c r="R87" s="658"/>
      <c r="S87" s="658"/>
      <c r="T87" s="659"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9"/>
      <c r="V87" s="659"/>
      <c r="W87" s="659"/>
      <c r="X87" s="659"/>
      <c r="Y87" s="659" t="str">
        <f>IF($N23="","",VLOOKUP($N23,Reinforcements[],COLUMN(Reinforcements[[#Headers],[Top Connection Length + Edge Dist (in)]])-1,FALSE))</f>
        <v/>
      </c>
      <c r="Z87" s="659"/>
      <c r="AA87" s="659"/>
      <c r="AB87" s="660" t="str">
        <f>IF($N23="","",VLOOKUP($N23,Reinforcements[],COLUMN(Reinforcements[[#Headers],[Lu (in)]])-1,FALSE))</f>
        <v/>
      </c>
      <c r="AC87" s="660"/>
      <c r="AD87" s="660" t="str">
        <f>IF($N23="","",VLOOKUP($N23,Reinforcements[],COLUMN(Reinforcements[[#Headers],[Net Area (in2)]])-1,FALSE))</f>
        <v/>
      </c>
      <c r="AE87" s="660"/>
      <c r="AF87" s="657" t="str">
        <f>IF($N23="","",VLOOKUP($N23,Reinforcements[],IF(RIGHT($AF$84,4)="(in)",COLUMN(Reinforcements[[#Headers],[Bolt Hole Size (in)]])-1,COLUMN(Reinforcements[[#Headers],[Bolt Hole Size (mm)]])-1),FALSE))</f>
        <v/>
      </c>
      <c r="AG87" s="657"/>
      <c r="AH87" s="657"/>
      <c r="AI87" s="687" t="str">
        <f>IF($N23="","",VLOOKUP($N23,Reinforcements[],COLUMN(Reinforcements[[#Headers],[Material]])-1,FALSE))</f>
        <v/>
      </c>
      <c r="AJ87" s="687"/>
      <c r="AK87" s="687"/>
      <c r="AL87" s="687"/>
      <c r="AM87" s="30"/>
      <c r="AN87" s="30"/>
      <c r="AO87" s="30"/>
    </row>
    <row r="88" spans="2:41" ht="14.45" hidden="1" customHeight="1" x14ac:dyDescent="0.25">
      <c r="B88" s="13">
        <v>4</v>
      </c>
      <c r="C88" s="658" t="str">
        <f>IF($N24="","",VLOOKUP($N24,Reinforcements[],COLUMN(Reinforcements[[#Headers],[B (in)]])-1,FALSE))</f>
        <v/>
      </c>
      <c r="D88" s="658"/>
      <c r="E88" s="658" t="str">
        <f>IF($N24="","",VLOOKUP($N24,Reinforcements[],COLUMN(Reinforcements[[#Headers],[H (in)]])-1,FALSE))</f>
        <v/>
      </c>
      <c r="F88" s="658"/>
      <c r="G88" s="658" t="str">
        <f>IF($N24="","",VLOOKUP($N24,Reinforcements[],COLUMN(Reinforcements[[#Headers],[Gross Area (in2)]])-1,FALSE))</f>
        <v/>
      </c>
      <c r="H88" s="658"/>
      <c r="I88" s="658" t="str">
        <f>IF($N24="","",VLOOKUP($N24,Reinforcements[],COLUMN(Reinforcements[[#Headers],[Pole Face to Centroid (in)]])-1,FALSE))</f>
        <v/>
      </c>
      <c r="J88" s="658"/>
      <c r="K88" s="658"/>
      <c r="L88" s="658"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8"/>
      <c r="N88" s="658"/>
      <c r="O88" s="658"/>
      <c r="P88" s="658"/>
      <c r="Q88" s="658" t="str">
        <f>IF($N24="","",VLOOKUP($N24,Reinforcements[],COLUMN(Reinforcements[[#Headers],[Bottom Connection Length + Edge Dist (in)]])-1,FALSE))</f>
        <v/>
      </c>
      <c r="R88" s="658"/>
      <c r="S88" s="658"/>
      <c r="T88" s="659"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9"/>
      <c r="V88" s="659"/>
      <c r="W88" s="659"/>
      <c r="X88" s="659"/>
      <c r="Y88" s="659" t="str">
        <f>IF($N24="","",VLOOKUP($N24,Reinforcements[],COLUMN(Reinforcements[[#Headers],[Top Connection Length + Edge Dist (in)]])-1,FALSE))</f>
        <v/>
      </c>
      <c r="Z88" s="659"/>
      <c r="AA88" s="659"/>
      <c r="AB88" s="660" t="str">
        <f>IF($N24="","",VLOOKUP($N24,Reinforcements[],COLUMN(Reinforcements[[#Headers],[Lu (in)]])-1,FALSE))</f>
        <v/>
      </c>
      <c r="AC88" s="660"/>
      <c r="AD88" s="660" t="str">
        <f>IF($N24="","",VLOOKUP($N24,Reinforcements[],COLUMN(Reinforcements[[#Headers],[Net Area (in2)]])-1,FALSE))</f>
        <v/>
      </c>
      <c r="AE88" s="660"/>
      <c r="AF88" s="657" t="str">
        <f>IF($N24="","",VLOOKUP($N24,Reinforcements[],IF(RIGHT($AF$84,4)="(in)",COLUMN(Reinforcements[[#Headers],[Bolt Hole Size (in)]])-1,COLUMN(Reinforcements[[#Headers],[Bolt Hole Size (mm)]])-1),FALSE))</f>
        <v/>
      </c>
      <c r="AG88" s="657"/>
      <c r="AH88" s="657"/>
      <c r="AI88" s="687" t="str">
        <f>IF($N24="","",VLOOKUP($N24,Reinforcements[],COLUMN(Reinforcements[[#Headers],[Material]])-1,FALSE))</f>
        <v/>
      </c>
      <c r="AJ88" s="687"/>
      <c r="AK88" s="687"/>
      <c r="AL88" s="687"/>
      <c r="AM88" s="30"/>
      <c r="AN88" s="30"/>
      <c r="AO88" s="30"/>
    </row>
    <row r="89" spans="2:41" ht="14.45" hidden="1" customHeight="1" x14ac:dyDescent="0.25">
      <c r="B89" s="13">
        <v>5</v>
      </c>
      <c r="C89" s="658" t="str">
        <f>IF($N25="","",VLOOKUP($N25,Reinforcements[],COLUMN(Reinforcements[[#Headers],[B (in)]])-1,FALSE))</f>
        <v/>
      </c>
      <c r="D89" s="658"/>
      <c r="E89" s="658" t="str">
        <f>IF($N25="","",VLOOKUP($N25,Reinforcements[],COLUMN(Reinforcements[[#Headers],[H (in)]])-1,FALSE))</f>
        <v/>
      </c>
      <c r="F89" s="658"/>
      <c r="G89" s="658" t="str">
        <f>IF($N25="","",VLOOKUP($N25,Reinforcements[],COLUMN(Reinforcements[[#Headers],[Gross Area (in2)]])-1,FALSE))</f>
        <v/>
      </c>
      <c r="H89" s="658"/>
      <c r="I89" s="658" t="str">
        <f>IF($N25="","",VLOOKUP($N25,Reinforcements[],COLUMN(Reinforcements[[#Headers],[Pole Face to Centroid (in)]])-1,FALSE))</f>
        <v/>
      </c>
      <c r="J89" s="658"/>
      <c r="K89" s="658"/>
      <c r="L89" s="658"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8"/>
      <c r="N89" s="658"/>
      <c r="O89" s="658"/>
      <c r="P89" s="658"/>
      <c r="Q89" s="658" t="str">
        <f>IF($N25="","",VLOOKUP($N25,Reinforcements[],COLUMN(Reinforcements[[#Headers],[Bottom Connection Length + Edge Dist (in)]])-1,FALSE))</f>
        <v/>
      </c>
      <c r="R89" s="658"/>
      <c r="S89" s="658"/>
      <c r="T89" s="659"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9"/>
      <c r="V89" s="659"/>
      <c r="W89" s="659"/>
      <c r="X89" s="659"/>
      <c r="Y89" s="659" t="str">
        <f>IF($N25="","",VLOOKUP($N25,Reinforcements[],COLUMN(Reinforcements[[#Headers],[Top Connection Length + Edge Dist (in)]])-1,FALSE))</f>
        <v/>
      </c>
      <c r="Z89" s="659"/>
      <c r="AA89" s="659"/>
      <c r="AB89" s="660" t="str">
        <f>IF($N25="","",VLOOKUP($N25,Reinforcements[],COLUMN(Reinforcements[[#Headers],[Lu (in)]])-1,FALSE))</f>
        <v/>
      </c>
      <c r="AC89" s="660"/>
      <c r="AD89" s="660" t="str">
        <f>IF($N25="","",VLOOKUP($N25,Reinforcements[],COLUMN(Reinforcements[[#Headers],[Net Area (in2)]])-1,FALSE))</f>
        <v/>
      </c>
      <c r="AE89" s="660"/>
      <c r="AF89" s="657" t="str">
        <f>IF($N25="","",VLOOKUP($N25,Reinforcements[],IF(RIGHT($AF$84,4)="(in)",COLUMN(Reinforcements[[#Headers],[Bolt Hole Size (in)]])-1,COLUMN(Reinforcements[[#Headers],[Bolt Hole Size (mm)]])-1),FALSE))</f>
        <v/>
      </c>
      <c r="AG89" s="657"/>
      <c r="AH89" s="657"/>
      <c r="AI89" s="687" t="str">
        <f>IF($N25="","",VLOOKUP($N25,Reinforcements[],COLUMN(Reinforcements[[#Headers],[Material]])-1,FALSE))</f>
        <v/>
      </c>
      <c r="AJ89" s="687"/>
      <c r="AK89" s="687"/>
      <c r="AL89" s="687"/>
      <c r="AM89" s="30"/>
      <c r="AN89" s="30"/>
      <c r="AO89" s="30"/>
    </row>
    <row r="90" spans="2:41" ht="14.45" hidden="1" customHeight="1" x14ac:dyDescent="0.25">
      <c r="B90" s="13">
        <v>6</v>
      </c>
      <c r="C90" s="658" t="str">
        <f>IF($N26="","",VLOOKUP($N26,Reinforcements[],COLUMN(Reinforcements[[#Headers],[B (in)]])-1,FALSE))</f>
        <v/>
      </c>
      <c r="D90" s="658"/>
      <c r="E90" s="658" t="str">
        <f>IF($N26="","",VLOOKUP($N26,Reinforcements[],COLUMN(Reinforcements[[#Headers],[H (in)]])-1,FALSE))</f>
        <v/>
      </c>
      <c r="F90" s="658"/>
      <c r="G90" s="658" t="str">
        <f>IF($N26="","",VLOOKUP($N26,Reinforcements[],COLUMN(Reinforcements[[#Headers],[Gross Area (in2)]])-1,FALSE))</f>
        <v/>
      </c>
      <c r="H90" s="658"/>
      <c r="I90" s="658" t="str">
        <f>IF($N26="","",VLOOKUP($N26,Reinforcements[],COLUMN(Reinforcements[[#Headers],[Pole Face to Centroid (in)]])-1,FALSE))</f>
        <v/>
      </c>
      <c r="J90" s="658"/>
      <c r="K90" s="658"/>
      <c r="L90" s="658"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8"/>
      <c r="N90" s="658"/>
      <c r="O90" s="658"/>
      <c r="P90" s="658"/>
      <c r="Q90" s="658" t="str">
        <f>IF($N26="","",VLOOKUP($N26,Reinforcements[],COLUMN(Reinforcements[[#Headers],[Bottom Connection Length + Edge Dist (in)]])-1,FALSE))</f>
        <v/>
      </c>
      <c r="R90" s="658"/>
      <c r="S90" s="658"/>
      <c r="T90" s="659"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9"/>
      <c r="V90" s="659"/>
      <c r="W90" s="659"/>
      <c r="X90" s="659"/>
      <c r="Y90" s="659" t="str">
        <f>IF($N26="","",VLOOKUP($N26,Reinforcements[],COLUMN(Reinforcements[[#Headers],[Top Connection Length + Edge Dist (in)]])-1,FALSE))</f>
        <v/>
      </c>
      <c r="Z90" s="659"/>
      <c r="AA90" s="659"/>
      <c r="AB90" s="660" t="str">
        <f>IF($N26="","",VLOOKUP($N26,Reinforcements[],COLUMN(Reinforcements[[#Headers],[Lu (in)]])-1,FALSE))</f>
        <v/>
      </c>
      <c r="AC90" s="660"/>
      <c r="AD90" s="660" t="str">
        <f>IF($N26="","",VLOOKUP($N26,Reinforcements[],COLUMN(Reinforcements[[#Headers],[Net Area (in2)]])-1,FALSE))</f>
        <v/>
      </c>
      <c r="AE90" s="660"/>
      <c r="AF90" s="657" t="str">
        <f>IF($N26="","",VLOOKUP($N26,Reinforcements[],IF(RIGHT($AF$84,4)="(in)",COLUMN(Reinforcements[[#Headers],[Bolt Hole Size (in)]])-1,COLUMN(Reinforcements[[#Headers],[Bolt Hole Size (mm)]])-1),FALSE))</f>
        <v/>
      </c>
      <c r="AG90" s="657"/>
      <c r="AH90" s="657"/>
      <c r="AI90" s="687" t="str">
        <f>IF($N26="","",VLOOKUP($N26,Reinforcements[],COLUMN(Reinforcements[[#Headers],[Material]])-1,FALSE))</f>
        <v/>
      </c>
      <c r="AJ90" s="687"/>
      <c r="AK90" s="687"/>
      <c r="AL90" s="687"/>
      <c r="AM90" s="30"/>
      <c r="AN90" s="30"/>
      <c r="AO90" s="30"/>
    </row>
    <row r="91" spans="2:41" ht="14.45" hidden="1" customHeight="1" x14ac:dyDescent="0.25">
      <c r="B91" s="13">
        <v>7</v>
      </c>
      <c r="C91" s="658" t="str">
        <f>IF($N27="","",VLOOKUP($N27,Reinforcements[],COLUMN(Reinforcements[[#Headers],[B (in)]])-1,FALSE))</f>
        <v/>
      </c>
      <c r="D91" s="658"/>
      <c r="E91" s="658" t="str">
        <f>IF($N27="","",VLOOKUP($N27,Reinforcements[],COLUMN(Reinforcements[[#Headers],[H (in)]])-1,FALSE))</f>
        <v/>
      </c>
      <c r="F91" s="658"/>
      <c r="G91" s="658" t="str">
        <f>IF($N27="","",VLOOKUP($N27,Reinforcements[],COLUMN(Reinforcements[[#Headers],[Gross Area (in2)]])-1,FALSE))</f>
        <v/>
      </c>
      <c r="H91" s="658"/>
      <c r="I91" s="658" t="str">
        <f>IF($N27="","",VLOOKUP($N27,Reinforcements[],COLUMN(Reinforcements[[#Headers],[Pole Face to Centroid (in)]])-1,FALSE))</f>
        <v/>
      </c>
      <c r="J91" s="658"/>
      <c r="K91" s="658"/>
      <c r="L91" s="658"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8"/>
      <c r="N91" s="658"/>
      <c r="O91" s="658"/>
      <c r="P91" s="658"/>
      <c r="Q91" s="658" t="str">
        <f>IF($N27="","",VLOOKUP($N27,Reinforcements[],COLUMN(Reinforcements[[#Headers],[Bottom Connection Length + Edge Dist (in)]])-1,FALSE))</f>
        <v/>
      </c>
      <c r="R91" s="658"/>
      <c r="S91" s="658"/>
      <c r="T91" s="659"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9"/>
      <c r="V91" s="659"/>
      <c r="W91" s="659"/>
      <c r="X91" s="659"/>
      <c r="Y91" s="659" t="str">
        <f>IF($N27="","",VLOOKUP($N27,Reinforcements[],COLUMN(Reinforcements[[#Headers],[Top Connection Length + Edge Dist (in)]])-1,FALSE))</f>
        <v/>
      </c>
      <c r="Z91" s="659"/>
      <c r="AA91" s="659"/>
      <c r="AB91" s="660" t="str">
        <f>IF($N27="","",VLOOKUP($N27,Reinforcements[],COLUMN(Reinforcements[[#Headers],[Lu (in)]])-1,FALSE))</f>
        <v/>
      </c>
      <c r="AC91" s="660"/>
      <c r="AD91" s="660" t="str">
        <f>IF($N27="","",VLOOKUP($N27,Reinforcements[],COLUMN(Reinforcements[[#Headers],[Net Area (in2)]])-1,FALSE))</f>
        <v/>
      </c>
      <c r="AE91" s="660"/>
      <c r="AF91" s="657" t="str">
        <f>IF($N27="","",VLOOKUP($N27,Reinforcements[],IF(RIGHT($AF$84,4)="(in)",COLUMN(Reinforcements[[#Headers],[Bolt Hole Size (in)]])-1,COLUMN(Reinforcements[[#Headers],[Bolt Hole Size (mm)]])-1),FALSE))</f>
        <v/>
      </c>
      <c r="AG91" s="657"/>
      <c r="AH91" s="657"/>
      <c r="AI91" s="687" t="str">
        <f>IF($N27="","",VLOOKUP($N27,Reinforcements[],COLUMN(Reinforcements[[#Headers],[Material]])-1,FALSE))</f>
        <v/>
      </c>
      <c r="AJ91" s="687"/>
      <c r="AK91" s="687"/>
      <c r="AL91" s="687"/>
      <c r="AM91" s="30"/>
      <c r="AN91" s="30"/>
      <c r="AO91" s="30"/>
    </row>
    <row r="92" spans="2:41" ht="14.45" hidden="1" customHeight="1" x14ac:dyDescent="0.25">
      <c r="B92" s="13">
        <v>8</v>
      </c>
      <c r="C92" s="658" t="str">
        <f>IF($N28="","",VLOOKUP($N28,Reinforcements[],COLUMN(Reinforcements[[#Headers],[B (in)]])-1,FALSE))</f>
        <v/>
      </c>
      <c r="D92" s="658"/>
      <c r="E92" s="658" t="str">
        <f>IF($N28="","",VLOOKUP($N28,Reinforcements[],COLUMN(Reinforcements[[#Headers],[H (in)]])-1,FALSE))</f>
        <v/>
      </c>
      <c r="F92" s="658"/>
      <c r="G92" s="658" t="str">
        <f>IF($N28="","",VLOOKUP($N28,Reinforcements[],COLUMN(Reinforcements[[#Headers],[Gross Area (in2)]])-1,FALSE))</f>
        <v/>
      </c>
      <c r="H92" s="658"/>
      <c r="I92" s="658" t="str">
        <f>IF($N28="","",VLOOKUP($N28,Reinforcements[],COLUMN(Reinforcements[[#Headers],[Pole Face to Centroid (in)]])-1,FALSE))</f>
        <v/>
      </c>
      <c r="J92" s="658"/>
      <c r="K92" s="658"/>
      <c r="L92" s="658"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8"/>
      <c r="N92" s="658"/>
      <c r="O92" s="658"/>
      <c r="P92" s="658"/>
      <c r="Q92" s="658" t="str">
        <f>IF($N28="","",VLOOKUP($N28,Reinforcements[],COLUMN(Reinforcements[[#Headers],[Bottom Connection Length + Edge Dist (in)]])-1,FALSE))</f>
        <v/>
      </c>
      <c r="R92" s="658"/>
      <c r="S92" s="658"/>
      <c r="T92" s="659"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9"/>
      <c r="V92" s="659"/>
      <c r="W92" s="659"/>
      <c r="X92" s="659"/>
      <c r="Y92" s="659" t="str">
        <f>IF($N28="","",VLOOKUP($N28,Reinforcements[],COLUMN(Reinforcements[[#Headers],[Top Connection Length + Edge Dist (in)]])-1,FALSE))</f>
        <v/>
      </c>
      <c r="Z92" s="659"/>
      <c r="AA92" s="659"/>
      <c r="AB92" s="660" t="str">
        <f>IF($N28="","",VLOOKUP($N28,Reinforcements[],COLUMN(Reinforcements[[#Headers],[Lu (in)]])-1,FALSE))</f>
        <v/>
      </c>
      <c r="AC92" s="660"/>
      <c r="AD92" s="660" t="str">
        <f>IF($N28="","",VLOOKUP($N28,Reinforcements[],COLUMN(Reinforcements[[#Headers],[Net Area (in2)]])-1,FALSE))</f>
        <v/>
      </c>
      <c r="AE92" s="660"/>
      <c r="AF92" s="657" t="str">
        <f>IF($N28="","",VLOOKUP($N28,Reinforcements[],IF(RIGHT($AF$84,4)="(in)",COLUMN(Reinforcements[[#Headers],[Bolt Hole Size (in)]])-1,COLUMN(Reinforcements[[#Headers],[Bolt Hole Size (mm)]])-1),FALSE))</f>
        <v/>
      </c>
      <c r="AG92" s="657"/>
      <c r="AH92" s="657"/>
      <c r="AI92" s="687" t="str">
        <f>IF($N28="","",VLOOKUP($N28,Reinforcements[],COLUMN(Reinforcements[[#Headers],[Material]])-1,FALSE))</f>
        <v/>
      </c>
      <c r="AJ92" s="687"/>
      <c r="AK92" s="687"/>
      <c r="AL92" s="687"/>
      <c r="AM92" s="30"/>
      <c r="AN92" s="30"/>
      <c r="AO92" s="30"/>
    </row>
    <row r="93" spans="2:41" ht="14.45" hidden="1" customHeight="1" x14ac:dyDescent="0.25">
      <c r="B93" s="13">
        <v>9</v>
      </c>
      <c r="C93" s="658" t="str">
        <f>IF($N29="","",VLOOKUP($N29,Reinforcements[],COLUMN(Reinforcements[[#Headers],[B (in)]])-1,FALSE))</f>
        <v/>
      </c>
      <c r="D93" s="658"/>
      <c r="E93" s="658" t="str">
        <f>IF($N29="","",VLOOKUP($N29,Reinforcements[],COLUMN(Reinforcements[[#Headers],[H (in)]])-1,FALSE))</f>
        <v/>
      </c>
      <c r="F93" s="658"/>
      <c r="G93" s="658" t="str">
        <f>IF($N29="","",VLOOKUP($N29,Reinforcements[],COLUMN(Reinforcements[[#Headers],[Gross Area (in2)]])-1,FALSE))</f>
        <v/>
      </c>
      <c r="H93" s="658"/>
      <c r="I93" s="658" t="str">
        <f>IF($N29="","",VLOOKUP($N29,Reinforcements[],COLUMN(Reinforcements[[#Headers],[Pole Face to Centroid (in)]])-1,FALSE))</f>
        <v/>
      </c>
      <c r="J93" s="658"/>
      <c r="K93" s="658"/>
      <c r="L93" s="658"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8"/>
      <c r="N93" s="658"/>
      <c r="O93" s="658"/>
      <c r="P93" s="658"/>
      <c r="Q93" s="658" t="str">
        <f>IF($N29="","",VLOOKUP($N29,Reinforcements[],COLUMN(Reinforcements[[#Headers],[Bottom Connection Length + Edge Dist (in)]])-1,FALSE))</f>
        <v/>
      </c>
      <c r="R93" s="658"/>
      <c r="S93" s="658"/>
      <c r="T93" s="659"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9"/>
      <c r="V93" s="659"/>
      <c r="W93" s="659"/>
      <c r="X93" s="659"/>
      <c r="Y93" s="659" t="str">
        <f>IF($N29="","",VLOOKUP($N29,Reinforcements[],COLUMN(Reinforcements[[#Headers],[Top Connection Length + Edge Dist (in)]])-1,FALSE))</f>
        <v/>
      </c>
      <c r="Z93" s="659"/>
      <c r="AA93" s="659"/>
      <c r="AB93" s="660" t="str">
        <f>IF($N29="","",VLOOKUP($N29,Reinforcements[],COLUMN(Reinforcements[[#Headers],[Lu (in)]])-1,FALSE))</f>
        <v/>
      </c>
      <c r="AC93" s="660"/>
      <c r="AD93" s="660" t="str">
        <f>IF($N29="","",VLOOKUP($N29,Reinforcements[],COLUMN(Reinforcements[[#Headers],[Net Area (in2)]])-1,FALSE))</f>
        <v/>
      </c>
      <c r="AE93" s="660"/>
      <c r="AF93" s="657" t="str">
        <f>IF($N29="","",VLOOKUP($N29,Reinforcements[],IF(RIGHT($AF$84,4)="(in)",COLUMN(Reinforcements[[#Headers],[Bolt Hole Size (in)]])-1,COLUMN(Reinforcements[[#Headers],[Bolt Hole Size (mm)]])-1),FALSE))</f>
        <v/>
      </c>
      <c r="AG93" s="657"/>
      <c r="AH93" s="657"/>
      <c r="AI93" s="687" t="str">
        <f>IF($N29="","",VLOOKUP($N29,Reinforcements[],COLUMN(Reinforcements[[#Headers],[Material]])-1,FALSE))</f>
        <v/>
      </c>
      <c r="AJ93" s="687"/>
      <c r="AK93" s="687"/>
      <c r="AL93" s="687"/>
      <c r="AM93" s="30"/>
      <c r="AN93" s="30"/>
      <c r="AO93" s="30"/>
    </row>
    <row r="94" spans="2:41" ht="14.45" hidden="1" customHeight="1" x14ac:dyDescent="0.25">
      <c r="B94" s="13">
        <v>10</v>
      </c>
      <c r="C94" s="658" t="str">
        <f>IF($N30="","",VLOOKUP($N30,Reinforcements[],COLUMN(Reinforcements[[#Headers],[B (in)]])-1,FALSE))</f>
        <v/>
      </c>
      <c r="D94" s="658"/>
      <c r="E94" s="658" t="str">
        <f>IF($N30="","",VLOOKUP($N30,Reinforcements[],COLUMN(Reinforcements[[#Headers],[H (in)]])-1,FALSE))</f>
        <v/>
      </c>
      <c r="F94" s="658"/>
      <c r="G94" s="658" t="str">
        <f>IF($N30="","",VLOOKUP($N30,Reinforcements[],COLUMN(Reinforcements[[#Headers],[Gross Area (in2)]])-1,FALSE))</f>
        <v/>
      </c>
      <c r="H94" s="658"/>
      <c r="I94" s="658" t="str">
        <f>IF($N30="","",VLOOKUP($N30,Reinforcements[],COLUMN(Reinforcements[[#Headers],[Pole Face to Centroid (in)]])-1,FALSE))</f>
        <v/>
      </c>
      <c r="J94" s="658"/>
      <c r="K94" s="658"/>
      <c r="L94" s="658"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8"/>
      <c r="N94" s="658"/>
      <c r="O94" s="658"/>
      <c r="P94" s="658"/>
      <c r="Q94" s="658" t="str">
        <f>IF($N30="","",VLOOKUP($N30,Reinforcements[],COLUMN(Reinforcements[[#Headers],[Bottom Connection Length + Edge Dist (in)]])-1,FALSE))</f>
        <v/>
      </c>
      <c r="R94" s="658"/>
      <c r="S94" s="658"/>
      <c r="T94" s="659"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9"/>
      <c r="V94" s="659"/>
      <c r="W94" s="659"/>
      <c r="X94" s="659"/>
      <c r="Y94" s="659" t="str">
        <f>IF($N30="","",VLOOKUP($N30,Reinforcements[],COLUMN(Reinforcements[[#Headers],[Top Connection Length + Edge Dist (in)]])-1,FALSE))</f>
        <v/>
      </c>
      <c r="Z94" s="659"/>
      <c r="AA94" s="659"/>
      <c r="AB94" s="660" t="str">
        <f>IF($N30="","",VLOOKUP($N30,Reinforcements[],COLUMN(Reinforcements[[#Headers],[Lu (in)]])-1,FALSE))</f>
        <v/>
      </c>
      <c r="AC94" s="660"/>
      <c r="AD94" s="660" t="str">
        <f>IF($N30="","",VLOOKUP($N30,Reinforcements[],COLUMN(Reinforcements[[#Headers],[Net Area (in2)]])-1,FALSE))</f>
        <v/>
      </c>
      <c r="AE94" s="660"/>
      <c r="AF94" s="657" t="str">
        <f>IF($N30="","",VLOOKUP($N30,Reinforcements[],IF(RIGHT($AF$84,4)="(in)",COLUMN(Reinforcements[[#Headers],[Bolt Hole Size (in)]])-1,COLUMN(Reinforcements[[#Headers],[Bolt Hole Size (mm)]])-1),FALSE))</f>
        <v/>
      </c>
      <c r="AG94" s="657"/>
      <c r="AH94" s="657"/>
      <c r="AI94" s="687" t="str">
        <f>IF($N30="","",VLOOKUP($N30,Reinforcements[],COLUMN(Reinforcements[[#Headers],[Material]])-1,FALSE))</f>
        <v/>
      </c>
      <c r="AJ94" s="687"/>
      <c r="AK94" s="687"/>
      <c r="AL94" s="687"/>
      <c r="AM94" s="30"/>
      <c r="AN94" s="30"/>
      <c r="AO94" s="30"/>
    </row>
    <row r="95" spans="2:41" ht="14.45" hidden="1" customHeight="1" x14ac:dyDescent="0.25">
      <c r="B95" s="13">
        <v>11</v>
      </c>
      <c r="C95" s="658" t="str">
        <f>IF($N31="","",VLOOKUP($N31,Reinforcements[],COLUMN(Reinforcements[[#Headers],[B (in)]])-1,FALSE))</f>
        <v/>
      </c>
      <c r="D95" s="658"/>
      <c r="E95" s="658" t="str">
        <f>IF($N31="","",VLOOKUP($N31,Reinforcements[],COLUMN(Reinforcements[[#Headers],[H (in)]])-1,FALSE))</f>
        <v/>
      </c>
      <c r="F95" s="658"/>
      <c r="G95" s="658" t="str">
        <f>IF($N31="","",VLOOKUP($N31,Reinforcements[],COLUMN(Reinforcements[[#Headers],[Gross Area (in2)]])-1,FALSE))</f>
        <v/>
      </c>
      <c r="H95" s="658"/>
      <c r="I95" s="658" t="str">
        <f>IF($N31="","",VLOOKUP($N31,Reinforcements[],COLUMN(Reinforcements[[#Headers],[Pole Face to Centroid (in)]])-1,FALSE))</f>
        <v/>
      </c>
      <c r="J95" s="658"/>
      <c r="K95" s="658"/>
      <c r="L95" s="658"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8"/>
      <c r="N95" s="658"/>
      <c r="O95" s="658"/>
      <c r="P95" s="658"/>
      <c r="Q95" s="658" t="str">
        <f>IF($N31="","",VLOOKUP($N31,Reinforcements[],COLUMN(Reinforcements[[#Headers],[Bottom Connection Length + Edge Dist (in)]])-1,FALSE))</f>
        <v/>
      </c>
      <c r="R95" s="658"/>
      <c r="S95" s="658"/>
      <c r="T95" s="659"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9"/>
      <c r="V95" s="659"/>
      <c r="W95" s="659"/>
      <c r="X95" s="659"/>
      <c r="Y95" s="659" t="str">
        <f>IF($N31="","",VLOOKUP($N31,Reinforcements[],COLUMN(Reinforcements[[#Headers],[Top Connection Length + Edge Dist (in)]])-1,FALSE))</f>
        <v/>
      </c>
      <c r="Z95" s="659"/>
      <c r="AA95" s="659"/>
      <c r="AB95" s="660" t="str">
        <f>IF($N31="","",VLOOKUP($N31,Reinforcements[],COLUMN(Reinforcements[[#Headers],[Lu (in)]])-1,FALSE))</f>
        <v/>
      </c>
      <c r="AC95" s="660"/>
      <c r="AD95" s="660" t="str">
        <f>IF($N31="","",VLOOKUP($N31,Reinforcements[],COLUMN(Reinforcements[[#Headers],[Net Area (in2)]])-1,FALSE))</f>
        <v/>
      </c>
      <c r="AE95" s="660"/>
      <c r="AF95" s="657" t="str">
        <f>IF($N31="","",VLOOKUP($N31,Reinforcements[],IF(RIGHT($AF$84,4)="(in)",COLUMN(Reinforcements[[#Headers],[Bolt Hole Size (in)]])-1,COLUMN(Reinforcements[[#Headers],[Bolt Hole Size (mm)]])-1),FALSE))</f>
        <v/>
      </c>
      <c r="AG95" s="657"/>
      <c r="AH95" s="657"/>
      <c r="AI95" s="687" t="str">
        <f>IF($N31="","",VLOOKUP($N31,Reinforcements[],COLUMN(Reinforcements[[#Headers],[Material]])-1,FALSE))</f>
        <v/>
      </c>
      <c r="AJ95" s="687"/>
      <c r="AK95" s="687"/>
      <c r="AL95" s="687"/>
      <c r="AM95" s="30"/>
      <c r="AN95" s="30"/>
      <c r="AO95" s="30"/>
    </row>
    <row r="96" spans="2:41" ht="14.45" hidden="1" customHeight="1" x14ac:dyDescent="0.25">
      <c r="B96" s="13">
        <v>12</v>
      </c>
      <c r="C96" s="658" t="str">
        <f>IF($N32="","",VLOOKUP($N32,Reinforcements[],COLUMN(Reinforcements[[#Headers],[B (in)]])-1,FALSE))</f>
        <v/>
      </c>
      <c r="D96" s="658"/>
      <c r="E96" s="658" t="str">
        <f>IF($N32="","",VLOOKUP($N32,Reinforcements[],COLUMN(Reinforcements[[#Headers],[H (in)]])-1,FALSE))</f>
        <v/>
      </c>
      <c r="F96" s="658"/>
      <c r="G96" s="658" t="str">
        <f>IF($N32="","",VLOOKUP($N32,Reinforcements[],COLUMN(Reinforcements[[#Headers],[Gross Area (in2)]])-1,FALSE))</f>
        <v/>
      </c>
      <c r="H96" s="658"/>
      <c r="I96" s="658" t="str">
        <f>IF($N32="","",VLOOKUP($N32,Reinforcements[],COLUMN(Reinforcements[[#Headers],[Pole Face to Centroid (in)]])-1,FALSE))</f>
        <v/>
      </c>
      <c r="J96" s="658"/>
      <c r="K96" s="658"/>
      <c r="L96" s="658"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8"/>
      <c r="N96" s="658"/>
      <c r="O96" s="658"/>
      <c r="P96" s="658"/>
      <c r="Q96" s="658" t="str">
        <f>IF($N32="","",VLOOKUP($N32,Reinforcements[],COLUMN(Reinforcements[[#Headers],[Bottom Connection Length + Edge Dist (in)]])-1,FALSE))</f>
        <v/>
      </c>
      <c r="R96" s="658"/>
      <c r="S96" s="658"/>
      <c r="T96" s="659"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9"/>
      <c r="V96" s="659"/>
      <c r="W96" s="659"/>
      <c r="X96" s="659"/>
      <c r="Y96" s="659" t="str">
        <f>IF($N32="","",VLOOKUP($N32,Reinforcements[],COLUMN(Reinforcements[[#Headers],[Top Connection Length + Edge Dist (in)]])-1,FALSE))</f>
        <v/>
      </c>
      <c r="Z96" s="659"/>
      <c r="AA96" s="659"/>
      <c r="AB96" s="660" t="str">
        <f>IF($N32="","",VLOOKUP($N32,Reinforcements[],COLUMN(Reinforcements[[#Headers],[Lu (in)]])-1,FALSE))</f>
        <v/>
      </c>
      <c r="AC96" s="660"/>
      <c r="AD96" s="660" t="str">
        <f>IF($N32="","",VLOOKUP($N32,Reinforcements[],COLUMN(Reinforcements[[#Headers],[Net Area (in2)]])-1,FALSE))</f>
        <v/>
      </c>
      <c r="AE96" s="660"/>
      <c r="AF96" s="657" t="str">
        <f>IF($N32="","",VLOOKUP($N32,Reinforcements[],IF(RIGHT($AF$84,4)="(in)",COLUMN(Reinforcements[[#Headers],[Bolt Hole Size (in)]])-1,COLUMN(Reinforcements[[#Headers],[Bolt Hole Size (mm)]])-1),FALSE))</f>
        <v/>
      </c>
      <c r="AG96" s="657"/>
      <c r="AH96" s="657"/>
      <c r="AI96" s="687" t="str">
        <f>IF($N32="","",VLOOKUP($N32,Reinforcements[],COLUMN(Reinforcements[[#Headers],[Material]])-1,FALSE))</f>
        <v/>
      </c>
      <c r="AJ96" s="687"/>
      <c r="AK96" s="687"/>
      <c r="AL96" s="687"/>
      <c r="AM96" s="30"/>
      <c r="AN96" s="30"/>
      <c r="AO96" s="30"/>
    </row>
    <row r="97" spans="2:41" ht="14.45" hidden="1" customHeight="1" x14ac:dyDescent="0.25">
      <c r="B97" s="13">
        <v>13</v>
      </c>
      <c r="C97" s="658" t="str">
        <f>IF($N33="","",VLOOKUP($N33,Reinforcements[],COLUMN(Reinforcements[[#Headers],[B (in)]])-1,FALSE))</f>
        <v/>
      </c>
      <c r="D97" s="658"/>
      <c r="E97" s="658" t="str">
        <f>IF($N33="","",VLOOKUP($N33,Reinforcements[],COLUMN(Reinforcements[[#Headers],[H (in)]])-1,FALSE))</f>
        <v/>
      </c>
      <c r="F97" s="658"/>
      <c r="G97" s="658" t="str">
        <f>IF($N33="","",VLOOKUP($N33,Reinforcements[],COLUMN(Reinforcements[[#Headers],[Gross Area (in2)]])-1,FALSE))</f>
        <v/>
      </c>
      <c r="H97" s="658"/>
      <c r="I97" s="658" t="str">
        <f>IF($N33="","",VLOOKUP($N33,Reinforcements[],COLUMN(Reinforcements[[#Headers],[Pole Face to Centroid (in)]])-1,FALSE))</f>
        <v/>
      </c>
      <c r="J97" s="658"/>
      <c r="K97" s="658"/>
      <c r="L97" s="658"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8"/>
      <c r="N97" s="658"/>
      <c r="O97" s="658"/>
      <c r="P97" s="658"/>
      <c r="Q97" s="658" t="str">
        <f>IF($N33="","",VLOOKUP($N33,Reinforcements[],COLUMN(Reinforcements[[#Headers],[Bottom Connection Length + Edge Dist (in)]])-1,FALSE))</f>
        <v/>
      </c>
      <c r="R97" s="658"/>
      <c r="S97" s="658"/>
      <c r="T97" s="659"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9"/>
      <c r="V97" s="659"/>
      <c r="W97" s="659"/>
      <c r="X97" s="659"/>
      <c r="Y97" s="659" t="str">
        <f>IF($N33="","",VLOOKUP($N33,Reinforcements[],COLUMN(Reinforcements[[#Headers],[Top Connection Length + Edge Dist (in)]])-1,FALSE))</f>
        <v/>
      </c>
      <c r="Z97" s="659"/>
      <c r="AA97" s="659"/>
      <c r="AB97" s="660" t="str">
        <f>IF($N33="","",VLOOKUP($N33,Reinforcements[],COLUMN(Reinforcements[[#Headers],[Lu (in)]])-1,FALSE))</f>
        <v/>
      </c>
      <c r="AC97" s="660"/>
      <c r="AD97" s="660" t="str">
        <f>IF($N33="","",VLOOKUP($N33,Reinforcements[],COLUMN(Reinforcements[[#Headers],[Net Area (in2)]])-1,FALSE))</f>
        <v/>
      </c>
      <c r="AE97" s="660"/>
      <c r="AF97" s="657" t="str">
        <f>IF($N33="","",VLOOKUP($N33,Reinforcements[],IF(RIGHT($AF$84,4)="(in)",COLUMN(Reinforcements[[#Headers],[Bolt Hole Size (in)]])-1,COLUMN(Reinforcements[[#Headers],[Bolt Hole Size (mm)]])-1),FALSE))</f>
        <v/>
      </c>
      <c r="AG97" s="657"/>
      <c r="AH97" s="657"/>
      <c r="AI97" s="687" t="str">
        <f>IF($N33="","",VLOOKUP($N33,Reinforcements[],COLUMN(Reinforcements[[#Headers],[Material]])-1,FALSE))</f>
        <v/>
      </c>
      <c r="AJ97" s="687"/>
      <c r="AK97" s="687"/>
      <c r="AL97" s="687"/>
      <c r="AM97" s="34"/>
      <c r="AN97" s="34"/>
      <c r="AO97" s="34"/>
    </row>
    <row r="98" spans="2:41" ht="14.45" hidden="1" customHeight="1" x14ac:dyDescent="0.25">
      <c r="B98" s="13">
        <v>14</v>
      </c>
      <c r="C98" s="658" t="str">
        <f>IF($N34="","",VLOOKUP($N34,Reinforcements[],COLUMN(Reinforcements[[#Headers],[B (in)]])-1,FALSE))</f>
        <v/>
      </c>
      <c r="D98" s="658"/>
      <c r="E98" s="658" t="str">
        <f>IF($N34="","",VLOOKUP($N34,Reinforcements[],COLUMN(Reinforcements[[#Headers],[H (in)]])-1,FALSE))</f>
        <v/>
      </c>
      <c r="F98" s="658"/>
      <c r="G98" s="658" t="str">
        <f>IF($N34="","",VLOOKUP($N34,Reinforcements[],COLUMN(Reinforcements[[#Headers],[Gross Area (in2)]])-1,FALSE))</f>
        <v/>
      </c>
      <c r="H98" s="658"/>
      <c r="I98" s="658" t="str">
        <f>IF($N34="","",VLOOKUP($N34,Reinforcements[],COLUMN(Reinforcements[[#Headers],[Pole Face to Centroid (in)]])-1,FALSE))</f>
        <v/>
      </c>
      <c r="J98" s="658"/>
      <c r="K98" s="658"/>
      <c r="L98" s="658"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8"/>
      <c r="N98" s="658"/>
      <c r="O98" s="658"/>
      <c r="P98" s="658"/>
      <c r="Q98" s="658" t="str">
        <f>IF($N34="","",VLOOKUP($N34,Reinforcements[],COLUMN(Reinforcements[[#Headers],[Bottom Connection Length + Edge Dist (in)]])-1,FALSE))</f>
        <v/>
      </c>
      <c r="R98" s="658"/>
      <c r="S98" s="658"/>
      <c r="T98" s="659"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9"/>
      <c r="V98" s="659"/>
      <c r="W98" s="659"/>
      <c r="X98" s="659"/>
      <c r="Y98" s="659" t="str">
        <f>IF($N34="","",VLOOKUP($N34,Reinforcements[],COLUMN(Reinforcements[[#Headers],[Top Connection Length + Edge Dist (in)]])-1,FALSE))</f>
        <v/>
      </c>
      <c r="Z98" s="659"/>
      <c r="AA98" s="659"/>
      <c r="AB98" s="660" t="str">
        <f>IF($N34="","",VLOOKUP($N34,Reinforcements[],COLUMN(Reinforcements[[#Headers],[Lu (in)]])-1,FALSE))</f>
        <v/>
      </c>
      <c r="AC98" s="660"/>
      <c r="AD98" s="660" t="str">
        <f>IF($N34="","",VLOOKUP($N34,Reinforcements[],COLUMN(Reinforcements[[#Headers],[Net Area (in2)]])-1,FALSE))</f>
        <v/>
      </c>
      <c r="AE98" s="660"/>
      <c r="AF98" s="657" t="str">
        <f>IF($N34="","",VLOOKUP($N34,Reinforcements[],IF(RIGHT($AF$84,4)="(in)",COLUMN(Reinforcements[[#Headers],[Bolt Hole Size (in)]])-1,COLUMN(Reinforcements[[#Headers],[Bolt Hole Size (mm)]])-1),FALSE))</f>
        <v/>
      </c>
      <c r="AG98" s="657"/>
      <c r="AH98" s="657"/>
      <c r="AI98" s="687" t="str">
        <f>IF($N34="","",VLOOKUP($N34,Reinforcements[],COLUMN(Reinforcements[[#Headers],[Material]])-1,FALSE))</f>
        <v/>
      </c>
      <c r="AJ98" s="687"/>
      <c r="AK98" s="687"/>
      <c r="AL98" s="687"/>
      <c r="AM98" s="34"/>
      <c r="AN98" s="34"/>
      <c r="AO98" s="34"/>
    </row>
    <row r="99" spans="2:41" ht="14.45" hidden="1" customHeight="1" x14ac:dyDescent="0.25">
      <c r="B99" s="13">
        <v>15</v>
      </c>
      <c r="C99" s="658" t="str">
        <f>IF($N35="","",VLOOKUP($N35,Reinforcements[],COLUMN(Reinforcements[[#Headers],[B (in)]])-1,FALSE))</f>
        <v/>
      </c>
      <c r="D99" s="658"/>
      <c r="E99" s="658" t="str">
        <f>IF($N35="","",VLOOKUP($N35,Reinforcements[],COLUMN(Reinforcements[[#Headers],[H (in)]])-1,FALSE))</f>
        <v/>
      </c>
      <c r="F99" s="658"/>
      <c r="G99" s="658" t="str">
        <f>IF($N35="","",VLOOKUP($N35,Reinforcements[],COLUMN(Reinforcements[[#Headers],[Gross Area (in2)]])-1,FALSE))</f>
        <v/>
      </c>
      <c r="H99" s="658"/>
      <c r="I99" s="658" t="str">
        <f>IF($N35="","",VLOOKUP($N35,Reinforcements[],COLUMN(Reinforcements[[#Headers],[Pole Face to Centroid (in)]])-1,FALSE))</f>
        <v/>
      </c>
      <c r="J99" s="658"/>
      <c r="K99" s="658"/>
      <c r="L99" s="658"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8"/>
      <c r="N99" s="658"/>
      <c r="O99" s="658"/>
      <c r="P99" s="658"/>
      <c r="Q99" s="658" t="str">
        <f>IF($N35="","",VLOOKUP($N35,Reinforcements[],COLUMN(Reinforcements[[#Headers],[Bottom Connection Length + Edge Dist (in)]])-1,FALSE))</f>
        <v/>
      </c>
      <c r="R99" s="658"/>
      <c r="S99" s="658"/>
      <c r="T99" s="659"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9"/>
      <c r="V99" s="659"/>
      <c r="W99" s="659"/>
      <c r="X99" s="659"/>
      <c r="Y99" s="659" t="str">
        <f>IF($N35="","",VLOOKUP($N35,Reinforcements[],COLUMN(Reinforcements[[#Headers],[Top Connection Length + Edge Dist (in)]])-1,FALSE))</f>
        <v/>
      </c>
      <c r="Z99" s="659"/>
      <c r="AA99" s="659"/>
      <c r="AB99" s="660" t="str">
        <f>IF($N35="","",VLOOKUP($N35,Reinforcements[],COLUMN(Reinforcements[[#Headers],[Lu (in)]])-1,FALSE))</f>
        <v/>
      </c>
      <c r="AC99" s="660"/>
      <c r="AD99" s="660" t="str">
        <f>IF($N35="","",VLOOKUP($N35,Reinforcements[],COLUMN(Reinforcements[[#Headers],[Net Area (in2)]])-1,FALSE))</f>
        <v/>
      </c>
      <c r="AE99" s="660"/>
      <c r="AF99" s="657" t="str">
        <f>IF($N35="","",VLOOKUP($N35,Reinforcements[],IF(RIGHT($AF$84,4)="(in)",COLUMN(Reinforcements[[#Headers],[Bolt Hole Size (in)]])-1,COLUMN(Reinforcements[[#Headers],[Bolt Hole Size (mm)]])-1),FALSE))</f>
        <v/>
      </c>
      <c r="AG99" s="657"/>
      <c r="AH99" s="657"/>
      <c r="AI99" s="687" t="str">
        <f>IF($N35="","",VLOOKUP($N35,Reinforcements[],COLUMN(Reinforcements[[#Headers],[Material]])-1,FALSE))</f>
        <v/>
      </c>
      <c r="AJ99" s="687"/>
      <c r="AK99" s="687"/>
      <c r="AL99" s="687"/>
      <c r="AM99" s="34"/>
      <c r="AN99" s="34"/>
      <c r="AO99" s="34"/>
    </row>
    <row r="100" spans="2:41" ht="14.45" hidden="1" customHeight="1" x14ac:dyDescent="0.25">
      <c r="B100" s="13">
        <v>16</v>
      </c>
      <c r="C100" s="658" t="str">
        <f>IF($N36="","",VLOOKUP($N36,Reinforcements[],COLUMN(Reinforcements[[#Headers],[B (in)]])-1,FALSE))</f>
        <v/>
      </c>
      <c r="D100" s="658"/>
      <c r="E100" s="658" t="str">
        <f>IF($N36="","",VLOOKUP($N36,Reinforcements[],COLUMN(Reinforcements[[#Headers],[H (in)]])-1,FALSE))</f>
        <v/>
      </c>
      <c r="F100" s="658"/>
      <c r="G100" s="658" t="str">
        <f>IF($N36="","",VLOOKUP($N36,Reinforcements[],COLUMN(Reinforcements[[#Headers],[Gross Area (in2)]])-1,FALSE))</f>
        <v/>
      </c>
      <c r="H100" s="658"/>
      <c r="I100" s="658" t="str">
        <f>IF($N36="","",VLOOKUP($N36,Reinforcements[],COLUMN(Reinforcements[[#Headers],[Pole Face to Centroid (in)]])-1,FALSE))</f>
        <v/>
      </c>
      <c r="J100" s="658"/>
      <c r="K100" s="658"/>
      <c r="L100" s="658"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8"/>
      <c r="N100" s="658"/>
      <c r="O100" s="658"/>
      <c r="P100" s="658"/>
      <c r="Q100" s="658" t="str">
        <f>IF($N36="","",VLOOKUP($N36,Reinforcements[],COLUMN(Reinforcements[[#Headers],[Bottom Connection Length + Edge Dist (in)]])-1,FALSE))</f>
        <v/>
      </c>
      <c r="R100" s="658"/>
      <c r="S100" s="658"/>
      <c r="T100" s="659"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9"/>
      <c r="V100" s="659"/>
      <c r="W100" s="659"/>
      <c r="X100" s="659"/>
      <c r="Y100" s="659" t="str">
        <f>IF($N36="","",VLOOKUP($N36,Reinforcements[],COLUMN(Reinforcements[[#Headers],[Top Connection Length + Edge Dist (in)]])-1,FALSE))</f>
        <v/>
      </c>
      <c r="Z100" s="659"/>
      <c r="AA100" s="659"/>
      <c r="AB100" s="660" t="str">
        <f>IF($N36="","",VLOOKUP($N36,Reinforcements[],COLUMN(Reinforcements[[#Headers],[Lu (in)]])-1,FALSE))</f>
        <v/>
      </c>
      <c r="AC100" s="660"/>
      <c r="AD100" s="660" t="str">
        <f>IF($N36="","",VLOOKUP($N36,Reinforcements[],COLUMN(Reinforcements[[#Headers],[Net Area (in2)]])-1,FALSE))</f>
        <v/>
      </c>
      <c r="AE100" s="660"/>
      <c r="AF100" s="657" t="str">
        <f>IF($N36="","",VLOOKUP($N36,Reinforcements[],IF(RIGHT($AF$84,4)="(in)",COLUMN(Reinforcements[[#Headers],[Bolt Hole Size (in)]])-1,COLUMN(Reinforcements[[#Headers],[Bolt Hole Size (mm)]])-1),FALSE))</f>
        <v/>
      </c>
      <c r="AG100" s="657"/>
      <c r="AH100" s="657"/>
      <c r="AI100" s="687" t="str">
        <f>IF($N36="","",VLOOKUP($N36,Reinforcements[],COLUMN(Reinforcements[[#Headers],[Material]])-1,FALSE))</f>
        <v/>
      </c>
      <c r="AJ100" s="687"/>
      <c r="AK100" s="687"/>
      <c r="AL100" s="687"/>
      <c r="AM100" s="34"/>
      <c r="AN100" s="34"/>
      <c r="AO100" s="34"/>
    </row>
    <row r="101" spans="2:41" ht="14.45" hidden="1" customHeight="1" x14ac:dyDescent="0.25">
      <c r="B101" s="13">
        <v>17</v>
      </c>
      <c r="C101" s="658" t="str">
        <f>IF($N37="","",VLOOKUP($N37,Reinforcements[],COLUMN(Reinforcements[[#Headers],[B (in)]])-1,FALSE))</f>
        <v/>
      </c>
      <c r="D101" s="658"/>
      <c r="E101" s="658" t="str">
        <f>IF($N37="","",VLOOKUP($N37,Reinforcements[],COLUMN(Reinforcements[[#Headers],[H (in)]])-1,FALSE))</f>
        <v/>
      </c>
      <c r="F101" s="658"/>
      <c r="G101" s="658" t="str">
        <f>IF($N37="","",VLOOKUP($N37,Reinforcements[],COLUMN(Reinforcements[[#Headers],[Gross Area (in2)]])-1,FALSE))</f>
        <v/>
      </c>
      <c r="H101" s="658"/>
      <c r="I101" s="658" t="str">
        <f>IF($N37="","",VLOOKUP($N37,Reinforcements[],COLUMN(Reinforcements[[#Headers],[Pole Face to Centroid (in)]])-1,FALSE))</f>
        <v/>
      </c>
      <c r="J101" s="658"/>
      <c r="K101" s="658"/>
      <c r="L101" s="658"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8"/>
      <c r="N101" s="658"/>
      <c r="O101" s="658"/>
      <c r="P101" s="658"/>
      <c r="Q101" s="658" t="str">
        <f>IF($N37="","",VLOOKUP($N37,Reinforcements[],COLUMN(Reinforcements[[#Headers],[Bottom Connection Length + Edge Dist (in)]])-1,FALSE))</f>
        <v/>
      </c>
      <c r="R101" s="658"/>
      <c r="S101" s="658"/>
      <c r="T101" s="659"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9"/>
      <c r="V101" s="659"/>
      <c r="W101" s="659"/>
      <c r="X101" s="659"/>
      <c r="Y101" s="659" t="str">
        <f>IF($N37="","",VLOOKUP($N37,Reinforcements[],COLUMN(Reinforcements[[#Headers],[Top Connection Length + Edge Dist (in)]])-1,FALSE))</f>
        <v/>
      </c>
      <c r="Z101" s="659"/>
      <c r="AA101" s="659"/>
      <c r="AB101" s="660" t="str">
        <f>IF($N37="","",VLOOKUP($N37,Reinforcements[],COLUMN(Reinforcements[[#Headers],[Lu (in)]])-1,FALSE))</f>
        <v/>
      </c>
      <c r="AC101" s="660"/>
      <c r="AD101" s="660" t="str">
        <f>IF($N37="","",VLOOKUP($N37,Reinforcements[],COLUMN(Reinforcements[[#Headers],[Net Area (in2)]])-1,FALSE))</f>
        <v/>
      </c>
      <c r="AE101" s="660"/>
      <c r="AF101" s="657" t="str">
        <f>IF($N37="","",VLOOKUP($N37,Reinforcements[],IF(RIGHT($AF$84,4)="(in)",COLUMN(Reinforcements[[#Headers],[Bolt Hole Size (in)]])-1,COLUMN(Reinforcements[[#Headers],[Bolt Hole Size (mm)]])-1),FALSE))</f>
        <v/>
      </c>
      <c r="AG101" s="657"/>
      <c r="AH101" s="657"/>
      <c r="AI101" s="687" t="str">
        <f>IF($N37="","",VLOOKUP($N37,Reinforcements[],COLUMN(Reinforcements[[#Headers],[Material]])-1,FALSE))</f>
        <v/>
      </c>
      <c r="AJ101" s="687"/>
      <c r="AK101" s="687"/>
      <c r="AL101" s="687"/>
      <c r="AM101" s="34"/>
      <c r="AN101" s="34"/>
      <c r="AO101" s="34"/>
    </row>
    <row r="102" spans="2:41" ht="14.45" hidden="1" customHeight="1" x14ac:dyDescent="0.25">
      <c r="B102" s="13">
        <v>18</v>
      </c>
      <c r="C102" s="658" t="str">
        <f>IF($N38="","",VLOOKUP($N38,Reinforcements[],COLUMN(Reinforcements[[#Headers],[B (in)]])-1,FALSE))</f>
        <v/>
      </c>
      <c r="D102" s="658"/>
      <c r="E102" s="658" t="str">
        <f>IF($N38="","",VLOOKUP($N38,Reinforcements[],COLUMN(Reinforcements[[#Headers],[H (in)]])-1,FALSE))</f>
        <v/>
      </c>
      <c r="F102" s="658"/>
      <c r="G102" s="658" t="str">
        <f>IF($N38="","",VLOOKUP($N38,Reinforcements[],COLUMN(Reinforcements[[#Headers],[Gross Area (in2)]])-1,FALSE))</f>
        <v/>
      </c>
      <c r="H102" s="658"/>
      <c r="I102" s="658" t="str">
        <f>IF($N38="","",VLOOKUP($N38,Reinforcements[],COLUMN(Reinforcements[[#Headers],[Pole Face to Centroid (in)]])-1,FALSE))</f>
        <v/>
      </c>
      <c r="J102" s="658"/>
      <c r="K102" s="658"/>
      <c r="L102" s="658"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8"/>
      <c r="N102" s="658"/>
      <c r="O102" s="658"/>
      <c r="P102" s="658"/>
      <c r="Q102" s="658" t="str">
        <f>IF($N38="","",VLOOKUP($N38,Reinforcements[],COLUMN(Reinforcements[[#Headers],[Bottom Connection Length + Edge Dist (in)]])-1,FALSE))</f>
        <v/>
      </c>
      <c r="R102" s="658"/>
      <c r="S102" s="658"/>
      <c r="T102" s="659"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9"/>
      <c r="V102" s="659"/>
      <c r="W102" s="659"/>
      <c r="X102" s="659"/>
      <c r="Y102" s="659" t="str">
        <f>IF($N38="","",VLOOKUP($N38,Reinforcements[],COLUMN(Reinforcements[[#Headers],[Top Connection Length + Edge Dist (in)]])-1,FALSE))</f>
        <v/>
      </c>
      <c r="Z102" s="659"/>
      <c r="AA102" s="659"/>
      <c r="AB102" s="660" t="str">
        <f>IF($N38="","",VLOOKUP($N38,Reinforcements[],COLUMN(Reinforcements[[#Headers],[Lu (in)]])-1,FALSE))</f>
        <v/>
      </c>
      <c r="AC102" s="660"/>
      <c r="AD102" s="660" t="str">
        <f>IF($N38="","",VLOOKUP($N38,Reinforcements[],COLUMN(Reinforcements[[#Headers],[Net Area (in2)]])-1,FALSE))</f>
        <v/>
      </c>
      <c r="AE102" s="660"/>
      <c r="AF102" s="657" t="str">
        <f>IF($N38="","",VLOOKUP($N38,Reinforcements[],IF(RIGHT($AF$84,4)="(in)",COLUMN(Reinforcements[[#Headers],[Bolt Hole Size (in)]])-1,COLUMN(Reinforcements[[#Headers],[Bolt Hole Size (mm)]])-1),FALSE))</f>
        <v/>
      </c>
      <c r="AG102" s="657"/>
      <c r="AH102" s="657"/>
      <c r="AI102" s="687" t="str">
        <f>IF($N38="","",VLOOKUP($N38,Reinforcements[],COLUMN(Reinforcements[[#Headers],[Material]])-1,FALSE))</f>
        <v/>
      </c>
      <c r="AJ102" s="687"/>
      <c r="AK102" s="687"/>
      <c r="AL102" s="687"/>
      <c r="AM102" s="34"/>
      <c r="AN102" s="34"/>
      <c r="AO102" s="34"/>
    </row>
    <row r="103" spans="2:41" ht="14.45" hidden="1" customHeight="1" x14ac:dyDescent="0.25">
      <c r="B103" s="13">
        <v>19</v>
      </c>
      <c r="C103" s="658" t="str">
        <f>IF($N39="","",VLOOKUP($N39,Reinforcements[],COLUMN(Reinforcements[[#Headers],[B (in)]])-1,FALSE))</f>
        <v/>
      </c>
      <c r="D103" s="658"/>
      <c r="E103" s="658" t="str">
        <f>IF($N39="","",VLOOKUP($N39,Reinforcements[],COLUMN(Reinforcements[[#Headers],[H (in)]])-1,FALSE))</f>
        <v/>
      </c>
      <c r="F103" s="658"/>
      <c r="G103" s="658" t="str">
        <f>IF($N39="","",VLOOKUP($N39,Reinforcements[],COLUMN(Reinforcements[[#Headers],[Gross Area (in2)]])-1,FALSE))</f>
        <v/>
      </c>
      <c r="H103" s="658"/>
      <c r="I103" s="658" t="str">
        <f>IF($N39="","",VLOOKUP($N39,Reinforcements[],COLUMN(Reinforcements[[#Headers],[Pole Face to Centroid (in)]])-1,FALSE))</f>
        <v/>
      </c>
      <c r="J103" s="658"/>
      <c r="K103" s="658"/>
      <c r="L103" s="658"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8"/>
      <c r="N103" s="658"/>
      <c r="O103" s="658"/>
      <c r="P103" s="658"/>
      <c r="Q103" s="658" t="str">
        <f>IF($N39="","",VLOOKUP($N39,Reinforcements[],COLUMN(Reinforcements[[#Headers],[Bottom Connection Length + Edge Dist (in)]])-1,FALSE))</f>
        <v/>
      </c>
      <c r="R103" s="658"/>
      <c r="S103" s="658"/>
      <c r="T103" s="659"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9"/>
      <c r="V103" s="659"/>
      <c r="W103" s="659"/>
      <c r="X103" s="659"/>
      <c r="Y103" s="659" t="str">
        <f>IF($N39="","",VLOOKUP($N39,Reinforcements[],COLUMN(Reinforcements[[#Headers],[Top Connection Length + Edge Dist (in)]])-1,FALSE))</f>
        <v/>
      </c>
      <c r="Z103" s="659"/>
      <c r="AA103" s="659"/>
      <c r="AB103" s="660" t="str">
        <f>IF($N39="","",VLOOKUP($N39,Reinforcements[],COLUMN(Reinforcements[[#Headers],[Lu (in)]])-1,FALSE))</f>
        <v/>
      </c>
      <c r="AC103" s="660"/>
      <c r="AD103" s="660" t="str">
        <f>IF($N39="","",VLOOKUP($N39,Reinforcements[],COLUMN(Reinforcements[[#Headers],[Net Area (in2)]])-1,FALSE))</f>
        <v/>
      </c>
      <c r="AE103" s="660"/>
      <c r="AF103" s="657" t="str">
        <f>IF($N39="","",VLOOKUP($N39,Reinforcements[],IF(RIGHT($AF$84,4)="(in)",COLUMN(Reinforcements[[#Headers],[Bolt Hole Size (in)]])-1,COLUMN(Reinforcements[[#Headers],[Bolt Hole Size (mm)]])-1),FALSE))</f>
        <v/>
      </c>
      <c r="AG103" s="657"/>
      <c r="AH103" s="657"/>
      <c r="AI103" s="687" t="str">
        <f>IF($N39="","",VLOOKUP($N39,Reinforcements[],COLUMN(Reinforcements[[#Headers],[Material]])-1,FALSE))</f>
        <v/>
      </c>
      <c r="AJ103" s="687"/>
      <c r="AK103" s="687"/>
      <c r="AL103" s="687"/>
      <c r="AM103" s="34"/>
      <c r="AN103" s="34"/>
      <c r="AO103" s="34"/>
    </row>
    <row r="104" spans="2:41" ht="14.45" hidden="1" customHeight="1" x14ac:dyDescent="0.25">
      <c r="B104" s="13">
        <v>20</v>
      </c>
      <c r="C104" s="658" t="str">
        <f>IF($N40="","",VLOOKUP($N40,Reinforcements[],COLUMN(Reinforcements[[#Headers],[B (in)]])-1,FALSE))</f>
        <v/>
      </c>
      <c r="D104" s="658"/>
      <c r="E104" s="658" t="str">
        <f>IF($N40="","",VLOOKUP($N40,Reinforcements[],COLUMN(Reinforcements[[#Headers],[H (in)]])-1,FALSE))</f>
        <v/>
      </c>
      <c r="F104" s="658"/>
      <c r="G104" s="658" t="str">
        <f>IF($N40="","",VLOOKUP($N40,Reinforcements[],COLUMN(Reinforcements[[#Headers],[Gross Area (in2)]])-1,FALSE))</f>
        <v/>
      </c>
      <c r="H104" s="658"/>
      <c r="I104" s="658" t="str">
        <f>IF($N40="","",VLOOKUP($N40,Reinforcements[],COLUMN(Reinforcements[[#Headers],[Pole Face to Centroid (in)]])-1,FALSE))</f>
        <v/>
      </c>
      <c r="J104" s="658"/>
      <c r="K104" s="658"/>
      <c r="L104" s="658"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8"/>
      <c r="N104" s="658"/>
      <c r="O104" s="658"/>
      <c r="P104" s="658"/>
      <c r="Q104" s="658" t="str">
        <f>IF($N40="","",VLOOKUP($N40,Reinforcements[],COLUMN(Reinforcements[[#Headers],[Bottom Connection Length + Edge Dist (in)]])-1,FALSE))</f>
        <v/>
      </c>
      <c r="R104" s="658"/>
      <c r="S104" s="658"/>
      <c r="T104" s="659"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9"/>
      <c r="V104" s="659"/>
      <c r="W104" s="659"/>
      <c r="X104" s="659"/>
      <c r="Y104" s="659" t="str">
        <f>IF($N40="","",VLOOKUP($N40,Reinforcements[],COLUMN(Reinforcements[[#Headers],[Top Connection Length + Edge Dist (in)]])-1,FALSE))</f>
        <v/>
      </c>
      <c r="Z104" s="659"/>
      <c r="AA104" s="659"/>
      <c r="AB104" s="660" t="str">
        <f>IF($N40="","",VLOOKUP($N40,Reinforcements[],COLUMN(Reinforcements[[#Headers],[Lu (in)]])-1,FALSE))</f>
        <v/>
      </c>
      <c r="AC104" s="660"/>
      <c r="AD104" s="660" t="str">
        <f>IF($N40="","",VLOOKUP($N40,Reinforcements[],COLUMN(Reinforcements[[#Headers],[Net Area (in2)]])-1,FALSE))</f>
        <v/>
      </c>
      <c r="AE104" s="660"/>
      <c r="AF104" s="657" t="str">
        <f>IF($N40="","",VLOOKUP($N40,Reinforcements[],IF(RIGHT($AF$84,4)="(in)",COLUMN(Reinforcements[[#Headers],[Bolt Hole Size (in)]])-1,COLUMN(Reinforcements[[#Headers],[Bolt Hole Size (mm)]])-1),FALSE))</f>
        <v/>
      </c>
      <c r="AG104" s="657"/>
      <c r="AH104" s="657"/>
      <c r="AI104" s="687" t="str">
        <f>IF($N40="","",VLOOKUP($N40,Reinforcements[],COLUMN(Reinforcements[[#Headers],[Material]])-1,FALSE))</f>
        <v/>
      </c>
      <c r="AJ104" s="687"/>
      <c r="AK104" s="687"/>
      <c r="AL104" s="687"/>
      <c r="AM104" s="34"/>
      <c r="AN104" s="34"/>
      <c r="AO104" s="34"/>
    </row>
    <row r="105" spans="2:41" ht="14.45" hidden="1" customHeight="1" x14ac:dyDescent="0.25">
      <c r="B105" s="13">
        <v>21</v>
      </c>
      <c r="C105" s="658" t="str">
        <f>IF($N41="","",VLOOKUP($N41,Reinforcements[],COLUMN(Reinforcements[[#Headers],[B (in)]])-1,FALSE))</f>
        <v/>
      </c>
      <c r="D105" s="658"/>
      <c r="E105" s="658" t="str">
        <f>IF($N41="","",VLOOKUP($N41,Reinforcements[],COLUMN(Reinforcements[[#Headers],[H (in)]])-1,FALSE))</f>
        <v/>
      </c>
      <c r="F105" s="658"/>
      <c r="G105" s="658" t="str">
        <f>IF($N41="","",VLOOKUP($N41,Reinforcements[],COLUMN(Reinforcements[[#Headers],[Gross Area (in2)]])-1,FALSE))</f>
        <v/>
      </c>
      <c r="H105" s="658"/>
      <c r="I105" s="658" t="str">
        <f>IF($N41="","",VLOOKUP($N41,Reinforcements[],COLUMN(Reinforcements[[#Headers],[Pole Face to Centroid (in)]])-1,FALSE))</f>
        <v/>
      </c>
      <c r="J105" s="658"/>
      <c r="K105" s="658"/>
      <c r="L105" s="658"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8"/>
      <c r="N105" s="658"/>
      <c r="O105" s="658"/>
      <c r="P105" s="658"/>
      <c r="Q105" s="658" t="str">
        <f>IF($N41="","",VLOOKUP($N41,Reinforcements[],COLUMN(Reinforcements[[#Headers],[Bottom Connection Length + Edge Dist (in)]])-1,FALSE))</f>
        <v/>
      </c>
      <c r="R105" s="658"/>
      <c r="S105" s="658"/>
      <c r="T105" s="659"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9"/>
      <c r="V105" s="659"/>
      <c r="W105" s="659"/>
      <c r="X105" s="659"/>
      <c r="Y105" s="659" t="str">
        <f>IF($N41="","",VLOOKUP($N41,Reinforcements[],COLUMN(Reinforcements[[#Headers],[Top Connection Length + Edge Dist (in)]])-1,FALSE))</f>
        <v/>
      </c>
      <c r="Z105" s="659"/>
      <c r="AA105" s="659"/>
      <c r="AB105" s="660" t="str">
        <f>IF($N41="","",VLOOKUP($N41,Reinforcements[],COLUMN(Reinforcements[[#Headers],[Lu (in)]])-1,FALSE))</f>
        <v/>
      </c>
      <c r="AC105" s="660"/>
      <c r="AD105" s="660" t="str">
        <f>IF($N41="","",VLOOKUP($N41,Reinforcements[],COLUMN(Reinforcements[[#Headers],[Net Area (in2)]])-1,FALSE))</f>
        <v/>
      </c>
      <c r="AE105" s="660"/>
      <c r="AF105" s="657" t="str">
        <f>IF($N41="","",VLOOKUP($N41,Reinforcements[],IF(RIGHT($AF$84,4)="(in)",COLUMN(Reinforcements[[#Headers],[Bolt Hole Size (in)]])-1,COLUMN(Reinforcements[[#Headers],[Bolt Hole Size (mm)]])-1),FALSE))</f>
        <v/>
      </c>
      <c r="AG105" s="657"/>
      <c r="AH105" s="657"/>
      <c r="AI105" s="687" t="str">
        <f>IF($N41="","",VLOOKUP($N41,Reinforcements[],COLUMN(Reinforcements[[#Headers],[Material]])-1,FALSE))</f>
        <v/>
      </c>
      <c r="AJ105" s="687"/>
      <c r="AK105" s="687"/>
      <c r="AL105" s="687"/>
      <c r="AM105" s="34"/>
      <c r="AN105" s="34"/>
      <c r="AO105" s="34"/>
    </row>
    <row r="106" spans="2:41" ht="14.45" hidden="1" customHeight="1" x14ac:dyDescent="0.25">
      <c r="B106" s="13">
        <v>22</v>
      </c>
      <c r="C106" s="658" t="str">
        <f>IF($N42="","",VLOOKUP($N42,Reinforcements[],COLUMN(Reinforcements[[#Headers],[B (in)]])-1,FALSE))</f>
        <v/>
      </c>
      <c r="D106" s="658"/>
      <c r="E106" s="658" t="str">
        <f>IF($N42="","",VLOOKUP($N42,Reinforcements[],COLUMN(Reinforcements[[#Headers],[H (in)]])-1,FALSE))</f>
        <v/>
      </c>
      <c r="F106" s="658"/>
      <c r="G106" s="658" t="str">
        <f>IF($N42="","",VLOOKUP($N42,Reinforcements[],COLUMN(Reinforcements[[#Headers],[Gross Area (in2)]])-1,FALSE))</f>
        <v/>
      </c>
      <c r="H106" s="658"/>
      <c r="I106" s="658" t="str">
        <f>IF($N42="","",VLOOKUP($N42,Reinforcements[],COLUMN(Reinforcements[[#Headers],[Pole Face to Centroid (in)]])-1,FALSE))</f>
        <v/>
      </c>
      <c r="J106" s="658"/>
      <c r="K106" s="658"/>
      <c r="L106" s="658"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8"/>
      <c r="N106" s="658"/>
      <c r="O106" s="658"/>
      <c r="P106" s="658"/>
      <c r="Q106" s="658" t="str">
        <f>IF($N42="","",VLOOKUP($N42,Reinforcements[],COLUMN(Reinforcements[[#Headers],[Bottom Connection Length + Edge Dist (in)]])-1,FALSE))</f>
        <v/>
      </c>
      <c r="R106" s="658"/>
      <c r="S106" s="658"/>
      <c r="T106" s="659"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9"/>
      <c r="V106" s="659"/>
      <c r="W106" s="659"/>
      <c r="X106" s="659"/>
      <c r="Y106" s="659" t="str">
        <f>IF($N42="","",VLOOKUP($N42,Reinforcements[],COLUMN(Reinforcements[[#Headers],[Top Connection Length + Edge Dist (in)]])-1,FALSE))</f>
        <v/>
      </c>
      <c r="Z106" s="659"/>
      <c r="AA106" s="659"/>
      <c r="AB106" s="660" t="str">
        <f>IF($N42="","",VLOOKUP($N42,Reinforcements[],COLUMN(Reinforcements[[#Headers],[Lu (in)]])-1,FALSE))</f>
        <v/>
      </c>
      <c r="AC106" s="660"/>
      <c r="AD106" s="660" t="str">
        <f>IF($N42="","",VLOOKUP($N42,Reinforcements[],COLUMN(Reinforcements[[#Headers],[Net Area (in2)]])-1,FALSE))</f>
        <v/>
      </c>
      <c r="AE106" s="660"/>
      <c r="AF106" s="657" t="str">
        <f>IF($N42="","",VLOOKUP($N42,Reinforcements[],IF(RIGHT($AF$84,4)="(in)",COLUMN(Reinforcements[[#Headers],[Bolt Hole Size (in)]])-1,COLUMN(Reinforcements[[#Headers],[Bolt Hole Size (mm)]])-1),FALSE))</f>
        <v/>
      </c>
      <c r="AG106" s="657"/>
      <c r="AH106" s="657"/>
      <c r="AI106" s="687" t="str">
        <f>IF($N42="","",VLOOKUP($N42,Reinforcements[],COLUMN(Reinforcements[[#Headers],[Material]])-1,FALSE))</f>
        <v/>
      </c>
      <c r="AJ106" s="687"/>
      <c r="AK106" s="687"/>
      <c r="AL106" s="687"/>
      <c r="AM106" s="34"/>
      <c r="AN106" s="34"/>
      <c r="AO106" s="34"/>
    </row>
    <row r="107" spans="2:41" ht="14.45" hidden="1" customHeight="1" x14ac:dyDescent="0.25">
      <c r="B107" s="13">
        <v>23</v>
      </c>
      <c r="C107" s="658" t="str">
        <f>IF($N43="","",VLOOKUP($N43,Reinforcements[],COLUMN(Reinforcements[[#Headers],[B (in)]])-1,FALSE))</f>
        <v/>
      </c>
      <c r="D107" s="658"/>
      <c r="E107" s="658" t="str">
        <f>IF($N43="","",VLOOKUP($N43,Reinforcements[],COLUMN(Reinforcements[[#Headers],[H (in)]])-1,FALSE))</f>
        <v/>
      </c>
      <c r="F107" s="658"/>
      <c r="G107" s="658" t="str">
        <f>IF($N43="","",VLOOKUP($N43,Reinforcements[],COLUMN(Reinforcements[[#Headers],[Gross Area (in2)]])-1,FALSE))</f>
        <v/>
      </c>
      <c r="H107" s="658"/>
      <c r="I107" s="658" t="str">
        <f>IF($N43="","",VLOOKUP($N43,Reinforcements[],COLUMN(Reinforcements[[#Headers],[Pole Face to Centroid (in)]])-1,FALSE))</f>
        <v/>
      </c>
      <c r="J107" s="658"/>
      <c r="K107" s="658"/>
      <c r="L107" s="658"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8"/>
      <c r="N107" s="658"/>
      <c r="O107" s="658"/>
      <c r="P107" s="658"/>
      <c r="Q107" s="658" t="str">
        <f>IF($N43="","",VLOOKUP($N43,Reinforcements[],COLUMN(Reinforcements[[#Headers],[Bottom Connection Length + Edge Dist (in)]])-1,FALSE))</f>
        <v/>
      </c>
      <c r="R107" s="658"/>
      <c r="S107" s="658"/>
      <c r="T107" s="659"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9"/>
      <c r="V107" s="659"/>
      <c r="W107" s="659"/>
      <c r="X107" s="659"/>
      <c r="Y107" s="659" t="str">
        <f>IF($N43="","",VLOOKUP($N43,Reinforcements[],COLUMN(Reinforcements[[#Headers],[Top Connection Length + Edge Dist (in)]])-1,FALSE))</f>
        <v/>
      </c>
      <c r="Z107" s="659"/>
      <c r="AA107" s="659"/>
      <c r="AB107" s="660" t="str">
        <f>IF($N43="","",VLOOKUP($N43,Reinforcements[],COLUMN(Reinforcements[[#Headers],[Lu (in)]])-1,FALSE))</f>
        <v/>
      </c>
      <c r="AC107" s="660"/>
      <c r="AD107" s="660" t="str">
        <f>IF($N43="","",VLOOKUP($N43,Reinforcements[],COLUMN(Reinforcements[[#Headers],[Net Area (in2)]])-1,FALSE))</f>
        <v/>
      </c>
      <c r="AE107" s="660"/>
      <c r="AF107" s="657" t="str">
        <f>IF($N43="","",VLOOKUP($N43,Reinforcements[],IF(RIGHT($AF$84,4)="(in)",COLUMN(Reinforcements[[#Headers],[Bolt Hole Size (in)]])-1,COLUMN(Reinforcements[[#Headers],[Bolt Hole Size (mm)]])-1),FALSE))</f>
        <v/>
      </c>
      <c r="AG107" s="657"/>
      <c r="AH107" s="657"/>
      <c r="AI107" s="687" t="str">
        <f>IF($N43="","",VLOOKUP($N43,Reinforcements[],COLUMN(Reinforcements[[#Headers],[Material]])-1,FALSE))</f>
        <v/>
      </c>
      <c r="AJ107" s="687"/>
      <c r="AK107" s="687"/>
      <c r="AL107" s="687"/>
      <c r="AM107" s="34"/>
      <c r="AN107" s="34"/>
      <c r="AO107" s="34"/>
    </row>
    <row r="108" spans="2:41" ht="14.45" hidden="1" customHeight="1" x14ac:dyDescent="0.25">
      <c r="B108" s="13">
        <v>24</v>
      </c>
      <c r="C108" s="658" t="str">
        <f>IF($N44="","",VLOOKUP($N44,Reinforcements[],COLUMN(Reinforcements[[#Headers],[B (in)]])-1,FALSE))</f>
        <v/>
      </c>
      <c r="D108" s="658"/>
      <c r="E108" s="658" t="str">
        <f>IF($N44="","",VLOOKUP($N44,Reinforcements[],COLUMN(Reinforcements[[#Headers],[H (in)]])-1,FALSE))</f>
        <v/>
      </c>
      <c r="F108" s="658"/>
      <c r="G108" s="658" t="str">
        <f>IF($N44="","",VLOOKUP($N44,Reinforcements[],COLUMN(Reinforcements[[#Headers],[Gross Area (in2)]])-1,FALSE))</f>
        <v/>
      </c>
      <c r="H108" s="658"/>
      <c r="I108" s="658" t="str">
        <f>IF($N44="","",VLOOKUP($N44,Reinforcements[],COLUMN(Reinforcements[[#Headers],[Pole Face to Centroid (in)]])-1,FALSE))</f>
        <v/>
      </c>
      <c r="J108" s="658"/>
      <c r="K108" s="658"/>
      <c r="L108" s="658"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8"/>
      <c r="N108" s="658"/>
      <c r="O108" s="658"/>
      <c r="P108" s="658"/>
      <c r="Q108" s="658" t="str">
        <f>IF($N44="","",VLOOKUP($N44,Reinforcements[],COLUMN(Reinforcements[[#Headers],[Bottom Connection Length + Edge Dist (in)]])-1,FALSE))</f>
        <v/>
      </c>
      <c r="R108" s="658"/>
      <c r="S108" s="658"/>
      <c r="T108" s="659"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9"/>
      <c r="V108" s="659"/>
      <c r="W108" s="659"/>
      <c r="X108" s="659"/>
      <c r="Y108" s="659" t="str">
        <f>IF($N44="","",VLOOKUP($N44,Reinforcements[],COLUMN(Reinforcements[[#Headers],[Top Connection Length + Edge Dist (in)]])-1,FALSE))</f>
        <v/>
      </c>
      <c r="Z108" s="659"/>
      <c r="AA108" s="659"/>
      <c r="AB108" s="660" t="str">
        <f>IF($N44="","",VLOOKUP($N44,Reinforcements[],COLUMN(Reinforcements[[#Headers],[Lu (in)]])-1,FALSE))</f>
        <v/>
      </c>
      <c r="AC108" s="660"/>
      <c r="AD108" s="660" t="str">
        <f>IF($N44="","",VLOOKUP($N44,Reinforcements[],COLUMN(Reinforcements[[#Headers],[Net Area (in2)]])-1,FALSE))</f>
        <v/>
      </c>
      <c r="AE108" s="660"/>
      <c r="AF108" s="657" t="str">
        <f>IF($N44="","",VLOOKUP($N44,Reinforcements[],IF(RIGHT($AF$84,4)="(in)",COLUMN(Reinforcements[[#Headers],[Bolt Hole Size (in)]])-1,COLUMN(Reinforcements[[#Headers],[Bolt Hole Size (mm)]])-1),FALSE))</f>
        <v/>
      </c>
      <c r="AG108" s="657"/>
      <c r="AH108" s="657"/>
      <c r="AI108" s="687" t="str">
        <f>IF($N44="","",VLOOKUP($N44,Reinforcements[],COLUMN(Reinforcements[[#Headers],[Material]])-1,FALSE))</f>
        <v/>
      </c>
      <c r="AJ108" s="687"/>
      <c r="AK108" s="687"/>
      <c r="AL108" s="687"/>
      <c r="AM108" s="34"/>
      <c r="AN108" s="34"/>
      <c r="AO108" s="34"/>
    </row>
    <row r="109" spans="2:41" ht="14.45" hidden="1" customHeight="1" x14ac:dyDescent="0.25">
      <c r="B109" s="13">
        <v>25</v>
      </c>
      <c r="C109" s="658" t="str">
        <f>IF($N45="","",VLOOKUP($N45,Reinforcements[],COLUMN(Reinforcements[[#Headers],[B (in)]])-1,FALSE))</f>
        <v/>
      </c>
      <c r="D109" s="658"/>
      <c r="E109" s="658" t="str">
        <f>IF($N45="","",VLOOKUP($N45,Reinforcements[],COLUMN(Reinforcements[[#Headers],[H (in)]])-1,FALSE))</f>
        <v/>
      </c>
      <c r="F109" s="658"/>
      <c r="G109" s="658" t="str">
        <f>IF($N45="","",VLOOKUP($N45,Reinforcements[],COLUMN(Reinforcements[[#Headers],[Gross Area (in2)]])-1,FALSE))</f>
        <v/>
      </c>
      <c r="H109" s="658"/>
      <c r="I109" s="658" t="str">
        <f>IF($N45="","",VLOOKUP($N45,Reinforcements[],COLUMN(Reinforcements[[#Headers],[Pole Face to Centroid (in)]])-1,FALSE))</f>
        <v/>
      </c>
      <c r="J109" s="658"/>
      <c r="K109" s="658"/>
      <c r="L109" s="658"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8"/>
      <c r="N109" s="658"/>
      <c r="O109" s="658"/>
      <c r="P109" s="658"/>
      <c r="Q109" s="658" t="str">
        <f>IF($N45="","",VLOOKUP($N45,Reinforcements[],COLUMN(Reinforcements[[#Headers],[Bottom Connection Length + Edge Dist (in)]])-1,FALSE))</f>
        <v/>
      </c>
      <c r="R109" s="658"/>
      <c r="S109" s="658"/>
      <c r="T109" s="659"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9"/>
      <c r="V109" s="659"/>
      <c r="W109" s="659"/>
      <c r="X109" s="659"/>
      <c r="Y109" s="659" t="str">
        <f>IF($N45="","",VLOOKUP($N45,Reinforcements[],COLUMN(Reinforcements[[#Headers],[Top Connection Length + Edge Dist (in)]])-1,FALSE))</f>
        <v/>
      </c>
      <c r="Z109" s="659"/>
      <c r="AA109" s="659"/>
      <c r="AB109" s="660" t="str">
        <f>IF($N45="","",VLOOKUP($N45,Reinforcements[],COLUMN(Reinforcements[[#Headers],[Lu (in)]])-1,FALSE))</f>
        <v/>
      </c>
      <c r="AC109" s="660"/>
      <c r="AD109" s="660" t="str">
        <f>IF($N45="","",VLOOKUP($N45,Reinforcements[],COLUMN(Reinforcements[[#Headers],[Net Area (in2)]])-1,FALSE))</f>
        <v/>
      </c>
      <c r="AE109" s="660"/>
      <c r="AF109" s="657" t="str">
        <f>IF($N45="","",VLOOKUP($N45,Reinforcements[],IF(RIGHT($AF$84,4)="(in)",COLUMN(Reinforcements[[#Headers],[Bolt Hole Size (in)]])-1,COLUMN(Reinforcements[[#Headers],[Bolt Hole Size (mm)]])-1),FALSE))</f>
        <v/>
      </c>
      <c r="AG109" s="657"/>
      <c r="AH109" s="657"/>
      <c r="AI109" s="687" t="str">
        <f>IF($N45="","",VLOOKUP($N45,Reinforcements[],COLUMN(Reinforcements[[#Headers],[Material]])-1,FALSE))</f>
        <v/>
      </c>
      <c r="AJ109" s="687"/>
      <c r="AK109" s="687"/>
      <c r="AL109" s="687"/>
      <c r="AM109" s="34"/>
      <c r="AN109" s="34"/>
      <c r="AO109" s="34"/>
    </row>
    <row r="110" spans="2:41" ht="14.45" hidden="1" customHeight="1" x14ac:dyDescent="0.25">
      <c r="B110" s="13">
        <v>26</v>
      </c>
      <c r="C110" s="658" t="str">
        <f>IF($N46="","",VLOOKUP($N46,Reinforcements[],COLUMN(Reinforcements[[#Headers],[B (in)]])-1,FALSE))</f>
        <v/>
      </c>
      <c r="D110" s="658"/>
      <c r="E110" s="658" t="str">
        <f>IF($N46="","",VLOOKUP($N46,Reinforcements[],COLUMN(Reinforcements[[#Headers],[H (in)]])-1,FALSE))</f>
        <v/>
      </c>
      <c r="F110" s="658"/>
      <c r="G110" s="658" t="str">
        <f>IF($N46="","",VLOOKUP($N46,Reinforcements[],COLUMN(Reinforcements[[#Headers],[Gross Area (in2)]])-1,FALSE))</f>
        <v/>
      </c>
      <c r="H110" s="658"/>
      <c r="I110" s="658" t="str">
        <f>IF($N46="","",VLOOKUP($N46,Reinforcements[],COLUMN(Reinforcements[[#Headers],[Pole Face to Centroid (in)]])-1,FALSE))</f>
        <v/>
      </c>
      <c r="J110" s="658"/>
      <c r="K110" s="658"/>
      <c r="L110" s="658"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8"/>
      <c r="N110" s="658"/>
      <c r="O110" s="658"/>
      <c r="P110" s="658"/>
      <c r="Q110" s="658" t="str">
        <f>IF($N46="","",VLOOKUP($N46,Reinforcements[],COLUMN(Reinforcements[[#Headers],[Bottom Connection Length + Edge Dist (in)]])-1,FALSE))</f>
        <v/>
      </c>
      <c r="R110" s="658"/>
      <c r="S110" s="658"/>
      <c r="T110" s="659"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9"/>
      <c r="V110" s="659"/>
      <c r="W110" s="659"/>
      <c r="X110" s="659"/>
      <c r="Y110" s="659" t="str">
        <f>IF($N46="","",VLOOKUP($N46,Reinforcements[],COLUMN(Reinforcements[[#Headers],[Top Connection Length + Edge Dist (in)]])-1,FALSE))</f>
        <v/>
      </c>
      <c r="Z110" s="659"/>
      <c r="AA110" s="659"/>
      <c r="AB110" s="660" t="str">
        <f>IF($N46="","",VLOOKUP($N46,Reinforcements[],COLUMN(Reinforcements[[#Headers],[Lu (in)]])-1,FALSE))</f>
        <v/>
      </c>
      <c r="AC110" s="660"/>
      <c r="AD110" s="660" t="str">
        <f>IF($N46="","",VLOOKUP($N46,Reinforcements[],COLUMN(Reinforcements[[#Headers],[Net Area (in2)]])-1,FALSE))</f>
        <v/>
      </c>
      <c r="AE110" s="660"/>
      <c r="AF110" s="657" t="str">
        <f>IF($N46="","",VLOOKUP($N46,Reinforcements[],IF(RIGHT($AF$84,4)="(in)",COLUMN(Reinforcements[[#Headers],[Bolt Hole Size (in)]])-1,COLUMN(Reinforcements[[#Headers],[Bolt Hole Size (mm)]])-1),FALSE))</f>
        <v/>
      </c>
      <c r="AG110" s="657"/>
      <c r="AH110" s="657"/>
      <c r="AI110" s="687" t="str">
        <f>IF($N46="","",VLOOKUP($N46,Reinforcements[],COLUMN(Reinforcements[[#Headers],[Material]])-1,FALSE))</f>
        <v/>
      </c>
      <c r="AJ110" s="687"/>
      <c r="AK110" s="687"/>
      <c r="AL110" s="687"/>
      <c r="AM110" s="34"/>
      <c r="AN110" s="34"/>
      <c r="AO110" s="34"/>
    </row>
    <row r="111" spans="2:41" ht="14.45" hidden="1" customHeight="1" x14ac:dyDescent="0.25">
      <c r="B111" s="13">
        <v>27</v>
      </c>
      <c r="C111" s="658" t="str">
        <f>IF($N47="","",VLOOKUP($N47,Reinforcements[],COLUMN(Reinforcements[[#Headers],[B (in)]])-1,FALSE))</f>
        <v/>
      </c>
      <c r="D111" s="658"/>
      <c r="E111" s="658" t="str">
        <f>IF($N47="","",VLOOKUP($N47,Reinforcements[],COLUMN(Reinforcements[[#Headers],[H (in)]])-1,FALSE))</f>
        <v/>
      </c>
      <c r="F111" s="658"/>
      <c r="G111" s="658" t="str">
        <f>IF($N47="","",VLOOKUP($N47,Reinforcements[],COLUMN(Reinforcements[[#Headers],[Gross Area (in2)]])-1,FALSE))</f>
        <v/>
      </c>
      <c r="H111" s="658"/>
      <c r="I111" s="658" t="str">
        <f>IF($N47="","",VLOOKUP($N47,Reinforcements[],COLUMN(Reinforcements[[#Headers],[Pole Face to Centroid (in)]])-1,FALSE))</f>
        <v/>
      </c>
      <c r="J111" s="658"/>
      <c r="K111" s="658"/>
      <c r="L111" s="658"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8"/>
      <c r="N111" s="658"/>
      <c r="O111" s="658"/>
      <c r="P111" s="658"/>
      <c r="Q111" s="658" t="str">
        <f>IF($N47="","",VLOOKUP($N47,Reinforcements[],COLUMN(Reinforcements[[#Headers],[Bottom Connection Length + Edge Dist (in)]])-1,FALSE))</f>
        <v/>
      </c>
      <c r="R111" s="658"/>
      <c r="S111" s="658"/>
      <c r="T111" s="659"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9"/>
      <c r="V111" s="659"/>
      <c r="W111" s="659"/>
      <c r="X111" s="659"/>
      <c r="Y111" s="659" t="str">
        <f>IF($N47="","",VLOOKUP($N47,Reinforcements[],COLUMN(Reinforcements[[#Headers],[Top Connection Length + Edge Dist (in)]])-1,FALSE))</f>
        <v/>
      </c>
      <c r="Z111" s="659"/>
      <c r="AA111" s="659"/>
      <c r="AB111" s="660" t="str">
        <f>IF($N47="","",VLOOKUP($N47,Reinforcements[],COLUMN(Reinforcements[[#Headers],[Lu (in)]])-1,FALSE))</f>
        <v/>
      </c>
      <c r="AC111" s="660"/>
      <c r="AD111" s="660" t="str">
        <f>IF($N47="","",VLOOKUP($N47,Reinforcements[],COLUMN(Reinforcements[[#Headers],[Net Area (in2)]])-1,FALSE))</f>
        <v/>
      </c>
      <c r="AE111" s="660"/>
      <c r="AF111" s="657" t="str">
        <f>IF($N47="","",VLOOKUP($N47,Reinforcements[],IF(RIGHT($AF$84,4)="(in)",COLUMN(Reinforcements[[#Headers],[Bolt Hole Size (in)]])-1,COLUMN(Reinforcements[[#Headers],[Bolt Hole Size (mm)]])-1),FALSE))</f>
        <v/>
      </c>
      <c r="AG111" s="657"/>
      <c r="AH111" s="657"/>
      <c r="AI111" s="687" t="str">
        <f>IF($N47="","",VLOOKUP($N47,Reinforcements[],COLUMN(Reinforcements[[#Headers],[Material]])-1,FALSE))</f>
        <v/>
      </c>
      <c r="AJ111" s="687"/>
      <c r="AK111" s="687"/>
      <c r="AL111" s="687"/>
      <c r="AM111" s="34"/>
      <c r="AN111" s="34"/>
      <c r="AO111" s="34"/>
    </row>
    <row r="112" spans="2:41" ht="14.45" hidden="1" customHeight="1" x14ac:dyDescent="0.25">
      <c r="B112" s="13">
        <v>28</v>
      </c>
      <c r="C112" s="658" t="str">
        <f>IF($N48="","",VLOOKUP($N48,Reinforcements[],COLUMN(Reinforcements[[#Headers],[B (in)]])-1,FALSE))</f>
        <v/>
      </c>
      <c r="D112" s="658"/>
      <c r="E112" s="658" t="str">
        <f>IF($N48="","",VLOOKUP($N48,Reinforcements[],COLUMN(Reinforcements[[#Headers],[H (in)]])-1,FALSE))</f>
        <v/>
      </c>
      <c r="F112" s="658"/>
      <c r="G112" s="658" t="str">
        <f>IF($N48="","",VLOOKUP($N48,Reinforcements[],COLUMN(Reinforcements[[#Headers],[Gross Area (in2)]])-1,FALSE))</f>
        <v/>
      </c>
      <c r="H112" s="658"/>
      <c r="I112" s="658" t="str">
        <f>IF($N48="","",VLOOKUP($N48,Reinforcements[],COLUMN(Reinforcements[[#Headers],[Pole Face to Centroid (in)]])-1,FALSE))</f>
        <v/>
      </c>
      <c r="J112" s="658"/>
      <c r="K112" s="658"/>
      <c r="L112" s="658"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8"/>
      <c r="N112" s="658"/>
      <c r="O112" s="658"/>
      <c r="P112" s="658"/>
      <c r="Q112" s="658" t="str">
        <f>IF($N48="","",VLOOKUP($N48,Reinforcements[],COLUMN(Reinforcements[[#Headers],[Bottom Connection Length + Edge Dist (in)]])-1,FALSE))</f>
        <v/>
      </c>
      <c r="R112" s="658"/>
      <c r="S112" s="658"/>
      <c r="T112" s="659"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9"/>
      <c r="V112" s="659"/>
      <c r="W112" s="659"/>
      <c r="X112" s="659"/>
      <c r="Y112" s="659" t="str">
        <f>IF($N48="","",VLOOKUP($N48,Reinforcements[],COLUMN(Reinforcements[[#Headers],[Top Connection Length + Edge Dist (in)]])-1,FALSE))</f>
        <v/>
      </c>
      <c r="Z112" s="659"/>
      <c r="AA112" s="659"/>
      <c r="AB112" s="660" t="str">
        <f>IF($N48="","",VLOOKUP($N48,Reinforcements[],COLUMN(Reinforcements[[#Headers],[Lu (in)]])-1,FALSE))</f>
        <v/>
      </c>
      <c r="AC112" s="660"/>
      <c r="AD112" s="660" t="str">
        <f>IF($N48="","",VLOOKUP($N48,Reinforcements[],COLUMN(Reinforcements[[#Headers],[Net Area (in2)]])-1,FALSE))</f>
        <v/>
      </c>
      <c r="AE112" s="660"/>
      <c r="AF112" s="657" t="str">
        <f>IF($N48="","",VLOOKUP($N48,Reinforcements[],IF(RIGHT($AF$84,4)="(in)",COLUMN(Reinforcements[[#Headers],[Bolt Hole Size (in)]])-1,COLUMN(Reinforcements[[#Headers],[Bolt Hole Size (mm)]])-1),FALSE))</f>
        <v/>
      </c>
      <c r="AG112" s="657"/>
      <c r="AH112" s="657"/>
      <c r="AI112" s="687" t="str">
        <f>IF($N48="","",VLOOKUP($N48,Reinforcements[],COLUMN(Reinforcements[[#Headers],[Material]])-1,FALSE))</f>
        <v/>
      </c>
      <c r="AJ112" s="687"/>
      <c r="AK112" s="687"/>
      <c r="AL112" s="687"/>
      <c r="AM112" s="34"/>
      <c r="AN112" s="34"/>
      <c r="AO112" s="34"/>
    </row>
    <row r="113" spans="2:41" ht="14.45" hidden="1" customHeight="1" x14ac:dyDescent="0.25">
      <c r="B113" s="13">
        <v>29</v>
      </c>
      <c r="C113" s="658" t="str">
        <f>IF($N49="","",VLOOKUP($N49,Reinforcements[],COLUMN(Reinforcements[[#Headers],[B (in)]])-1,FALSE))</f>
        <v/>
      </c>
      <c r="D113" s="658"/>
      <c r="E113" s="658" t="str">
        <f>IF($N49="","",VLOOKUP($N49,Reinforcements[],COLUMN(Reinforcements[[#Headers],[H (in)]])-1,FALSE))</f>
        <v/>
      </c>
      <c r="F113" s="658"/>
      <c r="G113" s="658" t="str">
        <f>IF($N49="","",VLOOKUP($N49,Reinforcements[],COLUMN(Reinforcements[[#Headers],[Gross Area (in2)]])-1,FALSE))</f>
        <v/>
      </c>
      <c r="H113" s="658"/>
      <c r="I113" s="658" t="str">
        <f>IF($N49="","",VLOOKUP($N49,Reinforcements[],COLUMN(Reinforcements[[#Headers],[Pole Face to Centroid (in)]])-1,FALSE))</f>
        <v/>
      </c>
      <c r="J113" s="658"/>
      <c r="K113" s="658"/>
      <c r="L113" s="658"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8"/>
      <c r="N113" s="658"/>
      <c r="O113" s="658"/>
      <c r="P113" s="658"/>
      <c r="Q113" s="658" t="str">
        <f>IF($N49="","",VLOOKUP($N49,Reinforcements[],COLUMN(Reinforcements[[#Headers],[Bottom Connection Length + Edge Dist (in)]])-1,FALSE))</f>
        <v/>
      </c>
      <c r="R113" s="658"/>
      <c r="S113" s="658"/>
      <c r="T113" s="659"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9"/>
      <c r="V113" s="659"/>
      <c r="W113" s="659"/>
      <c r="X113" s="659"/>
      <c r="Y113" s="659" t="str">
        <f>IF($N49="","",VLOOKUP($N49,Reinforcements[],COLUMN(Reinforcements[[#Headers],[Top Connection Length + Edge Dist (in)]])-1,FALSE))</f>
        <v/>
      </c>
      <c r="Z113" s="659"/>
      <c r="AA113" s="659"/>
      <c r="AB113" s="660" t="str">
        <f>IF($N49="","",VLOOKUP($N49,Reinforcements[],COLUMN(Reinforcements[[#Headers],[Lu (in)]])-1,FALSE))</f>
        <v/>
      </c>
      <c r="AC113" s="660"/>
      <c r="AD113" s="660" t="str">
        <f>IF($N49="","",VLOOKUP($N49,Reinforcements[],COLUMN(Reinforcements[[#Headers],[Net Area (in2)]])-1,FALSE))</f>
        <v/>
      </c>
      <c r="AE113" s="660"/>
      <c r="AF113" s="657" t="str">
        <f>IF($N49="","",VLOOKUP($N49,Reinforcements[],IF(RIGHT($AF$84,4)="(in)",COLUMN(Reinforcements[[#Headers],[Bolt Hole Size (in)]])-1,COLUMN(Reinforcements[[#Headers],[Bolt Hole Size (mm)]])-1),FALSE))</f>
        <v/>
      </c>
      <c r="AG113" s="657"/>
      <c r="AH113" s="657"/>
      <c r="AI113" s="687" t="str">
        <f>IF($N49="","",VLOOKUP($N49,Reinforcements[],COLUMN(Reinforcements[[#Headers],[Material]])-1,FALSE))</f>
        <v/>
      </c>
      <c r="AJ113" s="687"/>
      <c r="AK113" s="687"/>
      <c r="AL113" s="687"/>
      <c r="AM113" s="34"/>
      <c r="AN113" s="34"/>
      <c r="AO113" s="34"/>
    </row>
    <row r="114" spans="2:41" ht="14.45" hidden="1" customHeight="1" x14ac:dyDescent="0.25">
      <c r="B114" s="13">
        <v>30</v>
      </c>
      <c r="C114" s="658" t="str">
        <f>IF($N50="","",VLOOKUP($N50,Reinforcements[],COLUMN(Reinforcements[[#Headers],[B (in)]])-1,FALSE))</f>
        <v/>
      </c>
      <c r="D114" s="658"/>
      <c r="E114" s="658" t="str">
        <f>IF($N50="","",VLOOKUP($N50,Reinforcements[],COLUMN(Reinforcements[[#Headers],[H (in)]])-1,FALSE))</f>
        <v/>
      </c>
      <c r="F114" s="658"/>
      <c r="G114" s="658" t="str">
        <f>IF($N50="","",VLOOKUP($N50,Reinforcements[],COLUMN(Reinforcements[[#Headers],[Gross Area (in2)]])-1,FALSE))</f>
        <v/>
      </c>
      <c r="H114" s="658"/>
      <c r="I114" s="658" t="str">
        <f>IF($N50="","",VLOOKUP($N50,Reinforcements[],COLUMN(Reinforcements[[#Headers],[Pole Face to Centroid (in)]])-1,FALSE))</f>
        <v/>
      </c>
      <c r="J114" s="658"/>
      <c r="K114" s="658"/>
      <c r="L114" s="658"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8"/>
      <c r="N114" s="658"/>
      <c r="O114" s="658"/>
      <c r="P114" s="658"/>
      <c r="Q114" s="658" t="str">
        <f>IF($N50="","",VLOOKUP($N50,Reinforcements[],COLUMN(Reinforcements[[#Headers],[Bottom Connection Length + Edge Dist (in)]])-1,FALSE))</f>
        <v/>
      </c>
      <c r="R114" s="658"/>
      <c r="S114" s="658"/>
      <c r="T114" s="659"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9"/>
      <c r="V114" s="659"/>
      <c r="W114" s="659"/>
      <c r="X114" s="659"/>
      <c r="Y114" s="659" t="str">
        <f>IF($N50="","",VLOOKUP($N50,Reinforcements[],COLUMN(Reinforcements[[#Headers],[Top Connection Length + Edge Dist (in)]])-1,FALSE))</f>
        <v/>
      </c>
      <c r="Z114" s="659"/>
      <c r="AA114" s="659"/>
      <c r="AB114" s="660" t="str">
        <f>IF($N50="","",VLOOKUP($N50,Reinforcements[],COLUMN(Reinforcements[[#Headers],[Lu (in)]])-1,FALSE))</f>
        <v/>
      </c>
      <c r="AC114" s="660"/>
      <c r="AD114" s="660" t="str">
        <f>IF($N50="","",VLOOKUP($N50,Reinforcements[],COLUMN(Reinforcements[[#Headers],[Net Area (in2)]])-1,FALSE))</f>
        <v/>
      </c>
      <c r="AE114" s="660"/>
      <c r="AF114" s="657" t="str">
        <f>IF($N50="","",VLOOKUP($N50,Reinforcements[],IF(RIGHT($AF$84,4)="(in)",COLUMN(Reinforcements[[#Headers],[Bolt Hole Size (in)]])-1,COLUMN(Reinforcements[[#Headers],[Bolt Hole Size (mm)]])-1),FALSE))</f>
        <v/>
      </c>
      <c r="AG114" s="657"/>
      <c r="AH114" s="657"/>
      <c r="AI114" s="687" t="str">
        <f>IF($N50="","",VLOOKUP($N50,Reinforcements[],COLUMN(Reinforcements[[#Headers],[Material]])-1,FALSE))</f>
        <v/>
      </c>
      <c r="AJ114" s="687"/>
      <c r="AK114" s="687"/>
      <c r="AL114" s="687"/>
      <c r="AM114" s="34"/>
      <c r="AN114" s="34"/>
      <c r="AO114" s="34"/>
    </row>
    <row r="115" spans="2:41" ht="15.75" x14ac:dyDescent="0.25">
      <c r="B115" s="14"/>
      <c r="C115" s="708" t="s">
        <v>163</v>
      </c>
      <c r="D115" s="709"/>
      <c r="E115" s="709"/>
      <c r="F115" s="709"/>
      <c r="G115" s="709"/>
      <c r="H115" s="709"/>
      <c r="I115" s="709"/>
      <c r="J115" s="709"/>
      <c r="K115" s="709"/>
      <c r="L115" s="709"/>
      <c r="M115" s="709"/>
      <c r="N115" s="709"/>
      <c r="O115" s="709"/>
      <c r="P115" s="709"/>
      <c r="Q115" s="709"/>
      <c r="R115" s="709"/>
      <c r="S115" s="709"/>
      <c r="T115" s="709"/>
      <c r="U115" s="709"/>
      <c r="V115" s="709"/>
      <c r="W115" s="709"/>
      <c r="X115" s="709"/>
      <c r="Y115" s="709"/>
      <c r="Z115" s="709"/>
      <c r="AA115" s="709"/>
      <c r="AB115" s="709"/>
      <c r="AC115" s="709"/>
      <c r="AD115" s="709"/>
      <c r="AE115" s="709"/>
      <c r="AF115" s="709"/>
      <c r="AG115" s="709"/>
      <c r="AH115" s="709"/>
      <c r="AI115" s="709"/>
      <c r="AJ115" s="709"/>
      <c r="AK115" s="709"/>
      <c r="AL115" s="710"/>
      <c r="AM115" s="34"/>
      <c r="AN115" s="34"/>
      <c r="AO115" s="34"/>
    </row>
    <row r="116" spans="2:41" ht="24.75" hidden="1" customHeight="1" x14ac:dyDescent="0.2"/>
    <row r="117" spans="2:41" ht="18" hidden="1" x14ac:dyDescent="0.2">
      <c r="B117" s="27" t="s">
        <v>991</v>
      </c>
    </row>
    <row r="118" spans="2:41" ht="42" hidden="1" customHeight="1" x14ac:dyDescent="0.2">
      <c r="B118" s="656" t="s">
        <v>112</v>
      </c>
      <c r="C118" s="656"/>
      <c r="D118" s="656"/>
      <c r="E118" s="656"/>
      <c r="F118" s="655" t="s">
        <v>994</v>
      </c>
      <c r="G118" s="655"/>
      <c r="H118" s="655" t="s">
        <v>992</v>
      </c>
      <c r="I118" s="655"/>
      <c r="J118" s="655" t="s">
        <v>993</v>
      </c>
      <c r="K118" s="655"/>
      <c r="L118" s="655" t="s">
        <v>997</v>
      </c>
      <c r="M118" s="655"/>
      <c r="N118" s="655" t="s">
        <v>996</v>
      </c>
      <c r="O118" s="655"/>
      <c r="P118" s="649" t="s">
        <v>998</v>
      </c>
      <c r="Q118" s="654"/>
      <c r="R118" s="649" t="s">
        <v>995</v>
      </c>
      <c r="S118" s="650"/>
      <c r="T118" s="650"/>
      <c r="U118" s="649" t="s">
        <v>1005</v>
      </c>
      <c r="V118" s="650"/>
      <c r="W118" s="654"/>
      <c r="X118" s="649" t="s">
        <v>1006</v>
      </c>
      <c r="Y118" s="650"/>
      <c r="Z118" s="654"/>
      <c r="AA118" s="649" t="s">
        <v>1007</v>
      </c>
      <c r="AB118" s="650"/>
      <c r="AC118" s="654"/>
      <c r="AD118" s="649" t="s">
        <v>999</v>
      </c>
      <c r="AE118" s="650"/>
      <c r="AF118" s="649" t="s">
        <v>1000</v>
      </c>
      <c r="AG118" s="650"/>
      <c r="AH118" s="654"/>
      <c r="AI118" s="649" t="s">
        <v>1001</v>
      </c>
      <c r="AJ118" s="650"/>
      <c r="AK118" s="651" t="str">
        <f>CONCATENATE("Rev ",Rev," Connection Capacity (kip)")</f>
        <v>Rev H Connection Capacity (kip)</v>
      </c>
      <c r="AL118" s="652"/>
      <c r="AM118" s="653"/>
      <c r="AN118" s="65"/>
    </row>
    <row r="119" spans="2:41" ht="12.75" hidden="1" customHeight="1" x14ac:dyDescent="0.2">
      <c r="B119" s="644" t="str">
        <f>IF('Reinforcements'!B61="","",'Reinforcements'!B61)</f>
        <v/>
      </c>
      <c r="C119" s="645"/>
      <c r="D119" s="645"/>
      <c r="E119" s="645"/>
      <c r="F119" s="648" t="str">
        <f>IF($B119="","","Top")</f>
        <v/>
      </c>
      <c r="G119" s="635"/>
      <c r="H119" s="635" t="str">
        <f>IF($B119="","",VLOOKUP($B119,Reinforcements[],COLUMN(Reinforcements[[#Headers],['# of End Connection Bolts          (Top)]])-1,FALSE))</f>
        <v/>
      </c>
      <c r="I119" s="635"/>
      <c r="J119" s="635" t="str">
        <f>IF($B119="","",VLOOKUP($B119,Reinforcements[],COLUMN(Reinforcements[[#Headers],[Threads Included (N) or Excluded (X) (Top)]])-1,FALSE))</f>
        <v/>
      </c>
      <c r="K119" s="635"/>
      <c r="L119" s="635" t="str">
        <f>IF($B119="","",VLOOKUP($B119,Reinforcements[],COLUMN(Reinforcements[[#Headers],[End Connection Bolt Spacing (in) (T)]])-1,FALSE))</f>
        <v/>
      </c>
      <c r="M119" s="635"/>
      <c r="N119" s="635" t="str">
        <f>IF($B119="","",VLOOKUP($B119,Reinforcements[],COLUMN(Reinforcements[[#Headers],[End Connection Edge Distance (in) (T)]])-1,FALSE))</f>
        <v/>
      </c>
      <c r="O119" s="635"/>
      <c r="P119" s="635" t="str">
        <f>IF($B119="","",VLOOKUP($B119,Reinforcements[],COLUMN(Reinforcements[[#Headers],[Top Weld Grade (ksi)]])-1,FALSE))</f>
        <v/>
      </c>
      <c r="Q119" s="635"/>
      <c r="R119" s="635" t="str">
        <f>IF($B119="","",VLOOKUP($B119,Reinforcements[],COLUMN(Reinforcements[[#Headers],[Top Transverse (Horizontal) Weld]])-1,FALSE))</f>
        <v/>
      </c>
      <c r="S119" s="635"/>
      <c r="T119" s="635"/>
      <c r="U119" s="635" t="str">
        <f>IF($B119="","",VLOOKUP($B119,Reinforcements[],COLUMN(Reinforcements[[#Headers],[Top Transverse Weld Length]])-1,FALSE))</f>
        <v/>
      </c>
      <c r="V119" s="635"/>
      <c r="W119" s="635"/>
      <c r="X119" s="635" t="str">
        <f>IF($B119="","",VLOOKUP($B119,Reinforcements[],COLUMN(Reinforcements[[#Headers],[Top Transverse Weld Groove Depth (in)]])-1,FALSE))</f>
        <v/>
      </c>
      <c r="Y119" s="635"/>
      <c r="Z119" s="635"/>
      <c r="AA119" s="635" t="str">
        <f>IF($B119="","",VLOOKUP($B119,Reinforcements[],COLUMN(Reinforcements[[#Headers],[Top Transverse Weld Groove Angle (degrees)]])-1,FALSE))</f>
        <v/>
      </c>
      <c r="AB119" s="635"/>
      <c r="AC119" s="635"/>
      <c r="AD119" s="635" t="str">
        <f>IF($B119="","",VLOOKUP($B119,Reinforcements[],COLUMN(Reinforcements[[#Headers],[Top Transverse Weld Fillet Size (in)]])-1,FALSE))</f>
        <v/>
      </c>
      <c r="AE119" s="635"/>
      <c r="AF119" s="635" t="str">
        <f>IF($B119="","",VLOOKUP($B119,Reinforcements[],COLUMN(Reinforcements[[#Headers],[Top Longitudinal Weld Length]])-1,FALSE))</f>
        <v/>
      </c>
      <c r="AG119" s="635"/>
      <c r="AH119" s="635"/>
      <c r="AI119" s="636" t="str">
        <f>IF($B119="","",VLOOKUP($B119,Reinforcements[],COLUMN(Reinforcements[[#Headers],[Top Longitudinal Weld Fillet Size (in)]])-1,FALSE))</f>
        <v/>
      </c>
      <c r="AJ119" s="636"/>
      <c r="AK119" s="637"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7"/>
      <c r="AM119" s="638"/>
      <c r="AN119" s="65"/>
    </row>
    <row r="120" spans="2:41" ht="12.75" hidden="1" customHeight="1" x14ac:dyDescent="0.2">
      <c r="B120" s="646"/>
      <c r="C120" s="647"/>
      <c r="D120" s="647"/>
      <c r="E120" s="647"/>
      <c r="F120" s="639" t="str">
        <f>IF($B119="","","Bottom")</f>
        <v/>
      </c>
      <c r="G120" s="640"/>
      <c r="H120" s="640" t="str">
        <f>IF($B119="","",VLOOKUP($B119,Reinforcements[],COLUMN(Reinforcements[[#Headers],['# of End Connection Bolts          (Bottom)]])-1,FALSE))</f>
        <v/>
      </c>
      <c r="I120" s="640"/>
      <c r="J120" s="640" t="str">
        <f>IF($B119="","",VLOOKUP($B119,Reinforcements[],COLUMN(Reinforcements[[#Headers],[Threads Included (N) or Excluded (X) (Bottom)]])-1,FALSE))</f>
        <v/>
      </c>
      <c r="K120" s="640"/>
      <c r="L120" s="640" t="str">
        <f>IF($B119="","",VLOOKUP($B119,Reinforcements[],COLUMN(Reinforcements[[#Headers],[End Connection Bolt Spacing (in) (B)]])-1,FALSE))</f>
        <v/>
      </c>
      <c r="M120" s="640"/>
      <c r="N120" s="640" t="str">
        <f>IF($B119="","",VLOOKUP($B119,Reinforcements[],COLUMN(Reinforcements[[#Headers],[End Connection Edge Distance (in) (B)]])-1,FALSE))</f>
        <v/>
      </c>
      <c r="O120" s="640"/>
      <c r="P120" s="640" t="str">
        <f>IF($B119="","",VLOOKUP($B119,Reinforcements[],COLUMN(Reinforcements[[#Headers],[Bottom Weld Grade (ksi)]])-1,FALSE))</f>
        <v/>
      </c>
      <c r="Q120" s="640"/>
      <c r="R120" s="640" t="str">
        <f>IF($B119="","",VLOOKUP($B119,Reinforcements[],COLUMN(Reinforcements[[#Headers],[Bottom Transverse (Horizontal) Weld]])-1,FALSE))</f>
        <v/>
      </c>
      <c r="S120" s="640"/>
      <c r="T120" s="640"/>
      <c r="U120" s="640" t="str">
        <f>IF($B119="","",VLOOKUP($B119,Reinforcements[],COLUMN(Reinforcements[[#Headers],[Bottom Transverse Weld Length]])-1,FALSE))</f>
        <v/>
      </c>
      <c r="V120" s="640"/>
      <c r="W120" s="640"/>
      <c r="X120" s="640" t="str">
        <f>IF($B119="","",VLOOKUP($B119,Reinforcements[],COLUMN(Reinforcements[[#Headers],[Bottom Transverse Weld Groove Depth (in)]])-1,FALSE))</f>
        <v/>
      </c>
      <c r="Y120" s="640"/>
      <c r="Z120" s="640"/>
      <c r="AA120" s="640" t="str">
        <f>IF($B119="","",VLOOKUP($B119,Reinforcements[],COLUMN(Reinforcements[[#Headers],[Bottom Transverse Weld Groove Angle (degrees)]])-1,FALSE))</f>
        <v/>
      </c>
      <c r="AB120" s="640"/>
      <c r="AC120" s="640"/>
      <c r="AD120" s="640" t="str">
        <f>IF($B119="","",VLOOKUP($B119,Reinforcements[],COLUMN(Reinforcements[[#Headers],[Bottom Transverse Weld Fillet Size (in)]])-1,FALSE))</f>
        <v/>
      </c>
      <c r="AE120" s="640"/>
      <c r="AF120" s="640" t="str">
        <f>IF($B119="","",VLOOKUP($B119,Reinforcements[],COLUMN(Reinforcements[[#Headers],[Bottom Longitudinal Weld Length]])-1,FALSE))</f>
        <v/>
      </c>
      <c r="AG120" s="640"/>
      <c r="AH120" s="640"/>
      <c r="AI120" s="641" t="str">
        <f>IF($B119="","",VLOOKUP($B119,Reinforcements[],COLUMN(Reinforcements[[#Headers],[Bottom Longitudinal Weld Fillet Size (in)]])-1,FALSE))</f>
        <v/>
      </c>
      <c r="AJ120" s="641"/>
      <c r="AK120" s="642"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42"/>
      <c r="AM120" s="643"/>
      <c r="AN120" s="65"/>
    </row>
    <row r="121" spans="2:41" ht="12.75" hidden="1" customHeight="1" x14ac:dyDescent="0.2">
      <c r="B121" s="644" t="str">
        <f>IF('Reinforcements'!B62="","",'Reinforcements'!B62)</f>
        <v/>
      </c>
      <c r="C121" s="645"/>
      <c r="D121" s="645"/>
      <c r="E121" s="645"/>
      <c r="F121" s="648" t="str">
        <f>IF($B121="","","Top")</f>
        <v/>
      </c>
      <c r="G121" s="635"/>
      <c r="H121" s="635" t="str">
        <f>IF($B121="","",VLOOKUP($B121,Reinforcements[],COLUMN(Reinforcements[[#Headers],['# of End Connection Bolts          (Top)]])-1,FALSE))</f>
        <v/>
      </c>
      <c r="I121" s="635"/>
      <c r="J121" s="635" t="str">
        <f>IF($B121="","",VLOOKUP($B121,Reinforcements[],COLUMN(Reinforcements[[#Headers],[Threads Included (N) or Excluded (X) (Top)]])-1,FALSE))</f>
        <v/>
      </c>
      <c r="K121" s="635"/>
      <c r="L121" s="635" t="str">
        <f>IF($B121="","",VLOOKUP($B121,Reinforcements[],COLUMN(Reinforcements[[#Headers],[End Connection Bolt Spacing (in) (T)]])-1,FALSE))</f>
        <v/>
      </c>
      <c r="M121" s="635"/>
      <c r="N121" s="635" t="str">
        <f>IF($B121="","",VLOOKUP($B121,Reinforcements[],COLUMN(Reinforcements[[#Headers],[End Connection Edge Distance (in) (T)]])-1,FALSE))</f>
        <v/>
      </c>
      <c r="O121" s="635"/>
      <c r="P121" s="635" t="str">
        <f>IF($B121="","",VLOOKUP($B121,Reinforcements[],COLUMN(Reinforcements[[#Headers],[Top Weld Grade (ksi)]])-1,FALSE))</f>
        <v/>
      </c>
      <c r="Q121" s="635"/>
      <c r="R121" s="635" t="str">
        <f>IF($B121="","",VLOOKUP($B121,Reinforcements[],COLUMN(Reinforcements[[#Headers],[Top Transverse (Horizontal) Weld]])-1,FALSE))</f>
        <v/>
      </c>
      <c r="S121" s="635"/>
      <c r="T121" s="635"/>
      <c r="U121" s="635" t="str">
        <f>IF($B121="","",VLOOKUP($B121,Reinforcements[],COLUMN(Reinforcements[[#Headers],[Top Transverse Weld Length]])-1,FALSE))</f>
        <v/>
      </c>
      <c r="V121" s="635"/>
      <c r="W121" s="635"/>
      <c r="X121" s="635" t="str">
        <f>IF($B121="","",VLOOKUP($B121,Reinforcements[],COLUMN(Reinforcements[[#Headers],[Top Transverse Weld Groove Depth (in)]])-1,FALSE))</f>
        <v/>
      </c>
      <c r="Y121" s="635"/>
      <c r="Z121" s="635"/>
      <c r="AA121" s="635" t="str">
        <f>IF($B121="","",VLOOKUP($B121,Reinforcements[],COLUMN(Reinforcements[[#Headers],[Top Transverse Weld Groove Angle (degrees)]])-1,FALSE))</f>
        <v/>
      </c>
      <c r="AB121" s="635"/>
      <c r="AC121" s="635"/>
      <c r="AD121" s="635" t="str">
        <f>IF($B121="","",VLOOKUP($B121,Reinforcements[],COLUMN(Reinforcements[[#Headers],[Top Transverse Weld Fillet Size (in)]])-1,FALSE))</f>
        <v/>
      </c>
      <c r="AE121" s="635"/>
      <c r="AF121" s="635" t="str">
        <f>IF($B121="","",VLOOKUP($B121,Reinforcements[],COLUMN(Reinforcements[[#Headers],[Top Longitudinal Weld Length]])-1,FALSE))</f>
        <v/>
      </c>
      <c r="AG121" s="635"/>
      <c r="AH121" s="635"/>
      <c r="AI121" s="636" t="str">
        <f>IF($B121="","",VLOOKUP($B121,Reinforcements[],COLUMN(Reinforcements[[#Headers],[Top Longitudinal Weld Fillet Size (in)]])-1,FALSE))</f>
        <v/>
      </c>
      <c r="AJ121" s="636"/>
      <c r="AK121" s="637"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7"/>
      <c r="AM121" s="638"/>
    </row>
    <row r="122" spans="2:41" ht="12.75" hidden="1" customHeight="1" x14ac:dyDescent="0.2">
      <c r="B122" s="646"/>
      <c r="C122" s="647"/>
      <c r="D122" s="647"/>
      <c r="E122" s="647"/>
      <c r="F122" s="639" t="str">
        <f>IF($B121="","","Bottom")</f>
        <v/>
      </c>
      <c r="G122" s="640"/>
      <c r="H122" s="640" t="str">
        <f>IF($B121="","",VLOOKUP($B121,Reinforcements[],COLUMN(Reinforcements[[#Headers],['# of End Connection Bolts          (Bottom)]])-1,FALSE))</f>
        <v/>
      </c>
      <c r="I122" s="640"/>
      <c r="J122" s="640" t="str">
        <f>IF($B121="","",VLOOKUP($B121,Reinforcements[],COLUMN(Reinforcements[[#Headers],[Threads Included (N) or Excluded (X) (Bottom)]])-1,FALSE))</f>
        <v/>
      </c>
      <c r="K122" s="640"/>
      <c r="L122" s="640" t="str">
        <f>IF($B121="","",VLOOKUP($B121,Reinforcements[],COLUMN(Reinforcements[[#Headers],[End Connection Bolt Spacing (in) (B)]])-1,FALSE))</f>
        <v/>
      </c>
      <c r="M122" s="640"/>
      <c r="N122" s="640" t="str">
        <f>IF($B121="","",VLOOKUP($B121,Reinforcements[],COLUMN(Reinforcements[[#Headers],[End Connection Edge Distance (in) (B)]])-1,FALSE))</f>
        <v/>
      </c>
      <c r="O122" s="640"/>
      <c r="P122" s="640" t="str">
        <f>IF($B121="","",VLOOKUP($B121,Reinforcements[],COLUMN(Reinforcements[[#Headers],[Bottom Weld Grade (ksi)]])-1,FALSE))</f>
        <v/>
      </c>
      <c r="Q122" s="640"/>
      <c r="R122" s="640" t="str">
        <f>IF($B121="","",VLOOKUP($B121,Reinforcements[],COLUMN(Reinforcements[[#Headers],[Bottom Transverse (Horizontal) Weld]])-1,FALSE))</f>
        <v/>
      </c>
      <c r="S122" s="640"/>
      <c r="T122" s="640"/>
      <c r="U122" s="640" t="str">
        <f>IF($B121="","",VLOOKUP($B121,Reinforcements[],COLUMN(Reinforcements[[#Headers],[Bottom Transverse Weld Length]])-1,FALSE))</f>
        <v/>
      </c>
      <c r="V122" s="640"/>
      <c r="W122" s="640"/>
      <c r="X122" s="640" t="str">
        <f>IF($B121="","",VLOOKUP($B121,Reinforcements[],COLUMN(Reinforcements[[#Headers],[Bottom Transverse Weld Groove Depth (in)]])-1,FALSE))</f>
        <v/>
      </c>
      <c r="Y122" s="640"/>
      <c r="Z122" s="640"/>
      <c r="AA122" s="640" t="str">
        <f>IF($B121="","",VLOOKUP($B121,Reinforcements[],COLUMN(Reinforcements[[#Headers],[Bottom Transverse Weld Groove Angle (degrees)]])-1,FALSE))</f>
        <v/>
      </c>
      <c r="AB122" s="640"/>
      <c r="AC122" s="640"/>
      <c r="AD122" s="640" t="str">
        <f>IF($B121="","",VLOOKUP($B121,Reinforcements[],COLUMN(Reinforcements[[#Headers],[Bottom Transverse Weld Fillet Size (in)]])-1,FALSE))</f>
        <v/>
      </c>
      <c r="AE122" s="640"/>
      <c r="AF122" s="640" t="str">
        <f>IF($B121="","",VLOOKUP($B121,Reinforcements[],COLUMN(Reinforcements[[#Headers],[Bottom Longitudinal Weld Length]])-1,FALSE))</f>
        <v/>
      </c>
      <c r="AG122" s="640"/>
      <c r="AH122" s="640"/>
      <c r="AI122" s="641" t="str">
        <f>IF($B121="","",VLOOKUP($B121,Reinforcements[],COLUMN(Reinforcements[[#Headers],[Bottom Longitudinal Weld Fillet Size (in)]])-1,FALSE))</f>
        <v/>
      </c>
      <c r="AJ122" s="641"/>
      <c r="AK122" s="642"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42"/>
      <c r="AM122" s="643"/>
    </row>
    <row r="123" spans="2:41" ht="12.75" hidden="1" customHeight="1" x14ac:dyDescent="0.2">
      <c r="B123" s="644" t="str">
        <f>IF('Reinforcements'!B63="","",'Reinforcements'!B63)</f>
        <v/>
      </c>
      <c r="C123" s="645"/>
      <c r="D123" s="645"/>
      <c r="E123" s="645"/>
      <c r="F123" s="648" t="str">
        <f>IF($B123="","","Top")</f>
        <v/>
      </c>
      <c r="G123" s="635"/>
      <c r="H123" s="635" t="str">
        <f>IF($B123="","",VLOOKUP($B123,Reinforcements[],COLUMN(Reinforcements[[#Headers],['# of End Connection Bolts          (Top)]])-1,FALSE))</f>
        <v/>
      </c>
      <c r="I123" s="635"/>
      <c r="J123" s="635" t="str">
        <f>IF($B123="","",VLOOKUP($B123,Reinforcements[],COLUMN(Reinforcements[[#Headers],[Threads Included (N) or Excluded (X) (Top)]])-1,FALSE))</f>
        <v/>
      </c>
      <c r="K123" s="635"/>
      <c r="L123" s="635" t="str">
        <f>IF($B123="","",VLOOKUP($B123,Reinforcements[],COLUMN(Reinforcements[[#Headers],[End Connection Bolt Spacing (in) (T)]])-1,FALSE))</f>
        <v/>
      </c>
      <c r="M123" s="635"/>
      <c r="N123" s="635" t="str">
        <f>IF($B123="","",VLOOKUP($B123,Reinforcements[],COLUMN(Reinforcements[[#Headers],[End Connection Edge Distance (in) (T)]])-1,FALSE))</f>
        <v/>
      </c>
      <c r="O123" s="635"/>
      <c r="P123" s="635" t="str">
        <f>IF($B123="","",VLOOKUP($B123,Reinforcements[],COLUMN(Reinforcements[[#Headers],[Top Weld Grade (ksi)]])-1,FALSE))</f>
        <v/>
      </c>
      <c r="Q123" s="635"/>
      <c r="R123" s="635" t="str">
        <f>IF($B123="","",VLOOKUP($B123,Reinforcements[],COLUMN(Reinforcements[[#Headers],[Top Transverse (Horizontal) Weld]])-1,FALSE))</f>
        <v/>
      </c>
      <c r="S123" s="635"/>
      <c r="T123" s="635"/>
      <c r="U123" s="635" t="str">
        <f>IF($B123="","",VLOOKUP($B123,Reinforcements[],COLUMN(Reinforcements[[#Headers],[Top Transverse Weld Length]])-1,FALSE))</f>
        <v/>
      </c>
      <c r="V123" s="635"/>
      <c r="W123" s="635"/>
      <c r="X123" s="635" t="str">
        <f>IF($B123="","",VLOOKUP($B123,Reinforcements[],COLUMN(Reinforcements[[#Headers],[Top Transverse Weld Groove Depth (in)]])-1,FALSE))</f>
        <v/>
      </c>
      <c r="Y123" s="635"/>
      <c r="Z123" s="635"/>
      <c r="AA123" s="635" t="str">
        <f>IF($B123="","",VLOOKUP($B123,Reinforcements[],COLUMN(Reinforcements[[#Headers],[Top Transverse Weld Groove Angle (degrees)]])-1,FALSE))</f>
        <v/>
      </c>
      <c r="AB123" s="635"/>
      <c r="AC123" s="635"/>
      <c r="AD123" s="635" t="str">
        <f>IF($B123="","",VLOOKUP($B123,Reinforcements[],COLUMN(Reinforcements[[#Headers],[Top Transverse Weld Fillet Size (in)]])-1,FALSE))</f>
        <v/>
      </c>
      <c r="AE123" s="635"/>
      <c r="AF123" s="635" t="str">
        <f>IF($B123="","",VLOOKUP($B123,Reinforcements[],COLUMN(Reinforcements[[#Headers],[Top Longitudinal Weld Length]])-1,FALSE))</f>
        <v/>
      </c>
      <c r="AG123" s="635"/>
      <c r="AH123" s="635"/>
      <c r="AI123" s="636" t="str">
        <f>IF($B123="","",VLOOKUP($B123,Reinforcements[],COLUMN(Reinforcements[[#Headers],[Top Longitudinal Weld Fillet Size (in)]])-1,FALSE))</f>
        <v/>
      </c>
      <c r="AJ123" s="636"/>
      <c r="AK123" s="637"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7"/>
      <c r="AM123" s="638"/>
    </row>
    <row r="124" spans="2:41" ht="12.75" hidden="1" customHeight="1" x14ac:dyDescent="0.2">
      <c r="B124" s="646"/>
      <c r="C124" s="647"/>
      <c r="D124" s="647"/>
      <c r="E124" s="647"/>
      <c r="F124" s="639" t="str">
        <f>IF($B123="","","Bottom")</f>
        <v/>
      </c>
      <c r="G124" s="640"/>
      <c r="H124" s="640" t="str">
        <f>IF($B123="","",VLOOKUP($B123,Reinforcements[],COLUMN(Reinforcements[[#Headers],['# of End Connection Bolts          (Bottom)]])-1,FALSE))</f>
        <v/>
      </c>
      <c r="I124" s="640"/>
      <c r="J124" s="640" t="str">
        <f>IF($B123="","",VLOOKUP($B123,Reinforcements[],COLUMN(Reinforcements[[#Headers],[Threads Included (N) or Excluded (X) (Bottom)]])-1,FALSE))</f>
        <v/>
      </c>
      <c r="K124" s="640"/>
      <c r="L124" s="640" t="str">
        <f>IF($B123="","",VLOOKUP($B123,Reinforcements[],COLUMN(Reinforcements[[#Headers],[End Connection Bolt Spacing (in) (B)]])-1,FALSE))</f>
        <v/>
      </c>
      <c r="M124" s="640"/>
      <c r="N124" s="640" t="str">
        <f>IF($B123="","",VLOOKUP($B123,Reinforcements[],COLUMN(Reinforcements[[#Headers],[End Connection Edge Distance (in) (B)]])-1,FALSE))</f>
        <v/>
      </c>
      <c r="O124" s="640"/>
      <c r="P124" s="640" t="str">
        <f>IF($B123="","",VLOOKUP($B123,Reinforcements[],COLUMN(Reinforcements[[#Headers],[Bottom Weld Grade (ksi)]])-1,FALSE))</f>
        <v/>
      </c>
      <c r="Q124" s="640"/>
      <c r="R124" s="640" t="str">
        <f>IF($B123="","",VLOOKUP($B123,Reinforcements[],COLUMN(Reinforcements[[#Headers],[Bottom Transverse (Horizontal) Weld]])-1,FALSE))</f>
        <v/>
      </c>
      <c r="S124" s="640"/>
      <c r="T124" s="640"/>
      <c r="U124" s="640" t="str">
        <f>IF($B123="","",VLOOKUP($B123,Reinforcements[],COLUMN(Reinforcements[[#Headers],[Bottom Transverse Weld Length]])-1,FALSE))</f>
        <v/>
      </c>
      <c r="V124" s="640"/>
      <c r="W124" s="640"/>
      <c r="X124" s="640" t="str">
        <f>IF($B123="","",VLOOKUP($B123,Reinforcements[],COLUMN(Reinforcements[[#Headers],[Bottom Transverse Weld Groove Depth (in)]])-1,FALSE))</f>
        <v/>
      </c>
      <c r="Y124" s="640"/>
      <c r="Z124" s="640"/>
      <c r="AA124" s="640" t="str">
        <f>IF($B123="","",VLOOKUP($B123,Reinforcements[],COLUMN(Reinforcements[[#Headers],[Bottom Transverse Weld Groove Angle (degrees)]])-1,FALSE))</f>
        <v/>
      </c>
      <c r="AB124" s="640"/>
      <c r="AC124" s="640"/>
      <c r="AD124" s="640" t="str">
        <f>IF($B123="","",VLOOKUP($B123,Reinforcements[],COLUMN(Reinforcements[[#Headers],[Bottom Transverse Weld Fillet Size (in)]])-1,FALSE))</f>
        <v/>
      </c>
      <c r="AE124" s="640"/>
      <c r="AF124" s="640" t="str">
        <f>IF($B123="","",VLOOKUP($B123,Reinforcements[],COLUMN(Reinforcements[[#Headers],[Bottom Longitudinal Weld Length]])-1,FALSE))</f>
        <v/>
      </c>
      <c r="AG124" s="640"/>
      <c r="AH124" s="640"/>
      <c r="AI124" s="641" t="str">
        <f>IF($B123="","",VLOOKUP($B123,Reinforcements[],COLUMN(Reinforcements[[#Headers],[Bottom Longitudinal Weld Fillet Size (in)]])-1,FALSE))</f>
        <v/>
      </c>
      <c r="AJ124" s="641"/>
      <c r="AK124" s="642"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42"/>
      <c r="AM124" s="643"/>
    </row>
    <row r="125" spans="2:41" ht="12.75" hidden="1" customHeight="1" x14ac:dyDescent="0.2">
      <c r="B125" s="644" t="str">
        <f>IF('Reinforcements'!B64="","",'Reinforcements'!B64)</f>
        <v/>
      </c>
      <c r="C125" s="645"/>
      <c r="D125" s="645"/>
      <c r="E125" s="645"/>
      <c r="F125" s="648" t="str">
        <f>IF($B125="","","Top")</f>
        <v/>
      </c>
      <c r="G125" s="635"/>
      <c r="H125" s="635" t="str">
        <f>IF($B125="","",VLOOKUP($B125,Reinforcements[],COLUMN(Reinforcements[[#Headers],['# of End Connection Bolts          (Top)]])-1,FALSE))</f>
        <v/>
      </c>
      <c r="I125" s="635"/>
      <c r="J125" s="635" t="str">
        <f>IF($B125="","",VLOOKUP($B125,Reinforcements[],COLUMN(Reinforcements[[#Headers],[Threads Included (N) or Excluded (X) (Top)]])-1,FALSE))</f>
        <v/>
      </c>
      <c r="K125" s="635"/>
      <c r="L125" s="635" t="str">
        <f>IF($B125="","",VLOOKUP($B125,Reinforcements[],COLUMN(Reinforcements[[#Headers],[End Connection Bolt Spacing (in) (T)]])-1,FALSE))</f>
        <v/>
      </c>
      <c r="M125" s="635"/>
      <c r="N125" s="635" t="str">
        <f>IF($B125="","",VLOOKUP($B125,Reinforcements[],COLUMN(Reinforcements[[#Headers],[End Connection Edge Distance (in) (T)]])-1,FALSE))</f>
        <v/>
      </c>
      <c r="O125" s="635"/>
      <c r="P125" s="635" t="str">
        <f>IF($B125="","",VLOOKUP($B125,Reinforcements[],COLUMN(Reinforcements[[#Headers],[Top Weld Grade (ksi)]])-1,FALSE))</f>
        <v/>
      </c>
      <c r="Q125" s="635"/>
      <c r="R125" s="635" t="str">
        <f>IF($B125="","",VLOOKUP($B125,Reinforcements[],COLUMN(Reinforcements[[#Headers],[Top Transverse (Horizontal) Weld]])-1,FALSE))</f>
        <v/>
      </c>
      <c r="S125" s="635"/>
      <c r="T125" s="635"/>
      <c r="U125" s="635" t="str">
        <f>IF($B125="","",VLOOKUP($B125,Reinforcements[],COLUMN(Reinforcements[[#Headers],[Top Transverse Weld Length]])-1,FALSE))</f>
        <v/>
      </c>
      <c r="V125" s="635"/>
      <c r="W125" s="635"/>
      <c r="X125" s="635" t="str">
        <f>IF($B125="","",VLOOKUP($B125,Reinforcements[],COLUMN(Reinforcements[[#Headers],[Top Transverse Weld Groove Depth (in)]])-1,FALSE))</f>
        <v/>
      </c>
      <c r="Y125" s="635"/>
      <c r="Z125" s="635"/>
      <c r="AA125" s="635" t="str">
        <f>IF($B125="","",VLOOKUP($B125,Reinforcements[],COLUMN(Reinforcements[[#Headers],[Top Transverse Weld Groove Angle (degrees)]])-1,FALSE))</f>
        <v/>
      </c>
      <c r="AB125" s="635"/>
      <c r="AC125" s="635"/>
      <c r="AD125" s="635" t="str">
        <f>IF($B125="","",VLOOKUP($B125,Reinforcements[],COLUMN(Reinforcements[[#Headers],[Top Transverse Weld Fillet Size (in)]])-1,FALSE))</f>
        <v/>
      </c>
      <c r="AE125" s="635"/>
      <c r="AF125" s="635" t="str">
        <f>IF($B125="","",VLOOKUP($B125,Reinforcements[],COLUMN(Reinforcements[[#Headers],[Top Longitudinal Weld Length]])-1,FALSE))</f>
        <v/>
      </c>
      <c r="AG125" s="635"/>
      <c r="AH125" s="635"/>
      <c r="AI125" s="636" t="str">
        <f>IF($B125="","",VLOOKUP($B125,Reinforcements[],COLUMN(Reinforcements[[#Headers],[Top Longitudinal Weld Fillet Size (in)]])-1,FALSE))</f>
        <v/>
      </c>
      <c r="AJ125" s="636"/>
      <c r="AK125" s="637"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7"/>
      <c r="AM125" s="638"/>
    </row>
    <row r="126" spans="2:41" ht="12.75" hidden="1" customHeight="1" x14ac:dyDescent="0.2">
      <c r="B126" s="646"/>
      <c r="C126" s="647"/>
      <c r="D126" s="647"/>
      <c r="E126" s="647"/>
      <c r="F126" s="639" t="str">
        <f>IF($B125="","","Bottom")</f>
        <v/>
      </c>
      <c r="G126" s="640"/>
      <c r="H126" s="640" t="str">
        <f>IF($B125="","",VLOOKUP($B125,Reinforcements[],COLUMN(Reinforcements[[#Headers],['# of End Connection Bolts          (Bottom)]])-1,FALSE))</f>
        <v/>
      </c>
      <c r="I126" s="640"/>
      <c r="J126" s="640" t="str">
        <f>IF($B125="","",VLOOKUP($B125,Reinforcements[],COLUMN(Reinforcements[[#Headers],[Threads Included (N) or Excluded (X) (Bottom)]])-1,FALSE))</f>
        <v/>
      </c>
      <c r="K126" s="640"/>
      <c r="L126" s="640" t="str">
        <f>IF($B125="","",VLOOKUP($B125,Reinforcements[],COLUMN(Reinforcements[[#Headers],[End Connection Bolt Spacing (in) (B)]])-1,FALSE))</f>
        <v/>
      </c>
      <c r="M126" s="640"/>
      <c r="N126" s="640" t="str">
        <f>IF($B125="","",VLOOKUP($B125,Reinforcements[],COLUMN(Reinforcements[[#Headers],[End Connection Edge Distance (in) (B)]])-1,FALSE))</f>
        <v/>
      </c>
      <c r="O126" s="640"/>
      <c r="P126" s="640" t="str">
        <f>IF($B125="","",VLOOKUP($B125,Reinforcements[],COLUMN(Reinforcements[[#Headers],[Bottom Weld Grade (ksi)]])-1,FALSE))</f>
        <v/>
      </c>
      <c r="Q126" s="640"/>
      <c r="R126" s="640" t="str">
        <f>IF($B125="","",VLOOKUP($B125,Reinforcements[],COLUMN(Reinforcements[[#Headers],[Bottom Transverse (Horizontal) Weld]])-1,FALSE))</f>
        <v/>
      </c>
      <c r="S126" s="640"/>
      <c r="T126" s="640"/>
      <c r="U126" s="640" t="str">
        <f>IF($B125="","",VLOOKUP($B125,Reinforcements[],COLUMN(Reinforcements[[#Headers],[Bottom Transverse Weld Length]])-1,FALSE))</f>
        <v/>
      </c>
      <c r="V126" s="640"/>
      <c r="W126" s="640"/>
      <c r="X126" s="640" t="str">
        <f>IF($B125="","",VLOOKUP($B125,Reinforcements[],COLUMN(Reinforcements[[#Headers],[Bottom Transverse Weld Groove Depth (in)]])-1,FALSE))</f>
        <v/>
      </c>
      <c r="Y126" s="640"/>
      <c r="Z126" s="640"/>
      <c r="AA126" s="640" t="str">
        <f>IF($B125="","",VLOOKUP($B125,Reinforcements[],COLUMN(Reinforcements[[#Headers],[Bottom Transverse Weld Groove Angle (degrees)]])-1,FALSE))</f>
        <v/>
      </c>
      <c r="AB126" s="640"/>
      <c r="AC126" s="640"/>
      <c r="AD126" s="640" t="str">
        <f>IF($B125="","",VLOOKUP($B125,Reinforcements[],COLUMN(Reinforcements[[#Headers],[Bottom Transverse Weld Fillet Size (in)]])-1,FALSE))</f>
        <v/>
      </c>
      <c r="AE126" s="640"/>
      <c r="AF126" s="640" t="str">
        <f>IF($B125="","",VLOOKUP($B125,Reinforcements[],COLUMN(Reinforcements[[#Headers],[Bottom Longitudinal Weld Length]])-1,FALSE))</f>
        <v/>
      </c>
      <c r="AG126" s="640"/>
      <c r="AH126" s="640"/>
      <c r="AI126" s="641" t="str">
        <f>IF($B125="","",VLOOKUP($B125,Reinforcements[],COLUMN(Reinforcements[[#Headers],[Bottom Longitudinal Weld Fillet Size (in)]])-1,FALSE))</f>
        <v/>
      </c>
      <c r="AJ126" s="641"/>
      <c r="AK126" s="642"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42"/>
      <c r="AM126" s="643"/>
    </row>
    <row r="127" spans="2:41" ht="12.75" hidden="1" customHeight="1" x14ac:dyDescent="0.2">
      <c r="B127" s="644" t="str">
        <f>IF('Reinforcements'!B65="","",'Reinforcements'!B65)</f>
        <v/>
      </c>
      <c r="C127" s="645"/>
      <c r="D127" s="645"/>
      <c r="E127" s="645"/>
      <c r="F127" s="648" t="str">
        <f>IF($B127="","","Top")</f>
        <v/>
      </c>
      <c r="G127" s="635"/>
      <c r="H127" s="635" t="str">
        <f>IF($B127="","",VLOOKUP($B127,Reinforcements[],COLUMN(Reinforcements[[#Headers],['# of End Connection Bolts          (Top)]])-1,FALSE))</f>
        <v/>
      </c>
      <c r="I127" s="635"/>
      <c r="J127" s="635" t="str">
        <f>IF($B127="","",VLOOKUP($B127,Reinforcements[],COLUMN(Reinforcements[[#Headers],[Threads Included (N) or Excluded (X) (Top)]])-1,FALSE))</f>
        <v/>
      </c>
      <c r="K127" s="635"/>
      <c r="L127" s="635" t="str">
        <f>IF($B127="","",VLOOKUP($B127,Reinforcements[],COLUMN(Reinforcements[[#Headers],[End Connection Bolt Spacing (in) (T)]])-1,FALSE))</f>
        <v/>
      </c>
      <c r="M127" s="635"/>
      <c r="N127" s="635" t="str">
        <f>IF($B127="","",VLOOKUP($B127,Reinforcements[],COLUMN(Reinforcements[[#Headers],[End Connection Edge Distance (in) (T)]])-1,FALSE))</f>
        <v/>
      </c>
      <c r="O127" s="635"/>
      <c r="P127" s="635" t="str">
        <f>IF($B127="","",VLOOKUP($B127,Reinforcements[],COLUMN(Reinforcements[[#Headers],[Top Weld Grade (ksi)]])-1,FALSE))</f>
        <v/>
      </c>
      <c r="Q127" s="635"/>
      <c r="R127" s="635" t="str">
        <f>IF($B127="","",VLOOKUP($B127,Reinforcements[],COLUMN(Reinforcements[[#Headers],[Top Transverse (Horizontal) Weld]])-1,FALSE))</f>
        <v/>
      </c>
      <c r="S127" s="635"/>
      <c r="T127" s="635"/>
      <c r="U127" s="635" t="str">
        <f>IF($B127="","",VLOOKUP($B127,Reinforcements[],COLUMN(Reinforcements[[#Headers],[Top Transverse Weld Length]])-1,FALSE))</f>
        <v/>
      </c>
      <c r="V127" s="635"/>
      <c r="W127" s="635"/>
      <c r="X127" s="635" t="str">
        <f>IF($B127="","",VLOOKUP($B127,Reinforcements[],COLUMN(Reinforcements[[#Headers],[Top Transverse Weld Groove Depth (in)]])-1,FALSE))</f>
        <v/>
      </c>
      <c r="Y127" s="635"/>
      <c r="Z127" s="635"/>
      <c r="AA127" s="635" t="str">
        <f>IF($B127="","",VLOOKUP($B127,Reinforcements[],COLUMN(Reinforcements[[#Headers],[Top Transverse Weld Groove Angle (degrees)]])-1,FALSE))</f>
        <v/>
      </c>
      <c r="AB127" s="635"/>
      <c r="AC127" s="635"/>
      <c r="AD127" s="635" t="str">
        <f>IF($B127="","",VLOOKUP($B127,Reinforcements[],COLUMN(Reinforcements[[#Headers],[Top Transverse Weld Fillet Size (in)]])-1,FALSE))</f>
        <v/>
      </c>
      <c r="AE127" s="635"/>
      <c r="AF127" s="635" t="str">
        <f>IF($B127="","",VLOOKUP($B127,Reinforcements[],COLUMN(Reinforcements[[#Headers],[Top Longitudinal Weld Length]])-1,FALSE))</f>
        <v/>
      </c>
      <c r="AG127" s="635"/>
      <c r="AH127" s="635"/>
      <c r="AI127" s="636" t="str">
        <f>IF($B127="","",VLOOKUP($B127,Reinforcements[],COLUMN(Reinforcements[[#Headers],[Top Longitudinal Weld Fillet Size (in)]])-1,FALSE))</f>
        <v/>
      </c>
      <c r="AJ127" s="636"/>
      <c r="AK127" s="637"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7"/>
      <c r="AM127" s="638"/>
    </row>
    <row r="128" spans="2:41" ht="12.75" hidden="1" customHeight="1" x14ac:dyDescent="0.2">
      <c r="B128" s="646"/>
      <c r="C128" s="647"/>
      <c r="D128" s="647"/>
      <c r="E128" s="647"/>
      <c r="F128" s="639" t="str">
        <f>IF($B127="","","Bottom")</f>
        <v/>
      </c>
      <c r="G128" s="640"/>
      <c r="H128" s="640" t="str">
        <f>IF($B127="","",VLOOKUP($B127,Reinforcements[],COLUMN(Reinforcements[[#Headers],['# of End Connection Bolts          (Bottom)]])-1,FALSE))</f>
        <v/>
      </c>
      <c r="I128" s="640"/>
      <c r="J128" s="640" t="str">
        <f>IF($B127="","",VLOOKUP($B127,Reinforcements[],COLUMN(Reinforcements[[#Headers],[Threads Included (N) or Excluded (X) (Bottom)]])-1,FALSE))</f>
        <v/>
      </c>
      <c r="K128" s="640"/>
      <c r="L128" s="640" t="str">
        <f>IF($B127="","",VLOOKUP($B127,Reinforcements[],COLUMN(Reinforcements[[#Headers],[End Connection Bolt Spacing (in) (B)]])-1,FALSE))</f>
        <v/>
      </c>
      <c r="M128" s="640"/>
      <c r="N128" s="640" t="str">
        <f>IF($B127="","",VLOOKUP($B127,Reinforcements[],COLUMN(Reinforcements[[#Headers],[End Connection Edge Distance (in) (B)]])-1,FALSE))</f>
        <v/>
      </c>
      <c r="O128" s="640"/>
      <c r="P128" s="640" t="str">
        <f>IF($B127="","",VLOOKUP($B127,Reinforcements[],COLUMN(Reinforcements[[#Headers],[Bottom Weld Grade (ksi)]])-1,FALSE))</f>
        <v/>
      </c>
      <c r="Q128" s="640"/>
      <c r="R128" s="640" t="str">
        <f>IF($B127="","",VLOOKUP($B127,Reinforcements[],COLUMN(Reinforcements[[#Headers],[Bottom Transverse (Horizontal) Weld]])-1,FALSE))</f>
        <v/>
      </c>
      <c r="S128" s="640"/>
      <c r="T128" s="640"/>
      <c r="U128" s="640" t="str">
        <f>IF($B127="","",VLOOKUP($B127,Reinforcements[],COLUMN(Reinforcements[[#Headers],[Bottom Transverse Weld Length]])-1,FALSE))</f>
        <v/>
      </c>
      <c r="V128" s="640"/>
      <c r="W128" s="640"/>
      <c r="X128" s="640" t="str">
        <f>IF($B127="","",VLOOKUP($B127,Reinforcements[],COLUMN(Reinforcements[[#Headers],[Bottom Transverse Weld Groove Depth (in)]])-1,FALSE))</f>
        <v/>
      </c>
      <c r="Y128" s="640"/>
      <c r="Z128" s="640"/>
      <c r="AA128" s="640" t="str">
        <f>IF($B127="","",VLOOKUP($B127,Reinforcements[],COLUMN(Reinforcements[[#Headers],[Bottom Transverse Weld Groove Angle (degrees)]])-1,FALSE))</f>
        <v/>
      </c>
      <c r="AB128" s="640"/>
      <c r="AC128" s="640"/>
      <c r="AD128" s="640" t="str">
        <f>IF($B127="","",VLOOKUP($B127,Reinforcements[],COLUMN(Reinforcements[[#Headers],[Bottom Transverse Weld Fillet Size (in)]])-1,FALSE))</f>
        <v/>
      </c>
      <c r="AE128" s="640"/>
      <c r="AF128" s="640" t="str">
        <f>IF($B127="","",VLOOKUP($B127,Reinforcements[],COLUMN(Reinforcements[[#Headers],[Bottom Longitudinal Weld Length]])-1,FALSE))</f>
        <v/>
      </c>
      <c r="AG128" s="640"/>
      <c r="AH128" s="640"/>
      <c r="AI128" s="641" t="str">
        <f>IF($B127="","",VLOOKUP($B127,Reinforcements[],COLUMN(Reinforcements[[#Headers],[Bottom Longitudinal Weld Fillet Size (in)]])-1,FALSE))</f>
        <v/>
      </c>
      <c r="AJ128" s="641"/>
      <c r="AK128" s="642"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42"/>
      <c r="AM128" s="643"/>
    </row>
    <row r="129" spans="2:39" ht="12.75" hidden="1" customHeight="1" x14ac:dyDescent="0.2">
      <c r="B129" s="644" t="str">
        <f>IF('Reinforcements'!B66="","",'Reinforcements'!B66)</f>
        <v/>
      </c>
      <c r="C129" s="645"/>
      <c r="D129" s="645"/>
      <c r="E129" s="645"/>
      <c r="F129" s="648" t="str">
        <f>IF($B129="","","Top")</f>
        <v/>
      </c>
      <c r="G129" s="635"/>
      <c r="H129" s="635" t="str">
        <f>IF($B129="","",VLOOKUP($B129,Reinforcements[],COLUMN(Reinforcements[[#Headers],['# of End Connection Bolts          (Top)]])-1,FALSE))</f>
        <v/>
      </c>
      <c r="I129" s="635"/>
      <c r="J129" s="635" t="str">
        <f>IF($B129="","",VLOOKUP($B129,Reinforcements[],COLUMN(Reinforcements[[#Headers],[Threads Included (N) or Excluded (X) (Top)]])-1,FALSE))</f>
        <v/>
      </c>
      <c r="K129" s="635"/>
      <c r="L129" s="635" t="str">
        <f>IF($B129="","",VLOOKUP($B129,Reinforcements[],COLUMN(Reinforcements[[#Headers],[End Connection Bolt Spacing (in) (T)]])-1,FALSE))</f>
        <v/>
      </c>
      <c r="M129" s="635"/>
      <c r="N129" s="635" t="str">
        <f>IF($B129="","",VLOOKUP($B129,Reinforcements[],COLUMN(Reinforcements[[#Headers],[End Connection Edge Distance (in) (T)]])-1,FALSE))</f>
        <v/>
      </c>
      <c r="O129" s="635"/>
      <c r="P129" s="635" t="str">
        <f>IF($B129="","",VLOOKUP($B129,Reinforcements[],COLUMN(Reinforcements[[#Headers],[Top Weld Grade (ksi)]])-1,FALSE))</f>
        <v/>
      </c>
      <c r="Q129" s="635"/>
      <c r="R129" s="635" t="str">
        <f>IF($B129="","",VLOOKUP($B129,Reinforcements[],COLUMN(Reinforcements[[#Headers],[Top Transverse (Horizontal) Weld]])-1,FALSE))</f>
        <v/>
      </c>
      <c r="S129" s="635"/>
      <c r="T129" s="635"/>
      <c r="U129" s="635" t="str">
        <f>IF($B129="","",VLOOKUP($B129,Reinforcements[],COLUMN(Reinforcements[[#Headers],[Top Transverse Weld Length]])-1,FALSE))</f>
        <v/>
      </c>
      <c r="V129" s="635"/>
      <c r="W129" s="635"/>
      <c r="X129" s="635" t="str">
        <f>IF($B129="","",VLOOKUP($B129,Reinforcements[],COLUMN(Reinforcements[[#Headers],[Top Transverse Weld Groove Depth (in)]])-1,FALSE))</f>
        <v/>
      </c>
      <c r="Y129" s="635"/>
      <c r="Z129" s="635"/>
      <c r="AA129" s="635" t="str">
        <f>IF($B129="","",VLOOKUP($B129,Reinforcements[],COLUMN(Reinforcements[[#Headers],[Top Transverse Weld Groove Angle (degrees)]])-1,FALSE))</f>
        <v/>
      </c>
      <c r="AB129" s="635"/>
      <c r="AC129" s="635"/>
      <c r="AD129" s="635" t="str">
        <f>IF($B129="","",VLOOKUP($B129,Reinforcements[],COLUMN(Reinforcements[[#Headers],[Top Transverse Weld Fillet Size (in)]])-1,FALSE))</f>
        <v/>
      </c>
      <c r="AE129" s="635"/>
      <c r="AF129" s="635" t="str">
        <f>IF($B129="","",VLOOKUP($B129,Reinforcements[],COLUMN(Reinforcements[[#Headers],[Top Longitudinal Weld Length]])-1,FALSE))</f>
        <v/>
      </c>
      <c r="AG129" s="635"/>
      <c r="AH129" s="635"/>
      <c r="AI129" s="636" t="str">
        <f>IF($B129="","",VLOOKUP($B129,Reinforcements[],COLUMN(Reinforcements[[#Headers],[Top Longitudinal Weld Fillet Size (in)]])-1,FALSE))</f>
        <v/>
      </c>
      <c r="AJ129" s="636"/>
      <c r="AK129" s="637"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7"/>
      <c r="AM129" s="638"/>
    </row>
    <row r="130" spans="2:39" ht="12.75" hidden="1" customHeight="1" x14ac:dyDescent="0.2">
      <c r="B130" s="646"/>
      <c r="C130" s="647"/>
      <c r="D130" s="647"/>
      <c r="E130" s="647"/>
      <c r="F130" s="639" t="str">
        <f>IF($B129="","","Bottom")</f>
        <v/>
      </c>
      <c r="G130" s="640"/>
      <c r="H130" s="640" t="str">
        <f>IF($B129="","",VLOOKUP($B129,Reinforcements[],COLUMN(Reinforcements[[#Headers],['# of End Connection Bolts          (Bottom)]])-1,FALSE))</f>
        <v/>
      </c>
      <c r="I130" s="640"/>
      <c r="J130" s="640" t="str">
        <f>IF($B129="","",VLOOKUP($B129,Reinforcements[],COLUMN(Reinforcements[[#Headers],[Threads Included (N) or Excluded (X) (Bottom)]])-1,FALSE))</f>
        <v/>
      </c>
      <c r="K130" s="640"/>
      <c r="L130" s="640" t="str">
        <f>IF($B129="","",VLOOKUP($B129,Reinforcements[],COLUMN(Reinforcements[[#Headers],[End Connection Bolt Spacing (in) (B)]])-1,FALSE))</f>
        <v/>
      </c>
      <c r="M130" s="640"/>
      <c r="N130" s="640" t="str">
        <f>IF($B129="","",VLOOKUP($B129,Reinforcements[],COLUMN(Reinforcements[[#Headers],[End Connection Edge Distance (in) (B)]])-1,FALSE))</f>
        <v/>
      </c>
      <c r="O130" s="640"/>
      <c r="P130" s="640" t="str">
        <f>IF($B129="","",VLOOKUP($B129,Reinforcements[],COLUMN(Reinforcements[[#Headers],[Bottom Weld Grade (ksi)]])-1,FALSE))</f>
        <v/>
      </c>
      <c r="Q130" s="640"/>
      <c r="R130" s="640" t="str">
        <f>IF($B129="","",VLOOKUP($B129,Reinforcements[],COLUMN(Reinforcements[[#Headers],[Bottom Transverse (Horizontal) Weld]])-1,FALSE))</f>
        <v/>
      </c>
      <c r="S130" s="640"/>
      <c r="T130" s="640"/>
      <c r="U130" s="640" t="str">
        <f>IF($B129="","",VLOOKUP($B129,Reinforcements[],COLUMN(Reinforcements[[#Headers],[Bottom Transverse Weld Length]])-1,FALSE))</f>
        <v/>
      </c>
      <c r="V130" s="640"/>
      <c r="W130" s="640"/>
      <c r="X130" s="640" t="str">
        <f>IF($B129="","",VLOOKUP($B129,Reinforcements[],COLUMN(Reinforcements[[#Headers],[Bottom Transverse Weld Groove Depth (in)]])-1,FALSE))</f>
        <v/>
      </c>
      <c r="Y130" s="640"/>
      <c r="Z130" s="640"/>
      <c r="AA130" s="640" t="str">
        <f>IF($B129="","",VLOOKUP($B129,Reinforcements[],COLUMN(Reinforcements[[#Headers],[Bottom Transverse Weld Groove Angle (degrees)]])-1,FALSE))</f>
        <v/>
      </c>
      <c r="AB130" s="640"/>
      <c r="AC130" s="640"/>
      <c r="AD130" s="640" t="str">
        <f>IF($B129="","",VLOOKUP($B129,Reinforcements[],COLUMN(Reinforcements[[#Headers],[Bottom Transverse Weld Fillet Size (in)]])-1,FALSE))</f>
        <v/>
      </c>
      <c r="AE130" s="640"/>
      <c r="AF130" s="640" t="str">
        <f>IF($B129="","",VLOOKUP($B129,Reinforcements[],COLUMN(Reinforcements[[#Headers],[Bottom Longitudinal Weld Length]])-1,FALSE))</f>
        <v/>
      </c>
      <c r="AG130" s="640"/>
      <c r="AH130" s="640"/>
      <c r="AI130" s="641" t="str">
        <f>IF($B129="","",VLOOKUP($B129,Reinforcements[],COLUMN(Reinforcements[[#Headers],[Bottom Longitudinal Weld Fillet Size (in)]])-1,FALSE))</f>
        <v/>
      </c>
      <c r="AJ130" s="641"/>
      <c r="AK130" s="642"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42"/>
      <c r="AM130" s="643"/>
    </row>
    <row r="131" spans="2:39" ht="12.75" hidden="1" customHeight="1" x14ac:dyDescent="0.2">
      <c r="B131" s="644" t="str">
        <f>IF('Reinforcements'!B67="","",'Reinforcements'!B67)</f>
        <v/>
      </c>
      <c r="C131" s="645"/>
      <c r="D131" s="645"/>
      <c r="E131" s="645"/>
      <c r="F131" s="648" t="str">
        <f>IF($B131="","","Top")</f>
        <v/>
      </c>
      <c r="G131" s="635"/>
      <c r="H131" s="635" t="str">
        <f>IF($B131="","",VLOOKUP($B131,Reinforcements[],COLUMN(Reinforcements[[#Headers],['# of End Connection Bolts          (Top)]])-1,FALSE))</f>
        <v/>
      </c>
      <c r="I131" s="635"/>
      <c r="J131" s="635" t="str">
        <f>IF($B131="","",VLOOKUP($B131,Reinforcements[],COLUMN(Reinforcements[[#Headers],[Threads Included (N) or Excluded (X) (Top)]])-1,FALSE))</f>
        <v/>
      </c>
      <c r="K131" s="635"/>
      <c r="L131" s="635" t="str">
        <f>IF($B131="","",VLOOKUP($B131,Reinforcements[],COLUMN(Reinforcements[[#Headers],[End Connection Bolt Spacing (in) (T)]])-1,FALSE))</f>
        <v/>
      </c>
      <c r="M131" s="635"/>
      <c r="N131" s="635" t="str">
        <f>IF($B131="","",VLOOKUP($B131,Reinforcements[],COLUMN(Reinforcements[[#Headers],[End Connection Edge Distance (in) (T)]])-1,FALSE))</f>
        <v/>
      </c>
      <c r="O131" s="635"/>
      <c r="P131" s="635" t="str">
        <f>IF($B131="","",VLOOKUP($B131,Reinforcements[],COLUMN(Reinforcements[[#Headers],[Top Weld Grade (ksi)]])-1,FALSE))</f>
        <v/>
      </c>
      <c r="Q131" s="635"/>
      <c r="R131" s="635" t="str">
        <f>IF($B131="","",VLOOKUP($B131,Reinforcements[],COLUMN(Reinforcements[[#Headers],[Top Transverse (Horizontal) Weld]])-1,FALSE))</f>
        <v/>
      </c>
      <c r="S131" s="635"/>
      <c r="T131" s="635"/>
      <c r="U131" s="635" t="str">
        <f>IF($B131="","",VLOOKUP($B131,Reinforcements[],COLUMN(Reinforcements[[#Headers],[Top Transverse Weld Length]])-1,FALSE))</f>
        <v/>
      </c>
      <c r="V131" s="635"/>
      <c r="W131" s="635"/>
      <c r="X131" s="635" t="str">
        <f>IF($B131="","",VLOOKUP($B131,Reinforcements[],COLUMN(Reinforcements[[#Headers],[Top Transverse Weld Groove Depth (in)]])-1,FALSE))</f>
        <v/>
      </c>
      <c r="Y131" s="635"/>
      <c r="Z131" s="635"/>
      <c r="AA131" s="635" t="str">
        <f>IF($B131="","",VLOOKUP($B131,Reinforcements[],COLUMN(Reinforcements[[#Headers],[Top Transverse Weld Groove Angle (degrees)]])-1,FALSE))</f>
        <v/>
      </c>
      <c r="AB131" s="635"/>
      <c r="AC131" s="635"/>
      <c r="AD131" s="635" t="str">
        <f>IF($B131="","",VLOOKUP($B131,Reinforcements[],COLUMN(Reinforcements[[#Headers],[Top Transverse Weld Fillet Size (in)]])-1,FALSE))</f>
        <v/>
      </c>
      <c r="AE131" s="635"/>
      <c r="AF131" s="635" t="str">
        <f>IF($B131="","",VLOOKUP($B131,Reinforcements[],COLUMN(Reinforcements[[#Headers],[Top Longitudinal Weld Length]])-1,FALSE))</f>
        <v/>
      </c>
      <c r="AG131" s="635"/>
      <c r="AH131" s="635"/>
      <c r="AI131" s="636" t="str">
        <f>IF($B131="","",VLOOKUP($B131,Reinforcements[],COLUMN(Reinforcements[[#Headers],[Top Longitudinal Weld Fillet Size (in)]])-1,FALSE))</f>
        <v/>
      </c>
      <c r="AJ131" s="636"/>
      <c r="AK131" s="637"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7"/>
      <c r="AM131" s="638"/>
    </row>
    <row r="132" spans="2:39" ht="12.75" hidden="1" customHeight="1" x14ac:dyDescent="0.2">
      <c r="B132" s="646"/>
      <c r="C132" s="647"/>
      <c r="D132" s="647"/>
      <c r="E132" s="647"/>
      <c r="F132" s="639" t="str">
        <f>IF($B131="","","Bottom")</f>
        <v/>
      </c>
      <c r="G132" s="640"/>
      <c r="H132" s="640" t="str">
        <f>IF($B131="","",VLOOKUP($B131,Reinforcements[],COLUMN(Reinforcements[[#Headers],['# of End Connection Bolts          (Bottom)]])-1,FALSE))</f>
        <v/>
      </c>
      <c r="I132" s="640"/>
      <c r="J132" s="640" t="str">
        <f>IF($B131="","",VLOOKUP($B131,Reinforcements[],COLUMN(Reinforcements[[#Headers],[Threads Included (N) or Excluded (X) (Bottom)]])-1,FALSE))</f>
        <v/>
      </c>
      <c r="K132" s="640"/>
      <c r="L132" s="640" t="str">
        <f>IF($B131="","",VLOOKUP($B131,Reinforcements[],COLUMN(Reinforcements[[#Headers],[End Connection Bolt Spacing (in) (B)]])-1,FALSE))</f>
        <v/>
      </c>
      <c r="M132" s="640"/>
      <c r="N132" s="640" t="str">
        <f>IF($B131="","",VLOOKUP($B131,Reinforcements[],COLUMN(Reinforcements[[#Headers],[End Connection Edge Distance (in) (B)]])-1,FALSE))</f>
        <v/>
      </c>
      <c r="O132" s="640"/>
      <c r="P132" s="640" t="str">
        <f>IF($B131="","",VLOOKUP($B131,Reinforcements[],COLUMN(Reinforcements[[#Headers],[Bottom Weld Grade (ksi)]])-1,FALSE))</f>
        <v/>
      </c>
      <c r="Q132" s="640"/>
      <c r="R132" s="640" t="str">
        <f>IF($B131="","",VLOOKUP($B131,Reinforcements[],COLUMN(Reinforcements[[#Headers],[Bottom Transverse (Horizontal) Weld]])-1,FALSE))</f>
        <v/>
      </c>
      <c r="S132" s="640"/>
      <c r="T132" s="640"/>
      <c r="U132" s="640" t="str">
        <f>IF($B131="","",VLOOKUP($B131,Reinforcements[],COLUMN(Reinforcements[[#Headers],[Bottom Transverse Weld Length]])-1,FALSE))</f>
        <v/>
      </c>
      <c r="V132" s="640"/>
      <c r="W132" s="640"/>
      <c r="X132" s="640" t="str">
        <f>IF($B131="","",VLOOKUP($B131,Reinforcements[],COLUMN(Reinforcements[[#Headers],[Bottom Transverse Weld Groove Depth (in)]])-1,FALSE))</f>
        <v/>
      </c>
      <c r="Y132" s="640"/>
      <c r="Z132" s="640"/>
      <c r="AA132" s="640" t="str">
        <f>IF($B131="","",VLOOKUP($B131,Reinforcements[],COLUMN(Reinforcements[[#Headers],[Bottom Transverse Weld Groove Angle (degrees)]])-1,FALSE))</f>
        <v/>
      </c>
      <c r="AB132" s="640"/>
      <c r="AC132" s="640"/>
      <c r="AD132" s="640" t="str">
        <f>IF($B131="","",VLOOKUP($B131,Reinforcements[],COLUMN(Reinforcements[[#Headers],[Bottom Transverse Weld Fillet Size (in)]])-1,FALSE))</f>
        <v/>
      </c>
      <c r="AE132" s="640"/>
      <c r="AF132" s="640" t="str">
        <f>IF($B131="","",VLOOKUP($B131,Reinforcements[],COLUMN(Reinforcements[[#Headers],[Bottom Longitudinal Weld Length]])-1,FALSE))</f>
        <v/>
      </c>
      <c r="AG132" s="640"/>
      <c r="AH132" s="640"/>
      <c r="AI132" s="641" t="str">
        <f>IF($B131="","",VLOOKUP($B131,Reinforcements[],COLUMN(Reinforcements[[#Headers],[Bottom Longitudinal Weld Fillet Size (in)]])-1,FALSE))</f>
        <v/>
      </c>
      <c r="AJ132" s="641"/>
      <c r="AK132" s="642"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42"/>
      <c r="AM132" s="643"/>
    </row>
    <row r="133" spans="2:39" ht="12.75" hidden="1" customHeight="1" x14ac:dyDescent="0.2">
      <c r="B133" s="644" t="str">
        <f>IF('Reinforcements'!B68="","",'Reinforcements'!B68)</f>
        <v/>
      </c>
      <c r="C133" s="645"/>
      <c r="D133" s="645"/>
      <c r="E133" s="645"/>
      <c r="F133" s="648" t="str">
        <f>IF($B133="","","Top")</f>
        <v/>
      </c>
      <c r="G133" s="635"/>
      <c r="H133" s="635" t="str">
        <f>IF($B133="","",VLOOKUP($B133,Reinforcements[],COLUMN(Reinforcements[[#Headers],['# of End Connection Bolts          (Top)]])-1,FALSE))</f>
        <v/>
      </c>
      <c r="I133" s="635"/>
      <c r="J133" s="635" t="str">
        <f>IF($B133="","",VLOOKUP($B133,Reinforcements[],COLUMN(Reinforcements[[#Headers],[Threads Included (N) or Excluded (X) (Top)]])-1,FALSE))</f>
        <v/>
      </c>
      <c r="K133" s="635"/>
      <c r="L133" s="635" t="str">
        <f>IF($B133="","",VLOOKUP($B133,Reinforcements[],COLUMN(Reinforcements[[#Headers],[End Connection Bolt Spacing (in) (T)]])-1,FALSE))</f>
        <v/>
      </c>
      <c r="M133" s="635"/>
      <c r="N133" s="635" t="str">
        <f>IF($B133="","",VLOOKUP($B133,Reinforcements[],COLUMN(Reinforcements[[#Headers],[End Connection Edge Distance (in) (T)]])-1,FALSE))</f>
        <v/>
      </c>
      <c r="O133" s="635"/>
      <c r="P133" s="635" t="str">
        <f>IF($B133="","",VLOOKUP($B133,Reinforcements[],COLUMN(Reinforcements[[#Headers],[Top Weld Grade (ksi)]])-1,FALSE))</f>
        <v/>
      </c>
      <c r="Q133" s="635"/>
      <c r="R133" s="635" t="str">
        <f>IF($B133="","",VLOOKUP($B133,Reinforcements[],COLUMN(Reinforcements[[#Headers],[Top Transverse (Horizontal) Weld]])-1,FALSE))</f>
        <v/>
      </c>
      <c r="S133" s="635"/>
      <c r="T133" s="635"/>
      <c r="U133" s="635" t="str">
        <f>IF($B133="","",VLOOKUP($B133,Reinforcements[],COLUMN(Reinforcements[[#Headers],[Top Transverse Weld Length]])-1,FALSE))</f>
        <v/>
      </c>
      <c r="V133" s="635"/>
      <c r="W133" s="635"/>
      <c r="X133" s="635" t="str">
        <f>IF($B133="","",VLOOKUP($B133,Reinforcements[],COLUMN(Reinforcements[[#Headers],[Top Transverse Weld Groove Depth (in)]])-1,FALSE))</f>
        <v/>
      </c>
      <c r="Y133" s="635"/>
      <c r="Z133" s="635"/>
      <c r="AA133" s="635" t="str">
        <f>IF($B133="","",VLOOKUP($B133,Reinforcements[],COLUMN(Reinforcements[[#Headers],[Top Transverse Weld Groove Angle (degrees)]])-1,FALSE))</f>
        <v/>
      </c>
      <c r="AB133" s="635"/>
      <c r="AC133" s="635"/>
      <c r="AD133" s="635" t="str">
        <f>IF($B133="","",VLOOKUP($B133,Reinforcements[],COLUMN(Reinforcements[[#Headers],[Top Transverse Weld Fillet Size (in)]])-1,FALSE))</f>
        <v/>
      </c>
      <c r="AE133" s="635"/>
      <c r="AF133" s="635" t="str">
        <f>IF($B133="","",VLOOKUP($B133,Reinforcements[],COLUMN(Reinforcements[[#Headers],[Top Longitudinal Weld Length]])-1,FALSE))</f>
        <v/>
      </c>
      <c r="AG133" s="635"/>
      <c r="AH133" s="635"/>
      <c r="AI133" s="636" t="str">
        <f>IF($B133="","",VLOOKUP($B133,Reinforcements[],COLUMN(Reinforcements[[#Headers],[Top Longitudinal Weld Fillet Size (in)]])-1,FALSE))</f>
        <v/>
      </c>
      <c r="AJ133" s="636"/>
      <c r="AK133" s="637"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7"/>
      <c r="AM133" s="638"/>
    </row>
    <row r="134" spans="2:39" ht="12.75" hidden="1" customHeight="1" x14ac:dyDescent="0.2">
      <c r="B134" s="646"/>
      <c r="C134" s="647"/>
      <c r="D134" s="647"/>
      <c r="E134" s="647"/>
      <c r="F134" s="639" t="str">
        <f>IF($B133="","","Bottom")</f>
        <v/>
      </c>
      <c r="G134" s="640"/>
      <c r="H134" s="640" t="str">
        <f>IF($B133="","",VLOOKUP($B133,Reinforcements[],COLUMN(Reinforcements[[#Headers],['# of End Connection Bolts          (Bottom)]])-1,FALSE))</f>
        <v/>
      </c>
      <c r="I134" s="640"/>
      <c r="J134" s="640" t="str">
        <f>IF($B133="","",VLOOKUP($B133,Reinforcements[],COLUMN(Reinforcements[[#Headers],[Threads Included (N) or Excluded (X) (Bottom)]])-1,FALSE))</f>
        <v/>
      </c>
      <c r="K134" s="640"/>
      <c r="L134" s="640" t="str">
        <f>IF($B133="","",VLOOKUP($B133,Reinforcements[],COLUMN(Reinforcements[[#Headers],[End Connection Bolt Spacing (in) (B)]])-1,FALSE))</f>
        <v/>
      </c>
      <c r="M134" s="640"/>
      <c r="N134" s="640" t="str">
        <f>IF($B133="","",VLOOKUP($B133,Reinforcements[],COLUMN(Reinforcements[[#Headers],[End Connection Edge Distance (in) (B)]])-1,FALSE))</f>
        <v/>
      </c>
      <c r="O134" s="640"/>
      <c r="P134" s="640" t="str">
        <f>IF($B133="","",VLOOKUP($B133,Reinforcements[],COLUMN(Reinforcements[[#Headers],[Bottom Weld Grade (ksi)]])-1,FALSE))</f>
        <v/>
      </c>
      <c r="Q134" s="640"/>
      <c r="R134" s="640" t="str">
        <f>IF($B133="","",VLOOKUP($B133,Reinforcements[],COLUMN(Reinforcements[[#Headers],[Bottom Transverse (Horizontal) Weld]])-1,FALSE))</f>
        <v/>
      </c>
      <c r="S134" s="640"/>
      <c r="T134" s="640"/>
      <c r="U134" s="640" t="str">
        <f>IF($B133="","",VLOOKUP($B133,Reinforcements[],COLUMN(Reinforcements[[#Headers],[Bottom Transverse Weld Length]])-1,FALSE))</f>
        <v/>
      </c>
      <c r="V134" s="640"/>
      <c r="W134" s="640"/>
      <c r="X134" s="640" t="str">
        <f>IF($B133="","",VLOOKUP($B133,Reinforcements[],COLUMN(Reinforcements[[#Headers],[Bottom Transverse Weld Groove Depth (in)]])-1,FALSE))</f>
        <v/>
      </c>
      <c r="Y134" s="640"/>
      <c r="Z134" s="640"/>
      <c r="AA134" s="640" t="str">
        <f>IF($B133="","",VLOOKUP($B133,Reinforcements[],COLUMN(Reinforcements[[#Headers],[Bottom Transverse Weld Groove Angle (degrees)]])-1,FALSE))</f>
        <v/>
      </c>
      <c r="AB134" s="640"/>
      <c r="AC134" s="640"/>
      <c r="AD134" s="640" t="str">
        <f>IF($B133="","",VLOOKUP($B133,Reinforcements[],COLUMN(Reinforcements[[#Headers],[Bottom Transverse Weld Fillet Size (in)]])-1,FALSE))</f>
        <v/>
      </c>
      <c r="AE134" s="640"/>
      <c r="AF134" s="640" t="str">
        <f>IF($B133="","",VLOOKUP($B133,Reinforcements[],COLUMN(Reinforcements[[#Headers],[Bottom Longitudinal Weld Length]])-1,FALSE))</f>
        <v/>
      </c>
      <c r="AG134" s="640"/>
      <c r="AH134" s="640"/>
      <c r="AI134" s="641" t="str">
        <f>IF($B133="","",VLOOKUP($B133,Reinforcements[],COLUMN(Reinforcements[[#Headers],[Bottom Longitudinal Weld Fillet Size (in)]])-1,FALSE))</f>
        <v/>
      </c>
      <c r="AJ134" s="641"/>
      <c r="AK134" s="642"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42"/>
      <c r="AM134" s="643"/>
    </row>
    <row r="135" spans="2:39" ht="12.75" hidden="1" customHeight="1" x14ac:dyDescent="0.2">
      <c r="B135" s="644" t="str">
        <f>IF('Reinforcements'!B69="","",'Reinforcements'!B69)</f>
        <v/>
      </c>
      <c r="C135" s="645"/>
      <c r="D135" s="645"/>
      <c r="E135" s="645"/>
      <c r="F135" s="648" t="str">
        <f>IF($B135="","","Top")</f>
        <v/>
      </c>
      <c r="G135" s="635"/>
      <c r="H135" s="635" t="str">
        <f>IF($B135="","",VLOOKUP($B135,Reinforcements[],COLUMN(Reinforcements[[#Headers],['# of End Connection Bolts          (Top)]])-1,FALSE))</f>
        <v/>
      </c>
      <c r="I135" s="635"/>
      <c r="J135" s="635" t="str">
        <f>IF($B135="","",VLOOKUP($B135,Reinforcements[],COLUMN(Reinforcements[[#Headers],[Threads Included (N) or Excluded (X) (Top)]])-1,FALSE))</f>
        <v/>
      </c>
      <c r="K135" s="635"/>
      <c r="L135" s="635" t="str">
        <f>IF($B135="","",VLOOKUP($B135,Reinforcements[],COLUMN(Reinforcements[[#Headers],[End Connection Bolt Spacing (in) (T)]])-1,FALSE))</f>
        <v/>
      </c>
      <c r="M135" s="635"/>
      <c r="N135" s="635" t="str">
        <f>IF($B135="","",VLOOKUP($B135,Reinforcements[],COLUMN(Reinforcements[[#Headers],[End Connection Edge Distance (in) (T)]])-1,FALSE))</f>
        <v/>
      </c>
      <c r="O135" s="635"/>
      <c r="P135" s="635" t="str">
        <f>IF($B135="","",VLOOKUP($B135,Reinforcements[],COLUMN(Reinforcements[[#Headers],[Top Weld Grade (ksi)]])-1,FALSE))</f>
        <v/>
      </c>
      <c r="Q135" s="635"/>
      <c r="R135" s="635" t="str">
        <f>IF($B135="","",VLOOKUP($B135,Reinforcements[],COLUMN(Reinforcements[[#Headers],[Top Transverse (Horizontal) Weld]])-1,FALSE))</f>
        <v/>
      </c>
      <c r="S135" s="635"/>
      <c r="T135" s="635"/>
      <c r="U135" s="635" t="str">
        <f>IF($B135="","",VLOOKUP($B135,Reinforcements[],COLUMN(Reinforcements[[#Headers],[Top Transverse Weld Length]])-1,FALSE))</f>
        <v/>
      </c>
      <c r="V135" s="635"/>
      <c r="W135" s="635"/>
      <c r="X135" s="635" t="str">
        <f>IF($B135="","",VLOOKUP($B135,Reinforcements[],COLUMN(Reinforcements[[#Headers],[Top Transverse Weld Groove Depth (in)]])-1,FALSE))</f>
        <v/>
      </c>
      <c r="Y135" s="635"/>
      <c r="Z135" s="635"/>
      <c r="AA135" s="635" t="str">
        <f>IF($B135="","",VLOOKUP($B135,Reinforcements[],COLUMN(Reinforcements[[#Headers],[Top Transverse Weld Groove Angle (degrees)]])-1,FALSE))</f>
        <v/>
      </c>
      <c r="AB135" s="635"/>
      <c r="AC135" s="635"/>
      <c r="AD135" s="635" t="str">
        <f>IF($B135="","",VLOOKUP($B135,Reinforcements[],COLUMN(Reinforcements[[#Headers],[Top Transverse Weld Fillet Size (in)]])-1,FALSE))</f>
        <v/>
      </c>
      <c r="AE135" s="635"/>
      <c r="AF135" s="635" t="str">
        <f>IF($B135="","",VLOOKUP($B135,Reinforcements[],COLUMN(Reinforcements[[#Headers],[Top Longitudinal Weld Length]])-1,FALSE))</f>
        <v/>
      </c>
      <c r="AG135" s="635"/>
      <c r="AH135" s="635"/>
      <c r="AI135" s="636" t="str">
        <f>IF($B135="","",VLOOKUP($B135,Reinforcements[],COLUMN(Reinforcements[[#Headers],[Top Longitudinal Weld Fillet Size (in)]])-1,FALSE))</f>
        <v/>
      </c>
      <c r="AJ135" s="636"/>
      <c r="AK135" s="637"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7"/>
      <c r="AM135" s="638"/>
    </row>
    <row r="136" spans="2:39" ht="12.75" hidden="1" customHeight="1" x14ac:dyDescent="0.2">
      <c r="B136" s="646"/>
      <c r="C136" s="647"/>
      <c r="D136" s="647"/>
      <c r="E136" s="647"/>
      <c r="F136" s="639" t="str">
        <f>IF($B135="","","Bottom")</f>
        <v/>
      </c>
      <c r="G136" s="640"/>
      <c r="H136" s="640" t="str">
        <f>IF($B135="","",VLOOKUP($B135,Reinforcements[],COLUMN(Reinforcements[[#Headers],['# of End Connection Bolts          (Bottom)]])-1,FALSE))</f>
        <v/>
      </c>
      <c r="I136" s="640"/>
      <c r="J136" s="640" t="str">
        <f>IF($B135="","",VLOOKUP($B135,Reinforcements[],COLUMN(Reinforcements[[#Headers],[Threads Included (N) or Excluded (X) (Bottom)]])-1,FALSE))</f>
        <v/>
      </c>
      <c r="K136" s="640"/>
      <c r="L136" s="640" t="str">
        <f>IF($B135="","",VLOOKUP($B135,Reinforcements[],COLUMN(Reinforcements[[#Headers],[End Connection Bolt Spacing (in) (B)]])-1,FALSE))</f>
        <v/>
      </c>
      <c r="M136" s="640"/>
      <c r="N136" s="640" t="str">
        <f>IF($B135="","",VLOOKUP($B135,Reinforcements[],COLUMN(Reinforcements[[#Headers],[End Connection Edge Distance (in) (B)]])-1,FALSE))</f>
        <v/>
      </c>
      <c r="O136" s="640"/>
      <c r="P136" s="640" t="str">
        <f>IF($B135="","",VLOOKUP($B135,Reinforcements[],COLUMN(Reinforcements[[#Headers],[Bottom Weld Grade (ksi)]])-1,FALSE))</f>
        <v/>
      </c>
      <c r="Q136" s="640"/>
      <c r="R136" s="640" t="str">
        <f>IF($B135="","",VLOOKUP($B135,Reinforcements[],COLUMN(Reinforcements[[#Headers],[Bottom Transverse (Horizontal) Weld]])-1,FALSE))</f>
        <v/>
      </c>
      <c r="S136" s="640"/>
      <c r="T136" s="640"/>
      <c r="U136" s="640" t="str">
        <f>IF($B135="","",VLOOKUP($B135,Reinforcements[],COLUMN(Reinforcements[[#Headers],[Bottom Transverse Weld Length]])-1,FALSE))</f>
        <v/>
      </c>
      <c r="V136" s="640"/>
      <c r="W136" s="640"/>
      <c r="X136" s="640" t="str">
        <f>IF($B135="","",VLOOKUP($B135,Reinforcements[],COLUMN(Reinforcements[[#Headers],[Bottom Transverse Weld Groove Depth (in)]])-1,FALSE))</f>
        <v/>
      </c>
      <c r="Y136" s="640"/>
      <c r="Z136" s="640"/>
      <c r="AA136" s="640" t="str">
        <f>IF($B135="","",VLOOKUP($B135,Reinforcements[],COLUMN(Reinforcements[[#Headers],[Bottom Transverse Weld Groove Angle (degrees)]])-1,FALSE))</f>
        <v/>
      </c>
      <c r="AB136" s="640"/>
      <c r="AC136" s="640"/>
      <c r="AD136" s="640" t="str">
        <f>IF($B135="","",VLOOKUP($B135,Reinforcements[],COLUMN(Reinforcements[[#Headers],[Bottom Transverse Weld Fillet Size (in)]])-1,FALSE))</f>
        <v/>
      </c>
      <c r="AE136" s="640"/>
      <c r="AF136" s="640" t="str">
        <f>IF($B135="","",VLOOKUP($B135,Reinforcements[],COLUMN(Reinforcements[[#Headers],[Bottom Longitudinal Weld Length]])-1,FALSE))</f>
        <v/>
      </c>
      <c r="AG136" s="640"/>
      <c r="AH136" s="640"/>
      <c r="AI136" s="641" t="str">
        <f>IF($B135="","",VLOOKUP($B135,Reinforcements[],COLUMN(Reinforcements[[#Headers],[Bottom Longitudinal Weld Fillet Size (in)]])-1,FALSE))</f>
        <v/>
      </c>
      <c r="AJ136" s="641"/>
      <c r="AK136" s="642"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42"/>
      <c r="AM136" s="643"/>
    </row>
    <row r="137" spans="2:39" ht="12.75" hidden="1" customHeight="1" x14ac:dyDescent="0.2">
      <c r="B137" s="644" t="str">
        <f>IF('Reinforcements'!B70="","",'Reinforcements'!B70)</f>
        <v/>
      </c>
      <c r="C137" s="645"/>
      <c r="D137" s="645"/>
      <c r="E137" s="645"/>
      <c r="F137" s="648" t="str">
        <f>IF($B137="","","Top")</f>
        <v/>
      </c>
      <c r="G137" s="635"/>
      <c r="H137" s="635" t="str">
        <f>IF($B137="","",VLOOKUP($B137,Reinforcements[],COLUMN(Reinforcements[[#Headers],['# of End Connection Bolts          (Top)]])-1,FALSE))</f>
        <v/>
      </c>
      <c r="I137" s="635"/>
      <c r="J137" s="635" t="str">
        <f>IF($B137="","",VLOOKUP($B137,Reinforcements[],COLUMN(Reinforcements[[#Headers],[Threads Included (N) or Excluded (X) (Top)]])-1,FALSE))</f>
        <v/>
      </c>
      <c r="K137" s="635"/>
      <c r="L137" s="635" t="str">
        <f>IF($B137="","",VLOOKUP($B137,Reinforcements[],COLUMN(Reinforcements[[#Headers],[End Connection Bolt Spacing (in) (T)]])-1,FALSE))</f>
        <v/>
      </c>
      <c r="M137" s="635"/>
      <c r="N137" s="635" t="str">
        <f>IF($B137="","",VLOOKUP($B137,Reinforcements[],COLUMN(Reinforcements[[#Headers],[End Connection Edge Distance (in) (T)]])-1,FALSE))</f>
        <v/>
      </c>
      <c r="O137" s="635"/>
      <c r="P137" s="635" t="str">
        <f>IF($B137="","",VLOOKUP($B137,Reinforcements[],COLUMN(Reinforcements[[#Headers],[Top Weld Grade (ksi)]])-1,FALSE))</f>
        <v/>
      </c>
      <c r="Q137" s="635"/>
      <c r="R137" s="635" t="str">
        <f>IF($B137="","",VLOOKUP($B137,Reinforcements[],COLUMN(Reinforcements[[#Headers],[Top Transverse (Horizontal) Weld]])-1,FALSE))</f>
        <v/>
      </c>
      <c r="S137" s="635"/>
      <c r="T137" s="635"/>
      <c r="U137" s="635" t="str">
        <f>IF($B137="","",VLOOKUP($B137,Reinforcements[],COLUMN(Reinforcements[[#Headers],[Top Transverse Weld Length]])-1,FALSE))</f>
        <v/>
      </c>
      <c r="V137" s="635"/>
      <c r="W137" s="635"/>
      <c r="X137" s="635" t="str">
        <f>IF($B137="","",VLOOKUP($B137,Reinforcements[],COLUMN(Reinforcements[[#Headers],[Top Transverse Weld Groove Depth (in)]])-1,FALSE))</f>
        <v/>
      </c>
      <c r="Y137" s="635"/>
      <c r="Z137" s="635"/>
      <c r="AA137" s="635" t="str">
        <f>IF($B137="","",VLOOKUP($B137,Reinforcements[],COLUMN(Reinforcements[[#Headers],[Top Transverse Weld Groove Angle (degrees)]])-1,FALSE))</f>
        <v/>
      </c>
      <c r="AB137" s="635"/>
      <c r="AC137" s="635"/>
      <c r="AD137" s="635" t="str">
        <f>IF($B137="","",VLOOKUP($B137,Reinforcements[],COLUMN(Reinforcements[[#Headers],[Top Transverse Weld Fillet Size (in)]])-1,FALSE))</f>
        <v/>
      </c>
      <c r="AE137" s="635"/>
      <c r="AF137" s="635" t="str">
        <f>IF($B137="","",VLOOKUP($B137,Reinforcements[],COLUMN(Reinforcements[[#Headers],[Top Longitudinal Weld Length]])-1,FALSE))</f>
        <v/>
      </c>
      <c r="AG137" s="635"/>
      <c r="AH137" s="635"/>
      <c r="AI137" s="636" t="str">
        <f>IF($B137="","",VLOOKUP($B137,Reinforcements[],COLUMN(Reinforcements[[#Headers],[Top Longitudinal Weld Fillet Size (in)]])-1,FALSE))</f>
        <v/>
      </c>
      <c r="AJ137" s="636"/>
      <c r="AK137" s="637"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7"/>
      <c r="AM137" s="638"/>
    </row>
    <row r="138" spans="2:39" ht="12.75" hidden="1" customHeight="1" x14ac:dyDescent="0.2">
      <c r="B138" s="646"/>
      <c r="C138" s="647"/>
      <c r="D138" s="647"/>
      <c r="E138" s="647"/>
      <c r="F138" s="639" t="str">
        <f>IF($B137="","","Bottom")</f>
        <v/>
      </c>
      <c r="G138" s="640"/>
      <c r="H138" s="640" t="str">
        <f>IF($B137="","",VLOOKUP($B137,Reinforcements[],COLUMN(Reinforcements[[#Headers],['# of End Connection Bolts          (Bottom)]])-1,FALSE))</f>
        <v/>
      </c>
      <c r="I138" s="640"/>
      <c r="J138" s="640" t="str">
        <f>IF($B137="","",VLOOKUP($B137,Reinforcements[],COLUMN(Reinforcements[[#Headers],[Threads Included (N) or Excluded (X) (Bottom)]])-1,FALSE))</f>
        <v/>
      </c>
      <c r="K138" s="640"/>
      <c r="L138" s="640" t="str">
        <f>IF($B137="","",VLOOKUP($B137,Reinforcements[],COLUMN(Reinforcements[[#Headers],[End Connection Bolt Spacing (in) (B)]])-1,FALSE))</f>
        <v/>
      </c>
      <c r="M138" s="640"/>
      <c r="N138" s="640" t="str">
        <f>IF($B137="","",VLOOKUP($B137,Reinforcements[],COLUMN(Reinforcements[[#Headers],[End Connection Edge Distance (in) (B)]])-1,FALSE))</f>
        <v/>
      </c>
      <c r="O138" s="640"/>
      <c r="P138" s="640" t="str">
        <f>IF($B137="","",VLOOKUP($B137,Reinforcements[],COLUMN(Reinforcements[[#Headers],[Bottom Weld Grade (ksi)]])-1,FALSE))</f>
        <v/>
      </c>
      <c r="Q138" s="640"/>
      <c r="R138" s="640" t="str">
        <f>IF($B137="","",VLOOKUP($B137,Reinforcements[],COLUMN(Reinforcements[[#Headers],[Bottom Transverse (Horizontal) Weld]])-1,FALSE))</f>
        <v/>
      </c>
      <c r="S138" s="640"/>
      <c r="T138" s="640"/>
      <c r="U138" s="640" t="str">
        <f>IF($B137="","",VLOOKUP($B137,Reinforcements[],COLUMN(Reinforcements[[#Headers],[Bottom Transverse Weld Length]])-1,FALSE))</f>
        <v/>
      </c>
      <c r="V138" s="640"/>
      <c r="W138" s="640"/>
      <c r="X138" s="640" t="str">
        <f>IF($B137="","",VLOOKUP($B137,Reinforcements[],COLUMN(Reinforcements[[#Headers],[Bottom Transverse Weld Groove Depth (in)]])-1,FALSE))</f>
        <v/>
      </c>
      <c r="Y138" s="640"/>
      <c r="Z138" s="640"/>
      <c r="AA138" s="640" t="str">
        <f>IF($B137="","",VLOOKUP($B137,Reinforcements[],COLUMN(Reinforcements[[#Headers],[Bottom Transverse Weld Groove Angle (degrees)]])-1,FALSE))</f>
        <v/>
      </c>
      <c r="AB138" s="640"/>
      <c r="AC138" s="640"/>
      <c r="AD138" s="640" t="str">
        <f>IF($B137="","",VLOOKUP($B137,Reinforcements[],COLUMN(Reinforcements[[#Headers],[Bottom Transverse Weld Fillet Size (in)]])-1,FALSE))</f>
        <v/>
      </c>
      <c r="AE138" s="640"/>
      <c r="AF138" s="640" t="str">
        <f>IF($B137="","",VLOOKUP($B137,Reinforcements[],COLUMN(Reinforcements[[#Headers],[Bottom Longitudinal Weld Length]])-1,FALSE))</f>
        <v/>
      </c>
      <c r="AG138" s="640"/>
      <c r="AH138" s="640"/>
      <c r="AI138" s="641" t="str">
        <f>IF($B137="","",VLOOKUP($B137,Reinforcements[],COLUMN(Reinforcements[[#Headers],[Bottom Longitudinal Weld Fillet Size (in)]])-1,FALSE))</f>
        <v/>
      </c>
      <c r="AJ138" s="641"/>
      <c r="AK138" s="642"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42"/>
      <c r="AM138" s="643"/>
    </row>
    <row r="139" spans="2:39" ht="12.75" hidden="1" customHeight="1" x14ac:dyDescent="0.2">
      <c r="B139" s="644" t="str">
        <f>IF('Reinforcements'!B71="","",'Reinforcements'!B71)</f>
        <v/>
      </c>
      <c r="C139" s="645"/>
      <c r="D139" s="645"/>
      <c r="E139" s="645"/>
      <c r="F139" s="648" t="str">
        <f>IF($B139="","","Top")</f>
        <v/>
      </c>
      <c r="G139" s="635"/>
      <c r="H139" s="635" t="str">
        <f>IF($B139="","",VLOOKUP($B139,Reinforcements[],COLUMN(Reinforcements[[#Headers],['# of End Connection Bolts          (Top)]])-1,FALSE))</f>
        <v/>
      </c>
      <c r="I139" s="635"/>
      <c r="J139" s="635" t="str">
        <f>IF($B139="","",VLOOKUP($B139,Reinforcements[],COLUMN(Reinforcements[[#Headers],[Threads Included (N) or Excluded (X) (Top)]])-1,FALSE))</f>
        <v/>
      </c>
      <c r="K139" s="635"/>
      <c r="L139" s="635" t="str">
        <f>IF($B139="","",VLOOKUP($B139,Reinforcements[],COLUMN(Reinforcements[[#Headers],[End Connection Bolt Spacing (in) (T)]])-1,FALSE))</f>
        <v/>
      </c>
      <c r="M139" s="635"/>
      <c r="N139" s="635" t="str">
        <f>IF($B139="","",VLOOKUP($B139,Reinforcements[],COLUMN(Reinforcements[[#Headers],[End Connection Edge Distance (in) (T)]])-1,FALSE))</f>
        <v/>
      </c>
      <c r="O139" s="635"/>
      <c r="P139" s="635" t="str">
        <f>IF($B139="","",VLOOKUP($B139,Reinforcements[],COLUMN(Reinforcements[[#Headers],[Top Weld Grade (ksi)]])-1,FALSE))</f>
        <v/>
      </c>
      <c r="Q139" s="635"/>
      <c r="R139" s="635" t="str">
        <f>IF($B139="","",VLOOKUP($B139,Reinforcements[],COLUMN(Reinforcements[[#Headers],[Top Transverse (Horizontal) Weld]])-1,FALSE))</f>
        <v/>
      </c>
      <c r="S139" s="635"/>
      <c r="T139" s="635"/>
      <c r="U139" s="635" t="str">
        <f>IF($B139="","",VLOOKUP($B139,Reinforcements[],COLUMN(Reinforcements[[#Headers],[Top Transverse Weld Length]])-1,FALSE))</f>
        <v/>
      </c>
      <c r="V139" s="635"/>
      <c r="W139" s="635"/>
      <c r="X139" s="635" t="str">
        <f>IF($B139="","",VLOOKUP($B139,Reinforcements[],COLUMN(Reinforcements[[#Headers],[Top Transverse Weld Groove Depth (in)]])-1,FALSE))</f>
        <v/>
      </c>
      <c r="Y139" s="635"/>
      <c r="Z139" s="635"/>
      <c r="AA139" s="635" t="str">
        <f>IF($B139="","",VLOOKUP($B139,Reinforcements[],COLUMN(Reinforcements[[#Headers],[Top Transverse Weld Groove Angle (degrees)]])-1,FALSE))</f>
        <v/>
      </c>
      <c r="AB139" s="635"/>
      <c r="AC139" s="635"/>
      <c r="AD139" s="635" t="str">
        <f>IF($B139="","",VLOOKUP($B139,Reinforcements[],COLUMN(Reinforcements[[#Headers],[Top Transverse Weld Fillet Size (in)]])-1,FALSE))</f>
        <v/>
      </c>
      <c r="AE139" s="635"/>
      <c r="AF139" s="635" t="str">
        <f>IF($B139="","",VLOOKUP($B139,Reinforcements[],COLUMN(Reinforcements[[#Headers],[Top Longitudinal Weld Length]])-1,FALSE))</f>
        <v/>
      </c>
      <c r="AG139" s="635"/>
      <c r="AH139" s="635"/>
      <c r="AI139" s="636" t="str">
        <f>IF($B139="","",VLOOKUP($B139,Reinforcements[],COLUMN(Reinforcements[[#Headers],[Top Longitudinal Weld Fillet Size (in)]])-1,FALSE))</f>
        <v/>
      </c>
      <c r="AJ139" s="636"/>
      <c r="AK139" s="637"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7"/>
      <c r="AM139" s="638"/>
    </row>
    <row r="140" spans="2:39" ht="12.75" hidden="1" customHeight="1" x14ac:dyDescent="0.2">
      <c r="B140" s="646"/>
      <c r="C140" s="647"/>
      <c r="D140" s="647"/>
      <c r="E140" s="647"/>
      <c r="F140" s="639" t="str">
        <f>IF($B139="","","Bottom")</f>
        <v/>
      </c>
      <c r="G140" s="640"/>
      <c r="H140" s="640" t="str">
        <f>IF($B139="","",VLOOKUP($B139,Reinforcements[],COLUMN(Reinforcements[[#Headers],['# of End Connection Bolts          (Bottom)]])-1,FALSE))</f>
        <v/>
      </c>
      <c r="I140" s="640"/>
      <c r="J140" s="640" t="str">
        <f>IF($B139="","",VLOOKUP($B139,Reinforcements[],COLUMN(Reinforcements[[#Headers],[Threads Included (N) or Excluded (X) (Bottom)]])-1,FALSE))</f>
        <v/>
      </c>
      <c r="K140" s="640"/>
      <c r="L140" s="640" t="str">
        <f>IF($B139="","",VLOOKUP($B139,Reinforcements[],COLUMN(Reinforcements[[#Headers],[End Connection Bolt Spacing (in) (B)]])-1,FALSE))</f>
        <v/>
      </c>
      <c r="M140" s="640"/>
      <c r="N140" s="640" t="str">
        <f>IF($B139="","",VLOOKUP($B139,Reinforcements[],COLUMN(Reinforcements[[#Headers],[End Connection Edge Distance (in) (B)]])-1,FALSE))</f>
        <v/>
      </c>
      <c r="O140" s="640"/>
      <c r="P140" s="640" t="str">
        <f>IF($B139="","",VLOOKUP($B139,Reinforcements[],COLUMN(Reinforcements[[#Headers],[Bottom Weld Grade (ksi)]])-1,FALSE))</f>
        <v/>
      </c>
      <c r="Q140" s="640"/>
      <c r="R140" s="640" t="str">
        <f>IF($B139="","",VLOOKUP($B139,Reinforcements[],COLUMN(Reinforcements[[#Headers],[Bottom Transverse (Horizontal) Weld]])-1,FALSE))</f>
        <v/>
      </c>
      <c r="S140" s="640"/>
      <c r="T140" s="640"/>
      <c r="U140" s="640" t="str">
        <f>IF($B139="","",VLOOKUP($B139,Reinforcements[],COLUMN(Reinforcements[[#Headers],[Bottom Transverse Weld Length]])-1,FALSE))</f>
        <v/>
      </c>
      <c r="V140" s="640"/>
      <c r="W140" s="640"/>
      <c r="X140" s="640" t="str">
        <f>IF($B139="","",VLOOKUP($B139,Reinforcements[],COLUMN(Reinforcements[[#Headers],[Bottom Transverse Weld Groove Depth (in)]])-1,FALSE))</f>
        <v/>
      </c>
      <c r="Y140" s="640"/>
      <c r="Z140" s="640"/>
      <c r="AA140" s="640" t="str">
        <f>IF($B139="","",VLOOKUP($B139,Reinforcements[],COLUMN(Reinforcements[[#Headers],[Bottom Transverse Weld Groove Angle (degrees)]])-1,FALSE))</f>
        <v/>
      </c>
      <c r="AB140" s="640"/>
      <c r="AC140" s="640"/>
      <c r="AD140" s="640" t="str">
        <f>IF($B139="","",VLOOKUP($B139,Reinforcements[],COLUMN(Reinforcements[[#Headers],[Bottom Transverse Weld Fillet Size (in)]])-1,FALSE))</f>
        <v/>
      </c>
      <c r="AE140" s="640"/>
      <c r="AF140" s="640" t="str">
        <f>IF($B139="","",VLOOKUP($B139,Reinforcements[],COLUMN(Reinforcements[[#Headers],[Bottom Longitudinal Weld Length]])-1,FALSE))</f>
        <v/>
      </c>
      <c r="AG140" s="640"/>
      <c r="AH140" s="640"/>
      <c r="AI140" s="641" t="str">
        <f>IF($B139="","",VLOOKUP($B139,Reinforcements[],COLUMN(Reinforcements[[#Headers],[Bottom Longitudinal Weld Fillet Size (in)]])-1,FALSE))</f>
        <v/>
      </c>
      <c r="AJ140" s="641"/>
      <c r="AK140" s="642"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42"/>
      <c r="AM140" s="643"/>
    </row>
    <row r="141" spans="2:39" ht="12.75" hidden="1" customHeight="1" x14ac:dyDescent="0.2">
      <c r="B141" s="644" t="str">
        <f>IF('Reinforcements'!B72="","",'Reinforcements'!B72)</f>
        <v/>
      </c>
      <c r="C141" s="645"/>
      <c r="D141" s="645"/>
      <c r="E141" s="645"/>
      <c r="F141" s="648" t="str">
        <f>IF($B141="","","Top")</f>
        <v/>
      </c>
      <c r="G141" s="635"/>
      <c r="H141" s="635" t="str">
        <f>IF($B141="","",VLOOKUP($B141,Reinforcements[],COLUMN(Reinforcements[[#Headers],['# of End Connection Bolts          (Top)]])-1,FALSE))</f>
        <v/>
      </c>
      <c r="I141" s="635"/>
      <c r="J141" s="635" t="str">
        <f>IF($B141="","",VLOOKUP($B141,Reinforcements[],COLUMN(Reinforcements[[#Headers],[Threads Included (N) or Excluded (X) (Top)]])-1,FALSE))</f>
        <v/>
      </c>
      <c r="K141" s="635"/>
      <c r="L141" s="635" t="str">
        <f>IF($B141="","",VLOOKUP($B141,Reinforcements[],COLUMN(Reinforcements[[#Headers],[End Connection Bolt Spacing (in) (T)]])-1,FALSE))</f>
        <v/>
      </c>
      <c r="M141" s="635"/>
      <c r="N141" s="635" t="str">
        <f>IF($B141="","",VLOOKUP($B141,Reinforcements[],COLUMN(Reinforcements[[#Headers],[End Connection Edge Distance (in) (T)]])-1,FALSE))</f>
        <v/>
      </c>
      <c r="O141" s="635"/>
      <c r="P141" s="635" t="str">
        <f>IF($B141="","",VLOOKUP($B141,Reinforcements[],COLUMN(Reinforcements[[#Headers],[Top Weld Grade (ksi)]])-1,FALSE))</f>
        <v/>
      </c>
      <c r="Q141" s="635"/>
      <c r="R141" s="635" t="str">
        <f>IF($B141="","",VLOOKUP($B141,Reinforcements[],COLUMN(Reinforcements[[#Headers],[Top Transverse (Horizontal) Weld]])-1,FALSE))</f>
        <v/>
      </c>
      <c r="S141" s="635"/>
      <c r="T141" s="635"/>
      <c r="U141" s="635" t="str">
        <f>IF($B141="","",VLOOKUP($B141,Reinforcements[],COLUMN(Reinforcements[[#Headers],[Top Transverse Weld Length]])-1,FALSE))</f>
        <v/>
      </c>
      <c r="V141" s="635"/>
      <c r="W141" s="635"/>
      <c r="X141" s="635" t="str">
        <f>IF($B141="","",VLOOKUP($B141,Reinforcements[],COLUMN(Reinforcements[[#Headers],[Top Transverse Weld Groove Depth (in)]])-1,FALSE))</f>
        <v/>
      </c>
      <c r="Y141" s="635"/>
      <c r="Z141" s="635"/>
      <c r="AA141" s="635" t="str">
        <f>IF($B141="","",VLOOKUP($B141,Reinforcements[],COLUMN(Reinforcements[[#Headers],[Top Transverse Weld Groove Angle (degrees)]])-1,FALSE))</f>
        <v/>
      </c>
      <c r="AB141" s="635"/>
      <c r="AC141" s="635"/>
      <c r="AD141" s="635" t="str">
        <f>IF($B141="","",VLOOKUP($B141,Reinforcements[],COLUMN(Reinforcements[[#Headers],[Top Transverse Weld Fillet Size (in)]])-1,FALSE))</f>
        <v/>
      </c>
      <c r="AE141" s="635"/>
      <c r="AF141" s="635" t="str">
        <f>IF($B141="","",VLOOKUP($B141,Reinforcements[],COLUMN(Reinforcements[[#Headers],[Top Longitudinal Weld Length]])-1,FALSE))</f>
        <v/>
      </c>
      <c r="AG141" s="635"/>
      <c r="AH141" s="635"/>
      <c r="AI141" s="636" t="str">
        <f>IF($B141="","",VLOOKUP($B141,Reinforcements[],COLUMN(Reinforcements[[#Headers],[Top Longitudinal Weld Fillet Size (in)]])-1,FALSE))</f>
        <v/>
      </c>
      <c r="AJ141" s="636"/>
      <c r="AK141" s="637"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7"/>
      <c r="AM141" s="638"/>
    </row>
    <row r="142" spans="2:39" ht="12.75" hidden="1" customHeight="1" x14ac:dyDescent="0.2">
      <c r="B142" s="646"/>
      <c r="C142" s="647"/>
      <c r="D142" s="647"/>
      <c r="E142" s="647"/>
      <c r="F142" s="639" t="str">
        <f>IF($B141="","","Bottom")</f>
        <v/>
      </c>
      <c r="G142" s="640"/>
      <c r="H142" s="640" t="str">
        <f>IF($B141="","",VLOOKUP($B141,Reinforcements[],COLUMN(Reinforcements[[#Headers],['# of End Connection Bolts          (Bottom)]])-1,FALSE))</f>
        <v/>
      </c>
      <c r="I142" s="640"/>
      <c r="J142" s="640" t="str">
        <f>IF($B141="","",VLOOKUP($B141,Reinforcements[],COLUMN(Reinforcements[[#Headers],[Threads Included (N) or Excluded (X) (Bottom)]])-1,FALSE))</f>
        <v/>
      </c>
      <c r="K142" s="640"/>
      <c r="L142" s="640" t="str">
        <f>IF($B141="","",VLOOKUP($B141,Reinforcements[],COLUMN(Reinforcements[[#Headers],[End Connection Bolt Spacing (in) (B)]])-1,FALSE))</f>
        <v/>
      </c>
      <c r="M142" s="640"/>
      <c r="N142" s="640" t="str">
        <f>IF($B141="","",VLOOKUP($B141,Reinforcements[],COLUMN(Reinforcements[[#Headers],[End Connection Edge Distance (in) (B)]])-1,FALSE))</f>
        <v/>
      </c>
      <c r="O142" s="640"/>
      <c r="P142" s="640" t="str">
        <f>IF($B141="","",VLOOKUP($B141,Reinforcements[],COLUMN(Reinforcements[[#Headers],[Bottom Weld Grade (ksi)]])-1,FALSE))</f>
        <v/>
      </c>
      <c r="Q142" s="640"/>
      <c r="R142" s="640" t="str">
        <f>IF($B141="","",VLOOKUP($B141,Reinforcements[],COLUMN(Reinforcements[[#Headers],[Bottom Transverse (Horizontal) Weld]])-1,FALSE))</f>
        <v/>
      </c>
      <c r="S142" s="640"/>
      <c r="T142" s="640"/>
      <c r="U142" s="640" t="str">
        <f>IF($B141="","",VLOOKUP($B141,Reinforcements[],COLUMN(Reinforcements[[#Headers],[Bottom Transverse Weld Length]])-1,FALSE))</f>
        <v/>
      </c>
      <c r="V142" s="640"/>
      <c r="W142" s="640"/>
      <c r="X142" s="640" t="str">
        <f>IF($B141="","",VLOOKUP($B141,Reinforcements[],COLUMN(Reinforcements[[#Headers],[Bottom Transverse Weld Groove Depth (in)]])-1,FALSE))</f>
        <v/>
      </c>
      <c r="Y142" s="640"/>
      <c r="Z142" s="640"/>
      <c r="AA142" s="640" t="str">
        <f>IF($B141="","",VLOOKUP($B141,Reinforcements[],COLUMN(Reinforcements[[#Headers],[Bottom Transverse Weld Groove Angle (degrees)]])-1,FALSE))</f>
        <v/>
      </c>
      <c r="AB142" s="640"/>
      <c r="AC142" s="640"/>
      <c r="AD142" s="640" t="str">
        <f>IF($B141="","",VLOOKUP($B141,Reinforcements[],COLUMN(Reinforcements[[#Headers],[Bottom Transverse Weld Fillet Size (in)]])-1,FALSE))</f>
        <v/>
      </c>
      <c r="AE142" s="640"/>
      <c r="AF142" s="640" t="str">
        <f>IF($B141="","",VLOOKUP($B141,Reinforcements[],COLUMN(Reinforcements[[#Headers],[Bottom Longitudinal Weld Length]])-1,FALSE))</f>
        <v/>
      </c>
      <c r="AG142" s="640"/>
      <c r="AH142" s="640"/>
      <c r="AI142" s="641" t="str">
        <f>IF($B141="","",VLOOKUP($B141,Reinforcements[],COLUMN(Reinforcements[[#Headers],[Bottom Longitudinal Weld Fillet Size (in)]])-1,FALSE))</f>
        <v/>
      </c>
      <c r="AJ142" s="641"/>
      <c r="AK142" s="642"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42"/>
      <c r="AM142" s="643"/>
    </row>
    <row r="143" spans="2:39" ht="12.75" hidden="1" customHeight="1" x14ac:dyDescent="0.2">
      <c r="B143" s="644" t="str">
        <f>IF('Reinforcements'!B73="","",'Reinforcements'!B73)</f>
        <v/>
      </c>
      <c r="C143" s="645"/>
      <c r="D143" s="645"/>
      <c r="E143" s="645"/>
      <c r="F143" s="648" t="str">
        <f>IF($B143="","","Top")</f>
        <v/>
      </c>
      <c r="G143" s="635"/>
      <c r="H143" s="635" t="str">
        <f>IF($B143="","",VLOOKUP($B143,Reinforcements[],COLUMN(Reinforcements[[#Headers],['# of End Connection Bolts          (Top)]])-1,FALSE))</f>
        <v/>
      </c>
      <c r="I143" s="635"/>
      <c r="J143" s="635" t="str">
        <f>IF($B143="","",VLOOKUP($B143,Reinforcements[],COLUMN(Reinforcements[[#Headers],[Threads Included (N) or Excluded (X) (Top)]])-1,FALSE))</f>
        <v/>
      </c>
      <c r="K143" s="635"/>
      <c r="L143" s="635" t="str">
        <f>IF($B143="","",VLOOKUP($B143,Reinforcements[],COLUMN(Reinforcements[[#Headers],[End Connection Bolt Spacing (in) (T)]])-1,FALSE))</f>
        <v/>
      </c>
      <c r="M143" s="635"/>
      <c r="N143" s="635" t="str">
        <f>IF($B143="","",VLOOKUP($B143,Reinforcements[],COLUMN(Reinforcements[[#Headers],[End Connection Edge Distance (in) (T)]])-1,FALSE))</f>
        <v/>
      </c>
      <c r="O143" s="635"/>
      <c r="P143" s="635" t="str">
        <f>IF($B143="","",VLOOKUP($B143,Reinforcements[],COLUMN(Reinforcements[[#Headers],[Top Weld Grade (ksi)]])-1,FALSE))</f>
        <v/>
      </c>
      <c r="Q143" s="635"/>
      <c r="R143" s="635" t="str">
        <f>IF($B143="","",VLOOKUP($B143,Reinforcements[],COLUMN(Reinforcements[[#Headers],[Top Transverse (Horizontal) Weld]])-1,FALSE))</f>
        <v/>
      </c>
      <c r="S143" s="635"/>
      <c r="T143" s="635"/>
      <c r="U143" s="635" t="str">
        <f>IF($B143="","",VLOOKUP($B143,Reinforcements[],COLUMN(Reinforcements[[#Headers],[Top Transverse Weld Length]])-1,FALSE))</f>
        <v/>
      </c>
      <c r="V143" s="635"/>
      <c r="W143" s="635"/>
      <c r="X143" s="635" t="str">
        <f>IF($B143="","",VLOOKUP($B143,Reinforcements[],COLUMN(Reinforcements[[#Headers],[Top Transverse Weld Groove Depth (in)]])-1,FALSE))</f>
        <v/>
      </c>
      <c r="Y143" s="635"/>
      <c r="Z143" s="635"/>
      <c r="AA143" s="635" t="str">
        <f>IF($B143="","",VLOOKUP($B143,Reinforcements[],COLUMN(Reinforcements[[#Headers],[Top Transverse Weld Groove Angle (degrees)]])-1,FALSE))</f>
        <v/>
      </c>
      <c r="AB143" s="635"/>
      <c r="AC143" s="635"/>
      <c r="AD143" s="635" t="str">
        <f>IF($B143="","",VLOOKUP($B143,Reinforcements[],COLUMN(Reinforcements[[#Headers],[Top Transverse Weld Fillet Size (in)]])-1,FALSE))</f>
        <v/>
      </c>
      <c r="AE143" s="635"/>
      <c r="AF143" s="635" t="str">
        <f>IF($B143="","",VLOOKUP($B143,Reinforcements[],COLUMN(Reinforcements[[#Headers],[Top Longitudinal Weld Length]])-1,FALSE))</f>
        <v/>
      </c>
      <c r="AG143" s="635"/>
      <c r="AH143" s="635"/>
      <c r="AI143" s="636" t="str">
        <f>IF($B143="","",VLOOKUP($B143,Reinforcements[],COLUMN(Reinforcements[[#Headers],[Top Longitudinal Weld Fillet Size (in)]])-1,FALSE))</f>
        <v/>
      </c>
      <c r="AJ143" s="636"/>
      <c r="AK143" s="637"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7"/>
      <c r="AM143" s="638"/>
    </row>
    <row r="144" spans="2:39" ht="12.75" hidden="1" customHeight="1" x14ac:dyDescent="0.2">
      <c r="B144" s="646"/>
      <c r="C144" s="647"/>
      <c r="D144" s="647"/>
      <c r="E144" s="647"/>
      <c r="F144" s="639" t="str">
        <f>IF($B143="","","Bottom")</f>
        <v/>
      </c>
      <c r="G144" s="640"/>
      <c r="H144" s="640" t="str">
        <f>IF($B143="","",VLOOKUP($B143,Reinforcements[],COLUMN(Reinforcements[[#Headers],['# of End Connection Bolts          (Bottom)]])-1,FALSE))</f>
        <v/>
      </c>
      <c r="I144" s="640"/>
      <c r="J144" s="640" t="str">
        <f>IF($B143="","",VLOOKUP($B143,Reinforcements[],COLUMN(Reinforcements[[#Headers],[Threads Included (N) or Excluded (X) (Bottom)]])-1,FALSE))</f>
        <v/>
      </c>
      <c r="K144" s="640"/>
      <c r="L144" s="640" t="str">
        <f>IF($B143="","",VLOOKUP($B143,Reinforcements[],COLUMN(Reinforcements[[#Headers],[End Connection Bolt Spacing (in) (B)]])-1,FALSE))</f>
        <v/>
      </c>
      <c r="M144" s="640"/>
      <c r="N144" s="640" t="str">
        <f>IF($B143="","",VLOOKUP($B143,Reinforcements[],COLUMN(Reinforcements[[#Headers],[End Connection Edge Distance (in) (B)]])-1,FALSE))</f>
        <v/>
      </c>
      <c r="O144" s="640"/>
      <c r="P144" s="640" t="str">
        <f>IF($B143="","",VLOOKUP($B143,Reinforcements[],COLUMN(Reinforcements[[#Headers],[Bottom Weld Grade (ksi)]])-1,FALSE))</f>
        <v/>
      </c>
      <c r="Q144" s="640"/>
      <c r="R144" s="640" t="str">
        <f>IF($B143="","",VLOOKUP($B143,Reinforcements[],COLUMN(Reinforcements[[#Headers],[Bottom Transverse (Horizontal) Weld]])-1,FALSE))</f>
        <v/>
      </c>
      <c r="S144" s="640"/>
      <c r="T144" s="640"/>
      <c r="U144" s="640" t="str">
        <f>IF($B143="","",VLOOKUP($B143,Reinforcements[],COLUMN(Reinforcements[[#Headers],[Bottom Transverse Weld Length]])-1,FALSE))</f>
        <v/>
      </c>
      <c r="V144" s="640"/>
      <c r="W144" s="640"/>
      <c r="X144" s="640" t="str">
        <f>IF($B143="","",VLOOKUP($B143,Reinforcements[],COLUMN(Reinforcements[[#Headers],[Bottom Transverse Weld Groove Depth (in)]])-1,FALSE))</f>
        <v/>
      </c>
      <c r="Y144" s="640"/>
      <c r="Z144" s="640"/>
      <c r="AA144" s="640" t="str">
        <f>IF($B143="","",VLOOKUP($B143,Reinforcements[],COLUMN(Reinforcements[[#Headers],[Bottom Transverse Weld Groove Angle (degrees)]])-1,FALSE))</f>
        <v/>
      </c>
      <c r="AB144" s="640"/>
      <c r="AC144" s="640"/>
      <c r="AD144" s="640" t="str">
        <f>IF($B143="","",VLOOKUP($B143,Reinforcements[],COLUMN(Reinforcements[[#Headers],[Bottom Transverse Weld Fillet Size (in)]])-1,FALSE))</f>
        <v/>
      </c>
      <c r="AE144" s="640"/>
      <c r="AF144" s="640" t="str">
        <f>IF($B143="","",VLOOKUP($B143,Reinforcements[],COLUMN(Reinforcements[[#Headers],[Bottom Longitudinal Weld Length]])-1,FALSE))</f>
        <v/>
      </c>
      <c r="AG144" s="640"/>
      <c r="AH144" s="640"/>
      <c r="AI144" s="641" t="str">
        <f>IF($B143="","",VLOOKUP($B143,Reinforcements[],COLUMN(Reinforcements[[#Headers],[Bottom Longitudinal Weld Fillet Size (in)]])-1,FALSE))</f>
        <v/>
      </c>
      <c r="AJ144" s="641"/>
      <c r="AK144" s="642"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42"/>
      <c r="AM144" s="643"/>
    </row>
    <row r="145" spans="2:39" ht="12.75" hidden="1" customHeight="1" x14ac:dyDescent="0.2">
      <c r="B145" s="644" t="str">
        <f>IF('Reinforcements'!B74="","",'Reinforcements'!B74)</f>
        <v/>
      </c>
      <c r="C145" s="645"/>
      <c r="D145" s="645"/>
      <c r="E145" s="645"/>
      <c r="F145" s="648" t="str">
        <f t="shared" ref="F145" si="5">IF($B145="","","Top")</f>
        <v/>
      </c>
      <c r="G145" s="635"/>
      <c r="H145" s="635" t="str">
        <f>IF($B145="","",VLOOKUP($B145,Reinforcements[],COLUMN(Reinforcements[[#Headers],['# of End Connection Bolts          (Top)]])-1,FALSE))</f>
        <v/>
      </c>
      <c r="I145" s="635"/>
      <c r="J145" s="635" t="str">
        <f>IF($B145="","",VLOOKUP($B145,Reinforcements[],COLUMN(Reinforcements[[#Headers],[Threads Included (N) or Excluded (X) (Top)]])-1,FALSE))</f>
        <v/>
      </c>
      <c r="K145" s="635"/>
      <c r="L145" s="635" t="str">
        <f>IF($B145="","",VLOOKUP($B145,Reinforcements[],COLUMN(Reinforcements[[#Headers],[End Connection Bolt Spacing (in) (T)]])-1,FALSE))</f>
        <v/>
      </c>
      <c r="M145" s="635"/>
      <c r="N145" s="635" t="str">
        <f>IF($B145="","",VLOOKUP($B145,Reinforcements[],COLUMN(Reinforcements[[#Headers],[End Connection Edge Distance (in) (T)]])-1,FALSE))</f>
        <v/>
      </c>
      <c r="O145" s="635"/>
      <c r="P145" s="635" t="str">
        <f>IF($B145="","",VLOOKUP($B145,Reinforcements[],COLUMN(Reinforcements[[#Headers],[Top Weld Grade (ksi)]])-1,FALSE))</f>
        <v/>
      </c>
      <c r="Q145" s="635"/>
      <c r="R145" s="635" t="str">
        <f>IF($B145="","",VLOOKUP($B145,Reinforcements[],COLUMN(Reinforcements[[#Headers],[Top Transverse (Horizontal) Weld]])-1,FALSE))</f>
        <v/>
      </c>
      <c r="S145" s="635"/>
      <c r="T145" s="635"/>
      <c r="U145" s="635" t="str">
        <f>IF($B145="","",VLOOKUP($B145,Reinforcements[],COLUMN(Reinforcements[[#Headers],[Top Transverse Weld Length]])-1,FALSE))</f>
        <v/>
      </c>
      <c r="V145" s="635"/>
      <c r="W145" s="635"/>
      <c r="X145" s="635" t="str">
        <f>IF($B145="","",VLOOKUP($B145,Reinforcements[],COLUMN(Reinforcements[[#Headers],[Top Transverse Weld Groove Depth (in)]])-1,FALSE))</f>
        <v/>
      </c>
      <c r="Y145" s="635"/>
      <c r="Z145" s="635"/>
      <c r="AA145" s="635" t="str">
        <f>IF($B145="","",VLOOKUP($B145,Reinforcements[],COLUMN(Reinforcements[[#Headers],[Top Transverse Weld Groove Angle (degrees)]])-1,FALSE))</f>
        <v/>
      </c>
      <c r="AB145" s="635"/>
      <c r="AC145" s="635"/>
      <c r="AD145" s="635" t="str">
        <f>IF($B145="","",VLOOKUP($B145,Reinforcements[],COLUMN(Reinforcements[[#Headers],[Top Transverse Weld Fillet Size (in)]])-1,FALSE))</f>
        <v/>
      </c>
      <c r="AE145" s="635"/>
      <c r="AF145" s="635" t="str">
        <f>IF($B145="","",VLOOKUP($B145,Reinforcements[],COLUMN(Reinforcements[[#Headers],[Top Longitudinal Weld Length]])-1,FALSE))</f>
        <v/>
      </c>
      <c r="AG145" s="635"/>
      <c r="AH145" s="635"/>
      <c r="AI145" s="636" t="str">
        <f>IF($B145="","",VLOOKUP($B145,Reinforcements[],COLUMN(Reinforcements[[#Headers],[Top Longitudinal Weld Fillet Size (in)]])-1,FALSE))</f>
        <v/>
      </c>
      <c r="AJ145" s="636"/>
      <c r="AK145" s="637"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7"/>
      <c r="AM145" s="638"/>
    </row>
    <row r="146" spans="2:39" ht="12.75" hidden="1" customHeight="1" x14ac:dyDescent="0.2">
      <c r="B146" s="646"/>
      <c r="C146" s="647"/>
      <c r="D146" s="647"/>
      <c r="E146" s="647"/>
      <c r="F146" s="639" t="str">
        <f t="shared" ref="F146" si="6">IF($B145="","","Bottom")</f>
        <v/>
      </c>
      <c r="G146" s="640"/>
      <c r="H146" s="640" t="str">
        <f>IF($B145="","",VLOOKUP($B145,Reinforcements[],COLUMN(Reinforcements[[#Headers],['# of End Connection Bolts          (Bottom)]])-1,FALSE))</f>
        <v/>
      </c>
      <c r="I146" s="640"/>
      <c r="J146" s="640" t="str">
        <f>IF($B145="","",VLOOKUP($B145,Reinforcements[],COLUMN(Reinforcements[[#Headers],[Threads Included (N) or Excluded (X) (Bottom)]])-1,FALSE))</f>
        <v/>
      </c>
      <c r="K146" s="640"/>
      <c r="L146" s="640" t="str">
        <f>IF($B145="","",VLOOKUP($B145,Reinforcements[],COLUMN(Reinforcements[[#Headers],[End Connection Bolt Spacing (in) (B)]])-1,FALSE))</f>
        <v/>
      </c>
      <c r="M146" s="640"/>
      <c r="N146" s="640" t="str">
        <f>IF($B145="","",VLOOKUP($B145,Reinforcements[],COLUMN(Reinforcements[[#Headers],[End Connection Edge Distance (in) (B)]])-1,FALSE))</f>
        <v/>
      </c>
      <c r="O146" s="640"/>
      <c r="P146" s="640" t="str">
        <f>IF($B145="","",VLOOKUP($B145,Reinforcements[],COLUMN(Reinforcements[[#Headers],[Bottom Weld Grade (ksi)]])-1,FALSE))</f>
        <v/>
      </c>
      <c r="Q146" s="640"/>
      <c r="R146" s="640" t="str">
        <f>IF($B145="","",VLOOKUP($B145,Reinforcements[],COLUMN(Reinforcements[[#Headers],[Bottom Transverse (Horizontal) Weld]])-1,FALSE))</f>
        <v/>
      </c>
      <c r="S146" s="640"/>
      <c r="T146" s="640"/>
      <c r="U146" s="640" t="str">
        <f>IF($B145="","",VLOOKUP($B145,Reinforcements[],COLUMN(Reinforcements[[#Headers],[Bottom Transverse Weld Length]])-1,FALSE))</f>
        <v/>
      </c>
      <c r="V146" s="640"/>
      <c r="W146" s="640"/>
      <c r="X146" s="640" t="str">
        <f>IF($B145="","",VLOOKUP($B145,Reinforcements[],COLUMN(Reinforcements[[#Headers],[Bottom Transverse Weld Groove Depth (in)]])-1,FALSE))</f>
        <v/>
      </c>
      <c r="Y146" s="640"/>
      <c r="Z146" s="640"/>
      <c r="AA146" s="640" t="str">
        <f>IF($B145="","",VLOOKUP($B145,Reinforcements[],COLUMN(Reinforcements[[#Headers],[Bottom Transverse Weld Groove Angle (degrees)]])-1,FALSE))</f>
        <v/>
      </c>
      <c r="AB146" s="640"/>
      <c r="AC146" s="640"/>
      <c r="AD146" s="640" t="str">
        <f>IF($B145="","",VLOOKUP($B145,Reinforcements[],COLUMN(Reinforcements[[#Headers],[Bottom Transverse Weld Fillet Size (in)]])-1,FALSE))</f>
        <v/>
      </c>
      <c r="AE146" s="640"/>
      <c r="AF146" s="640" t="str">
        <f>IF($B145="","",VLOOKUP($B145,Reinforcements[],COLUMN(Reinforcements[[#Headers],[Bottom Longitudinal Weld Length]])-1,FALSE))</f>
        <v/>
      </c>
      <c r="AG146" s="640"/>
      <c r="AH146" s="640"/>
      <c r="AI146" s="641" t="str">
        <f>IF($B145="","",VLOOKUP($B145,Reinforcements[],COLUMN(Reinforcements[[#Headers],[Bottom Longitudinal Weld Fillet Size (in)]])-1,FALSE))</f>
        <v/>
      </c>
      <c r="AJ146" s="641"/>
      <c r="AK146" s="642"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42"/>
      <c r="AM146" s="643"/>
    </row>
    <row r="147" spans="2:39" ht="12.75" hidden="1" customHeight="1" x14ac:dyDescent="0.2">
      <c r="B147" s="644" t="str">
        <f>IF('Reinforcements'!B75="","",'Reinforcements'!B75)</f>
        <v/>
      </c>
      <c r="C147" s="645"/>
      <c r="D147" s="645"/>
      <c r="E147" s="645"/>
      <c r="F147" s="648" t="str">
        <f t="shared" ref="F147" si="7">IF($B147="","","Top")</f>
        <v/>
      </c>
      <c r="G147" s="635"/>
      <c r="H147" s="635" t="str">
        <f>IF($B147="","",VLOOKUP($B147,Reinforcements[],COLUMN(Reinforcements[[#Headers],['# of End Connection Bolts          (Top)]])-1,FALSE))</f>
        <v/>
      </c>
      <c r="I147" s="635"/>
      <c r="J147" s="635" t="str">
        <f>IF($B147="","",VLOOKUP($B147,Reinforcements[],COLUMN(Reinforcements[[#Headers],[Threads Included (N) or Excluded (X) (Top)]])-1,FALSE))</f>
        <v/>
      </c>
      <c r="K147" s="635"/>
      <c r="L147" s="635" t="str">
        <f>IF($B147="","",VLOOKUP($B147,Reinforcements[],COLUMN(Reinforcements[[#Headers],[End Connection Bolt Spacing (in) (T)]])-1,FALSE))</f>
        <v/>
      </c>
      <c r="M147" s="635"/>
      <c r="N147" s="635" t="str">
        <f>IF($B147="","",VLOOKUP($B147,Reinforcements[],COLUMN(Reinforcements[[#Headers],[End Connection Edge Distance (in) (T)]])-1,FALSE))</f>
        <v/>
      </c>
      <c r="O147" s="635"/>
      <c r="P147" s="635" t="str">
        <f>IF($B147="","",VLOOKUP($B147,Reinforcements[],COLUMN(Reinforcements[[#Headers],[Top Weld Grade (ksi)]])-1,FALSE))</f>
        <v/>
      </c>
      <c r="Q147" s="635"/>
      <c r="R147" s="635" t="str">
        <f>IF($B147="","",VLOOKUP($B147,Reinforcements[],COLUMN(Reinforcements[[#Headers],[Top Transverse (Horizontal) Weld]])-1,FALSE))</f>
        <v/>
      </c>
      <c r="S147" s="635"/>
      <c r="T147" s="635"/>
      <c r="U147" s="635" t="str">
        <f>IF($B147="","",VLOOKUP($B147,Reinforcements[],COLUMN(Reinforcements[[#Headers],[Top Transverse Weld Length]])-1,FALSE))</f>
        <v/>
      </c>
      <c r="V147" s="635"/>
      <c r="W147" s="635"/>
      <c r="X147" s="635" t="str">
        <f>IF($B147="","",VLOOKUP($B147,Reinforcements[],COLUMN(Reinforcements[[#Headers],[Top Transverse Weld Groove Depth (in)]])-1,FALSE))</f>
        <v/>
      </c>
      <c r="Y147" s="635"/>
      <c r="Z147" s="635"/>
      <c r="AA147" s="635" t="str">
        <f>IF($B147="","",VLOOKUP($B147,Reinforcements[],COLUMN(Reinforcements[[#Headers],[Top Transverse Weld Groove Angle (degrees)]])-1,FALSE))</f>
        <v/>
      </c>
      <c r="AB147" s="635"/>
      <c r="AC147" s="635"/>
      <c r="AD147" s="635" t="str">
        <f>IF($B147="","",VLOOKUP($B147,Reinforcements[],COLUMN(Reinforcements[[#Headers],[Top Transverse Weld Fillet Size (in)]])-1,FALSE))</f>
        <v/>
      </c>
      <c r="AE147" s="635"/>
      <c r="AF147" s="635" t="str">
        <f>IF($B147="","",VLOOKUP($B147,Reinforcements[],COLUMN(Reinforcements[[#Headers],[Top Longitudinal Weld Length]])-1,FALSE))</f>
        <v/>
      </c>
      <c r="AG147" s="635"/>
      <c r="AH147" s="635"/>
      <c r="AI147" s="636" t="str">
        <f>IF($B147="","",VLOOKUP($B147,Reinforcements[],COLUMN(Reinforcements[[#Headers],[Top Longitudinal Weld Fillet Size (in)]])-1,FALSE))</f>
        <v/>
      </c>
      <c r="AJ147" s="636"/>
      <c r="AK147" s="637"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7"/>
      <c r="AM147" s="638"/>
    </row>
    <row r="148" spans="2:39" ht="12.75" hidden="1" customHeight="1" x14ac:dyDescent="0.2">
      <c r="B148" s="646"/>
      <c r="C148" s="647"/>
      <c r="D148" s="647"/>
      <c r="E148" s="647"/>
      <c r="F148" s="639" t="str">
        <f t="shared" ref="F148" si="8">IF($B147="","","Bottom")</f>
        <v/>
      </c>
      <c r="G148" s="640"/>
      <c r="H148" s="640" t="str">
        <f>IF($B147="","",VLOOKUP($B147,Reinforcements[],COLUMN(Reinforcements[[#Headers],['# of End Connection Bolts          (Bottom)]])-1,FALSE))</f>
        <v/>
      </c>
      <c r="I148" s="640"/>
      <c r="J148" s="640" t="str">
        <f>IF($B147="","",VLOOKUP($B147,Reinforcements[],COLUMN(Reinforcements[[#Headers],[Threads Included (N) or Excluded (X) (Bottom)]])-1,FALSE))</f>
        <v/>
      </c>
      <c r="K148" s="640"/>
      <c r="L148" s="640" t="str">
        <f>IF($B147="","",VLOOKUP($B147,Reinforcements[],COLUMN(Reinforcements[[#Headers],[End Connection Bolt Spacing (in) (B)]])-1,FALSE))</f>
        <v/>
      </c>
      <c r="M148" s="640"/>
      <c r="N148" s="640" t="str">
        <f>IF($B147="","",VLOOKUP($B147,Reinforcements[],COLUMN(Reinforcements[[#Headers],[End Connection Edge Distance (in) (B)]])-1,FALSE))</f>
        <v/>
      </c>
      <c r="O148" s="640"/>
      <c r="P148" s="640" t="str">
        <f>IF($B147="","",VLOOKUP($B147,Reinforcements[],COLUMN(Reinforcements[[#Headers],[Bottom Weld Grade (ksi)]])-1,FALSE))</f>
        <v/>
      </c>
      <c r="Q148" s="640"/>
      <c r="R148" s="640" t="str">
        <f>IF($B147="","",VLOOKUP($B147,Reinforcements[],COLUMN(Reinforcements[[#Headers],[Bottom Transverse (Horizontal) Weld]])-1,FALSE))</f>
        <v/>
      </c>
      <c r="S148" s="640"/>
      <c r="T148" s="640"/>
      <c r="U148" s="640" t="str">
        <f>IF($B147="","",VLOOKUP($B147,Reinforcements[],COLUMN(Reinforcements[[#Headers],[Bottom Transverse Weld Length]])-1,FALSE))</f>
        <v/>
      </c>
      <c r="V148" s="640"/>
      <c r="W148" s="640"/>
      <c r="X148" s="640" t="str">
        <f>IF($B147="","",VLOOKUP($B147,Reinforcements[],COLUMN(Reinforcements[[#Headers],[Bottom Transverse Weld Groove Depth (in)]])-1,FALSE))</f>
        <v/>
      </c>
      <c r="Y148" s="640"/>
      <c r="Z148" s="640"/>
      <c r="AA148" s="640" t="str">
        <f>IF($B147="","",VLOOKUP($B147,Reinforcements[],COLUMN(Reinforcements[[#Headers],[Bottom Transverse Weld Groove Angle (degrees)]])-1,FALSE))</f>
        <v/>
      </c>
      <c r="AB148" s="640"/>
      <c r="AC148" s="640"/>
      <c r="AD148" s="640" t="str">
        <f>IF($B147="","",VLOOKUP($B147,Reinforcements[],COLUMN(Reinforcements[[#Headers],[Bottom Transverse Weld Fillet Size (in)]])-1,FALSE))</f>
        <v/>
      </c>
      <c r="AE148" s="640"/>
      <c r="AF148" s="640" t="str">
        <f>IF($B147="","",VLOOKUP($B147,Reinforcements[],COLUMN(Reinforcements[[#Headers],[Bottom Longitudinal Weld Length]])-1,FALSE))</f>
        <v/>
      </c>
      <c r="AG148" s="640"/>
      <c r="AH148" s="640"/>
      <c r="AI148" s="641" t="str">
        <f>IF($B147="","",VLOOKUP($B147,Reinforcements[],COLUMN(Reinforcements[[#Headers],[Bottom Longitudinal Weld Fillet Size (in)]])-1,FALSE))</f>
        <v/>
      </c>
      <c r="AJ148" s="641"/>
      <c r="AK148" s="642"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42"/>
      <c r="AM148" s="643"/>
    </row>
    <row r="149" spans="2:39" ht="12.75" hidden="1" customHeight="1" x14ac:dyDescent="0.2">
      <c r="B149" s="644" t="str">
        <f>IF('Reinforcements'!B76="","",'Reinforcements'!B76)</f>
        <v/>
      </c>
      <c r="C149" s="645"/>
      <c r="D149" s="645"/>
      <c r="E149" s="645"/>
      <c r="F149" s="648" t="str">
        <f t="shared" ref="F149" si="9">IF($B149="","","Top")</f>
        <v/>
      </c>
      <c r="G149" s="635"/>
      <c r="H149" s="635" t="str">
        <f>IF($B149="","",VLOOKUP($B149,Reinforcements[],COLUMN(Reinforcements[[#Headers],['# of End Connection Bolts          (Top)]])-1,FALSE))</f>
        <v/>
      </c>
      <c r="I149" s="635"/>
      <c r="J149" s="635" t="str">
        <f>IF($B149="","",VLOOKUP($B149,Reinforcements[],COLUMN(Reinforcements[[#Headers],[Threads Included (N) or Excluded (X) (Top)]])-1,FALSE))</f>
        <v/>
      </c>
      <c r="K149" s="635"/>
      <c r="L149" s="635" t="str">
        <f>IF($B149="","",VLOOKUP($B149,Reinforcements[],COLUMN(Reinforcements[[#Headers],[End Connection Bolt Spacing (in) (T)]])-1,FALSE))</f>
        <v/>
      </c>
      <c r="M149" s="635"/>
      <c r="N149" s="635" t="str">
        <f>IF($B149="","",VLOOKUP($B149,Reinforcements[],COLUMN(Reinforcements[[#Headers],[End Connection Edge Distance (in) (T)]])-1,FALSE))</f>
        <v/>
      </c>
      <c r="O149" s="635"/>
      <c r="P149" s="635" t="str">
        <f>IF($B149="","",VLOOKUP($B149,Reinforcements[],COLUMN(Reinforcements[[#Headers],[Top Weld Grade (ksi)]])-1,FALSE))</f>
        <v/>
      </c>
      <c r="Q149" s="635"/>
      <c r="R149" s="635" t="str">
        <f>IF($B149="","",VLOOKUP($B149,Reinforcements[],COLUMN(Reinforcements[[#Headers],[Top Transverse (Horizontal) Weld]])-1,FALSE))</f>
        <v/>
      </c>
      <c r="S149" s="635"/>
      <c r="T149" s="635"/>
      <c r="U149" s="635" t="str">
        <f>IF($B149="","",VLOOKUP($B149,Reinforcements[],COLUMN(Reinforcements[[#Headers],[Top Transverse Weld Length]])-1,FALSE))</f>
        <v/>
      </c>
      <c r="V149" s="635"/>
      <c r="W149" s="635"/>
      <c r="X149" s="635" t="str">
        <f>IF($B149="","",VLOOKUP($B149,Reinforcements[],COLUMN(Reinforcements[[#Headers],[Top Transverse Weld Groove Depth (in)]])-1,FALSE))</f>
        <v/>
      </c>
      <c r="Y149" s="635"/>
      <c r="Z149" s="635"/>
      <c r="AA149" s="635" t="str">
        <f>IF($B149="","",VLOOKUP($B149,Reinforcements[],COLUMN(Reinforcements[[#Headers],[Top Transverse Weld Groove Angle (degrees)]])-1,FALSE))</f>
        <v/>
      </c>
      <c r="AB149" s="635"/>
      <c r="AC149" s="635"/>
      <c r="AD149" s="635" t="str">
        <f>IF($B149="","",VLOOKUP($B149,Reinforcements[],COLUMN(Reinforcements[[#Headers],[Top Transverse Weld Fillet Size (in)]])-1,FALSE))</f>
        <v/>
      </c>
      <c r="AE149" s="635"/>
      <c r="AF149" s="635" t="str">
        <f>IF($B149="","",VLOOKUP($B149,Reinforcements[],COLUMN(Reinforcements[[#Headers],[Top Longitudinal Weld Length]])-1,FALSE))</f>
        <v/>
      </c>
      <c r="AG149" s="635"/>
      <c r="AH149" s="635"/>
      <c r="AI149" s="636" t="str">
        <f>IF($B149="","",VLOOKUP($B149,Reinforcements[],COLUMN(Reinforcements[[#Headers],[Top Longitudinal Weld Fillet Size (in)]])-1,FALSE))</f>
        <v/>
      </c>
      <c r="AJ149" s="636"/>
      <c r="AK149" s="637"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7"/>
      <c r="AM149" s="638"/>
    </row>
    <row r="150" spans="2:39" ht="12.75" hidden="1" customHeight="1" x14ac:dyDescent="0.2">
      <c r="B150" s="646"/>
      <c r="C150" s="647"/>
      <c r="D150" s="647"/>
      <c r="E150" s="647"/>
      <c r="F150" s="639" t="str">
        <f t="shared" ref="F150" si="10">IF($B149="","","Bottom")</f>
        <v/>
      </c>
      <c r="G150" s="640"/>
      <c r="H150" s="640" t="str">
        <f>IF($B149="","",VLOOKUP($B149,Reinforcements[],COLUMN(Reinforcements[[#Headers],['# of End Connection Bolts          (Bottom)]])-1,FALSE))</f>
        <v/>
      </c>
      <c r="I150" s="640"/>
      <c r="J150" s="640" t="str">
        <f>IF($B149="","",VLOOKUP($B149,Reinforcements[],COLUMN(Reinforcements[[#Headers],[Threads Included (N) or Excluded (X) (Bottom)]])-1,FALSE))</f>
        <v/>
      </c>
      <c r="K150" s="640"/>
      <c r="L150" s="640" t="str">
        <f>IF($B149="","",VLOOKUP($B149,Reinforcements[],COLUMN(Reinforcements[[#Headers],[End Connection Bolt Spacing (in) (B)]])-1,FALSE))</f>
        <v/>
      </c>
      <c r="M150" s="640"/>
      <c r="N150" s="640" t="str">
        <f>IF($B149="","",VLOOKUP($B149,Reinforcements[],COLUMN(Reinforcements[[#Headers],[End Connection Edge Distance (in) (B)]])-1,FALSE))</f>
        <v/>
      </c>
      <c r="O150" s="640"/>
      <c r="P150" s="640" t="str">
        <f>IF($B149="","",VLOOKUP($B149,Reinforcements[],COLUMN(Reinforcements[[#Headers],[Bottom Weld Grade (ksi)]])-1,FALSE))</f>
        <v/>
      </c>
      <c r="Q150" s="640"/>
      <c r="R150" s="640" t="str">
        <f>IF($B149="","",VLOOKUP($B149,Reinforcements[],COLUMN(Reinforcements[[#Headers],[Bottom Transverse (Horizontal) Weld]])-1,FALSE))</f>
        <v/>
      </c>
      <c r="S150" s="640"/>
      <c r="T150" s="640"/>
      <c r="U150" s="640" t="str">
        <f>IF($B149="","",VLOOKUP($B149,Reinforcements[],COLUMN(Reinforcements[[#Headers],[Bottom Transverse Weld Length]])-1,FALSE))</f>
        <v/>
      </c>
      <c r="V150" s="640"/>
      <c r="W150" s="640"/>
      <c r="X150" s="640" t="str">
        <f>IF($B149="","",VLOOKUP($B149,Reinforcements[],COLUMN(Reinforcements[[#Headers],[Bottom Transverse Weld Groove Depth (in)]])-1,FALSE))</f>
        <v/>
      </c>
      <c r="Y150" s="640"/>
      <c r="Z150" s="640"/>
      <c r="AA150" s="640" t="str">
        <f>IF($B149="","",VLOOKUP($B149,Reinforcements[],COLUMN(Reinforcements[[#Headers],[Bottom Transverse Weld Groove Angle (degrees)]])-1,FALSE))</f>
        <v/>
      </c>
      <c r="AB150" s="640"/>
      <c r="AC150" s="640"/>
      <c r="AD150" s="640" t="str">
        <f>IF($B149="","",VLOOKUP($B149,Reinforcements[],COLUMN(Reinforcements[[#Headers],[Bottom Transverse Weld Fillet Size (in)]])-1,FALSE))</f>
        <v/>
      </c>
      <c r="AE150" s="640"/>
      <c r="AF150" s="640" t="str">
        <f>IF($B149="","",VLOOKUP($B149,Reinforcements[],COLUMN(Reinforcements[[#Headers],[Bottom Longitudinal Weld Length]])-1,FALSE))</f>
        <v/>
      </c>
      <c r="AG150" s="640"/>
      <c r="AH150" s="640"/>
      <c r="AI150" s="641" t="str">
        <f>IF($B149="","",VLOOKUP($B149,Reinforcements[],COLUMN(Reinforcements[[#Headers],[Bottom Longitudinal Weld Fillet Size (in)]])-1,FALSE))</f>
        <v/>
      </c>
      <c r="AJ150" s="641"/>
      <c r="AK150" s="642"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42"/>
      <c r="AM150" s="643"/>
    </row>
    <row r="151" spans="2:39" ht="12.75" hidden="1" customHeight="1" x14ac:dyDescent="0.2">
      <c r="B151" s="644" t="str">
        <f>IF('Reinforcements'!B77="","",'Reinforcements'!B77)</f>
        <v/>
      </c>
      <c r="C151" s="645"/>
      <c r="D151" s="645"/>
      <c r="E151" s="645"/>
      <c r="F151" s="648" t="str">
        <f t="shared" ref="F151" si="11">IF($B151="","","Top")</f>
        <v/>
      </c>
      <c r="G151" s="635"/>
      <c r="H151" s="635" t="str">
        <f>IF($B151="","",VLOOKUP($B151,Reinforcements[],COLUMN(Reinforcements[[#Headers],['# of End Connection Bolts          (Top)]])-1,FALSE))</f>
        <v/>
      </c>
      <c r="I151" s="635"/>
      <c r="J151" s="635" t="str">
        <f>IF($B151="","",VLOOKUP($B151,Reinforcements[],COLUMN(Reinforcements[[#Headers],[Threads Included (N) or Excluded (X) (Top)]])-1,FALSE))</f>
        <v/>
      </c>
      <c r="K151" s="635"/>
      <c r="L151" s="635" t="str">
        <f>IF($B151="","",VLOOKUP($B151,Reinforcements[],COLUMN(Reinforcements[[#Headers],[End Connection Bolt Spacing (in) (T)]])-1,FALSE))</f>
        <v/>
      </c>
      <c r="M151" s="635"/>
      <c r="N151" s="635" t="str">
        <f>IF($B151="","",VLOOKUP($B151,Reinforcements[],COLUMN(Reinforcements[[#Headers],[End Connection Edge Distance (in) (T)]])-1,FALSE))</f>
        <v/>
      </c>
      <c r="O151" s="635"/>
      <c r="P151" s="635" t="str">
        <f>IF($B151="","",VLOOKUP($B151,Reinforcements[],COLUMN(Reinforcements[[#Headers],[Top Weld Grade (ksi)]])-1,FALSE))</f>
        <v/>
      </c>
      <c r="Q151" s="635"/>
      <c r="R151" s="635" t="str">
        <f>IF($B151="","",VLOOKUP($B151,Reinforcements[],COLUMN(Reinforcements[[#Headers],[Top Transverse (Horizontal) Weld]])-1,FALSE))</f>
        <v/>
      </c>
      <c r="S151" s="635"/>
      <c r="T151" s="635"/>
      <c r="U151" s="635" t="str">
        <f>IF($B151="","",VLOOKUP($B151,Reinforcements[],COLUMN(Reinforcements[[#Headers],[Top Transverse Weld Length]])-1,FALSE))</f>
        <v/>
      </c>
      <c r="V151" s="635"/>
      <c r="W151" s="635"/>
      <c r="X151" s="635" t="str">
        <f>IF($B151="","",VLOOKUP($B151,Reinforcements[],COLUMN(Reinforcements[[#Headers],[Top Transverse Weld Groove Depth (in)]])-1,FALSE))</f>
        <v/>
      </c>
      <c r="Y151" s="635"/>
      <c r="Z151" s="635"/>
      <c r="AA151" s="635" t="str">
        <f>IF($B151="","",VLOOKUP($B151,Reinforcements[],COLUMN(Reinforcements[[#Headers],[Top Transverse Weld Groove Angle (degrees)]])-1,FALSE))</f>
        <v/>
      </c>
      <c r="AB151" s="635"/>
      <c r="AC151" s="635"/>
      <c r="AD151" s="635" t="str">
        <f>IF($B151="","",VLOOKUP($B151,Reinforcements[],COLUMN(Reinforcements[[#Headers],[Top Transverse Weld Fillet Size (in)]])-1,FALSE))</f>
        <v/>
      </c>
      <c r="AE151" s="635"/>
      <c r="AF151" s="635" t="str">
        <f>IF($B151="","",VLOOKUP($B151,Reinforcements[],COLUMN(Reinforcements[[#Headers],[Top Longitudinal Weld Length]])-1,FALSE))</f>
        <v/>
      </c>
      <c r="AG151" s="635"/>
      <c r="AH151" s="635"/>
      <c r="AI151" s="636" t="str">
        <f>IF($B151="","",VLOOKUP($B151,Reinforcements[],COLUMN(Reinforcements[[#Headers],[Top Longitudinal Weld Fillet Size (in)]])-1,FALSE))</f>
        <v/>
      </c>
      <c r="AJ151" s="636"/>
      <c r="AK151" s="637"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7"/>
      <c r="AM151" s="638"/>
    </row>
    <row r="152" spans="2:39" ht="12.75" hidden="1" customHeight="1" x14ac:dyDescent="0.2">
      <c r="B152" s="646"/>
      <c r="C152" s="647"/>
      <c r="D152" s="647"/>
      <c r="E152" s="647"/>
      <c r="F152" s="639" t="str">
        <f t="shared" ref="F152" si="12">IF($B151="","","Bottom")</f>
        <v/>
      </c>
      <c r="G152" s="640"/>
      <c r="H152" s="640" t="str">
        <f>IF($B151="","",VLOOKUP($B151,Reinforcements[],COLUMN(Reinforcements[[#Headers],['# of End Connection Bolts          (Bottom)]])-1,FALSE))</f>
        <v/>
      </c>
      <c r="I152" s="640"/>
      <c r="J152" s="640" t="str">
        <f>IF($B151="","",VLOOKUP($B151,Reinforcements[],COLUMN(Reinforcements[[#Headers],[Threads Included (N) or Excluded (X) (Bottom)]])-1,FALSE))</f>
        <v/>
      </c>
      <c r="K152" s="640"/>
      <c r="L152" s="640" t="str">
        <f>IF($B151="","",VLOOKUP($B151,Reinforcements[],COLUMN(Reinforcements[[#Headers],[End Connection Bolt Spacing (in) (B)]])-1,FALSE))</f>
        <v/>
      </c>
      <c r="M152" s="640"/>
      <c r="N152" s="640" t="str">
        <f>IF($B151="","",VLOOKUP($B151,Reinforcements[],COLUMN(Reinforcements[[#Headers],[End Connection Edge Distance (in) (B)]])-1,FALSE))</f>
        <v/>
      </c>
      <c r="O152" s="640"/>
      <c r="P152" s="640" t="str">
        <f>IF($B151="","",VLOOKUP($B151,Reinforcements[],COLUMN(Reinforcements[[#Headers],[Bottom Weld Grade (ksi)]])-1,FALSE))</f>
        <v/>
      </c>
      <c r="Q152" s="640"/>
      <c r="R152" s="640" t="str">
        <f>IF($B151="","",VLOOKUP($B151,Reinforcements[],COLUMN(Reinforcements[[#Headers],[Bottom Transverse (Horizontal) Weld]])-1,FALSE))</f>
        <v/>
      </c>
      <c r="S152" s="640"/>
      <c r="T152" s="640"/>
      <c r="U152" s="640" t="str">
        <f>IF($B151="","",VLOOKUP($B151,Reinforcements[],COLUMN(Reinforcements[[#Headers],[Bottom Transverse Weld Length]])-1,FALSE))</f>
        <v/>
      </c>
      <c r="V152" s="640"/>
      <c r="W152" s="640"/>
      <c r="X152" s="640" t="str">
        <f>IF($B151="","",VLOOKUP($B151,Reinforcements[],COLUMN(Reinforcements[[#Headers],[Bottom Transverse Weld Groove Depth (in)]])-1,FALSE))</f>
        <v/>
      </c>
      <c r="Y152" s="640"/>
      <c r="Z152" s="640"/>
      <c r="AA152" s="640" t="str">
        <f>IF($B151="","",VLOOKUP($B151,Reinforcements[],COLUMN(Reinforcements[[#Headers],[Bottom Transverse Weld Groove Angle (degrees)]])-1,FALSE))</f>
        <v/>
      </c>
      <c r="AB152" s="640"/>
      <c r="AC152" s="640"/>
      <c r="AD152" s="640" t="str">
        <f>IF($B151="","",VLOOKUP($B151,Reinforcements[],COLUMN(Reinforcements[[#Headers],[Bottom Transverse Weld Fillet Size (in)]])-1,FALSE))</f>
        <v/>
      </c>
      <c r="AE152" s="640"/>
      <c r="AF152" s="640" t="str">
        <f>IF($B151="","",VLOOKUP($B151,Reinforcements[],COLUMN(Reinforcements[[#Headers],[Bottom Longitudinal Weld Length]])-1,FALSE))</f>
        <v/>
      </c>
      <c r="AG152" s="640"/>
      <c r="AH152" s="640"/>
      <c r="AI152" s="641" t="str">
        <f>IF($B151="","",VLOOKUP($B151,Reinforcements[],COLUMN(Reinforcements[[#Headers],[Bottom Longitudinal Weld Fillet Size (in)]])-1,FALSE))</f>
        <v/>
      </c>
      <c r="AJ152" s="641"/>
      <c r="AK152" s="642"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42"/>
      <c r="AM152" s="643"/>
    </row>
    <row r="153" spans="2:39" ht="12.75" hidden="1" customHeight="1" x14ac:dyDescent="0.2">
      <c r="B153" s="644" t="str">
        <f>IF('Reinforcements'!B78="","",'Reinforcements'!B78)</f>
        <v/>
      </c>
      <c r="C153" s="645"/>
      <c r="D153" s="645"/>
      <c r="E153" s="645"/>
      <c r="F153" s="648" t="str">
        <f t="shared" ref="F153" si="13">IF($B153="","","Top")</f>
        <v/>
      </c>
      <c r="G153" s="635"/>
      <c r="H153" s="635" t="str">
        <f>IF($B153="","",VLOOKUP($B153,Reinforcements[],COLUMN(Reinforcements[[#Headers],['# of End Connection Bolts          (Top)]])-1,FALSE))</f>
        <v/>
      </c>
      <c r="I153" s="635"/>
      <c r="J153" s="635" t="str">
        <f>IF($B153="","",VLOOKUP($B153,Reinforcements[],COLUMN(Reinforcements[[#Headers],[Threads Included (N) or Excluded (X) (Top)]])-1,FALSE))</f>
        <v/>
      </c>
      <c r="K153" s="635"/>
      <c r="L153" s="635" t="str">
        <f>IF($B153="","",VLOOKUP($B153,Reinforcements[],COLUMN(Reinforcements[[#Headers],[End Connection Bolt Spacing (in) (T)]])-1,FALSE))</f>
        <v/>
      </c>
      <c r="M153" s="635"/>
      <c r="N153" s="635" t="str">
        <f>IF($B153="","",VLOOKUP($B153,Reinforcements[],COLUMN(Reinforcements[[#Headers],[End Connection Edge Distance (in) (T)]])-1,FALSE))</f>
        <v/>
      </c>
      <c r="O153" s="635"/>
      <c r="P153" s="635" t="str">
        <f>IF($B153="","",VLOOKUP($B153,Reinforcements[],COLUMN(Reinforcements[[#Headers],[Top Weld Grade (ksi)]])-1,FALSE))</f>
        <v/>
      </c>
      <c r="Q153" s="635"/>
      <c r="R153" s="635" t="str">
        <f>IF($B153="","",VLOOKUP($B153,Reinforcements[],COLUMN(Reinforcements[[#Headers],[Top Transverse (Horizontal) Weld]])-1,FALSE))</f>
        <v/>
      </c>
      <c r="S153" s="635"/>
      <c r="T153" s="635"/>
      <c r="U153" s="635" t="str">
        <f>IF($B153="","",VLOOKUP($B153,Reinforcements[],COLUMN(Reinforcements[[#Headers],[Top Transverse Weld Length]])-1,FALSE))</f>
        <v/>
      </c>
      <c r="V153" s="635"/>
      <c r="W153" s="635"/>
      <c r="X153" s="635" t="str">
        <f>IF($B153="","",VLOOKUP($B153,Reinforcements[],COLUMN(Reinforcements[[#Headers],[Top Transverse Weld Groove Depth (in)]])-1,FALSE))</f>
        <v/>
      </c>
      <c r="Y153" s="635"/>
      <c r="Z153" s="635"/>
      <c r="AA153" s="635" t="str">
        <f>IF($B153="","",VLOOKUP($B153,Reinforcements[],COLUMN(Reinforcements[[#Headers],[Top Transverse Weld Groove Angle (degrees)]])-1,FALSE))</f>
        <v/>
      </c>
      <c r="AB153" s="635"/>
      <c r="AC153" s="635"/>
      <c r="AD153" s="635" t="str">
        <f>IF($B153="","",VLOOKUP($B153,Reinforcements[],COLUMN(Reinforcements[[#Headers],[Top Transverse Weld Fillet Size (in)]])-1,FALSE))</f>
        <v/>
      </c>
      <c r="AE153" s="635"/>
      <c r="AF153" s="635" t="str">
        <f>IF($B153="","",VLOOKUP($B153,Reinforcements[],COLUMN(Reinforcements[[#Headers],[Top Longitudinal Weld Length]])-1,FALSE))</f>
        <v/>
      </c>
      <c r="AG153" s="635"/>
      <c r="AH153" s="635"/>
      <c r="AI153" s="636" t="str">
        <f>IF($B153="","",VLOOKUP($B153,Reinforcements[],COLUMN(Reinforcements[[#Headers],[Top Longitudinal Weld Fillet Size (in)]])-1,FALSE))</f>
        <v/>
      </c>
      <c r="AJ153" s="636"/>
      <c r="AK153" s="637"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7"/>
      <c r="AM153" s="638"/>
    </row>
    <row r="154" spans="2:39" ht="12.75" hidden="1" customHeight="1" x14ac:dyDescent="0.2">
      <c r="B154" s="646"/>
      <c r="C154" s="647"/>
      <c r="D154" s="647"/>
      <c r="E154" s="647"/>
      <c r="F154" s="639" t="str">
        <f t="shared" ref="F154" si="14">IF($B153="","","Bottom")</f>
        <v/>
      </c>
      <c r="G154" s="640"/>
      <c r="H154" s="640" t="str">
        <f>IF($B153="","",VLOOKUP($B153,Reinforcements[],COLUMN(Reinforcements[[#Headers],['# of End Connection Bolts          (Bottom)]])-1,FALSE))</f>
        <v/>
      </c>
      <c r="I154" s="640"/>
      <c r="J154" s="640" t="str">
        <f>IF($B153="","",VLOOKUP($B153,Reinforcements[],COLUMN(Reinforcements[[#Headers],[Threads Included (N) or Excluded (X) (Bottom)]])-1,FALSE))</f>
        <v/>
      </c>
      <c r="K154" s="640"/>
      <c r="L154" s="640" t="str">
        <f>IF($B153="","",VLOOKUP($B153,Reinforcements[],COLUMN(Reinforcements[[#Headers],[End Connection Bolt Spacing (in) (B)]])-1,FALSE))</f>
        <v/>
      </c>
      <c r="M154" s="640"/>
      <c r="N154" s="640" t="str">
        <f>IF($B153="","",VLOOKUP($B153,Reinforcements[],COLUMN(Reinforcements[[#Headers],[End Connection Edge Distance (in) (B)]])-1,FALSE))</f>
        <v/>
      </c>
      <c r="O154" s="640"/>
      <c r="P154" s="640" t="str">
        <f>IF($B153="","",VLOOKUP($B153,Reinforcements[],COLUMN(Reinforcements[[#Headers],[Bottom Weld Grade (ksi)]])-1,FALSE))</f>
        <v/>
      </c>
      <c r="Q154" s="640"/>
      <c r="R154" s="640" t="str">
        <f>IF($B153="","",VLOOKUP($B153,Reinforcements[],COLUMN(Reinforcements[[#Headers],[Bottom Transverse (Horizontal) Weld]])-1,FALSE))</f>
        <v/>
      </c>
      <c r="S154" s="640"/>
      <c r="T154" s="640"/>
      <c r="U154" s="640" t="str">
        <f>IF($B153="","",VLOOKUP($B153,Reinforcements[],COLUMN(Reinforcements[[#Headers],[Bottom Transverse Weld Length]])-1,FALSE))</f>
        <v/>
      </c>
      <c r="V154" s="640"/>
      <c r="W154" s="640"/>
      <c r="X154" s="640" t="str">
        <f>IF($B153="","",VLOOKUP($B153,Reinforcements[],COLUMN(Reinforcements[[#Headers],[Bottom Transverse Weld Groove Depth (in)]])-1,FALSE))</f>
        <v/>
      </c>
      <c r="Y154" s="640"/>
      <c r="Z154" s="640"/>
      <c r="AA154" s="640" t="str">
        <f>IF($B153="","",VLOOKUP($B153,Reinforcements[],COLUMN(Reinforcements[[#Headers],[Bottom Transverse Weld Groove Angle (degrees)]])-1,FALSE))</f>
        <v/>
      </c>
      <c r="AB154" s="640"/>
      <c r="AC154" s="640"/>
      <c r="AD154" s="640" t="str">
        <f>IF($B153="","",VLOOKUP($B153,Reinforcements[],COLUMN(Reinforcements[[#Headers],[Bottom Transverse Weld Fillet Size (in)]])-1,FALSE))</f>
        <v/>
      </c>
      <c r="AE154" s="640"/>
      <c r="AF154" s="640" t="str">
        <f>IF($B153="","",VLOOKUP($B153,Reinforcements[],COLUMN(Reinforcements[[#Headers],[Bottom Longitudinal Weld Length]])-1,FALSE))</f>
        <v/>
      </c>
      <c r="AG154" s="640"/>
      <c r="AH154" s="640"/>
      <c r="AI154" s="641" t="str">
        <f>IF($B153="","",VLOOKUP($B153,Reinforcements[],COLUMN(Reinforcements[[#Headers],[Bottom Longitudinal Weld Fillet Size (in)]])-1,FALSE))</f>
        <v/>
      </c>
      <c r="AJ154" s="641"/>
      <c r="AK154" s="642"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42"/>
      <c r="AM154" s="643"/>
    </row>
    <row r="155" spans="2:39" ht="12.75" hidden="1" customHeight="1" x14ac:dyDescent="0.2">
      <c r="B155" s="644" t="str">
        <f>IF('Reinforcements'!B79="","",'Reinforcements'!B79)</f>
        <v/>
      </c>
      <c r="C155" s="645"/>
      <c r="D155" s="645"/>
      <c r="E155" s="645"/>
      <c r="F155" s="648" t="str">
        <f t="shared" ref="F155" si="15">IF($B155="","","Top")</f>
        <v/>
      </c>
      <c r="G155" s="635"/>
      <c r="H155" s="635" t="str">
        <f>IF($B155="","",VLOOKUP($B155,Reinforcements[],COLUMN(Reinforcements[[#Headers],['# of End Connection Bolts          (Top)]])-1,FALSE))</f>
        <v/>
      </c>
      <c r="I155" s="635"/>
      <c r="J155" s="635" t="str">
        <f>IF($B155="","",VLOOKUP($B155,Reinforcements[],COLUMN(Reinforcements[[#Headers],[Threads Included (N) or Excluded (X) (Top)]])-1,FALSE))</f>
        <v/>
      </c>
      <c r="K155" s="635"/>
      <c r="L155" s="635" t="str">
        <f>IF($B155="","",VLOOKUP($B155,Reinforcements[],COLUMN(Reinforcements[[#Headers],[End Connection Bolt Spacing (in) (T)]])-1,FALSE))</f>
        <v/>
      </c>
      <c r="M155" s="635"/>
      <c r="N155" s="635" t="str">
        <f>IF($B155="","",VLOOKUP($B155,Reinforcements[],COLUMN(Reinforcements[[#Headers],[End Connection Edge Distance (in) (T)]])-1,FALSE))</f>
        <v/>
      </c>
      <c r="O155" s="635"/>
      <c r="P155" s="635" t="str">
        <f>IF($B155="","",VLOOKUP($B155,Reinforcements[],COLUMN(Reinforcements[[#Headers],[Top Weld Grade (ksi)]])-1,FALSE))</f>
        <v/>
      </c>
      <c r="Q155" s="635"/>
      <c r="R155" s="635" t="str">
        <f>IF($B155="","",VLOOKUP($B155,Reinforcements[],COLUMN(Reinforcements[[#Headers],[Top Transverse (Horizontal) Weld]])-1,FALSE))</f>
        <v/>
      </c>
      <c r="S155" s="635"/>
      <c r="T155" s="635"/>
      <c r="U155" s="635" t="str">
        <f>IF($B155="","",VLOOKUP($B155,Reinforcements[],COLUMN(Reinforcements[[#Headers],[Top Transverse Weld Length]])-1,FALSE))</f>
        <v/>
      </c>
      <c r="V155" s="635"/>
      <c r="W155" s="635"/>
      <c r="X155" s="635" t="str">
        <f>IF($B155="","",VLOOKUP($B155,Reinforcements[],COLUMN(Reinforcements[[#Headers],[Top Transverse Weld Groove Depth (in)]])-1,FALSE))</f>
        <v/>
      </c>
      <c r="Y155" s="635"/>
      <c r="Z155" s="635"/>
      <c r="AA155" s="635" t="str">
        <f>IF($B155="","",VLOOKUP($B155,Reinforcements[],COLUMN(Reinforcements[[#Headers],[Top Transverse Weld Groove Angle (degrees)]])-1,FALSE))</f>
        <v/>
      </c>
      <c r="AB155" s="635"/>
      <c r="AC155" s="635"/>
      <c r="AD155" s="635" t="str">
        <f>IF($B155="","",VLOOKUP($B155,Reinforcements[],COLUMN(Reinforcements[[#Headers],[Top Transverse Weld Fillet Size (in)]])-1,FALSE))</f>
        <v/>
      </c>
      <c r="AE155" s="635"/>
      <c r="AF155" s="635" t="str">
        <f>IF($B155="","",VLOOKUP($B155,Reinforcements[],COLUMN(Reinforcements[[#Headers],[Top Longitudinal Weld Length]])-1,FALSE))</f>
        <v/>
      </c>
      <c r="AG155" s="635"/>
      <c r="AH155" s="635"/>
      <c r="AI155" s="636" t="str">
        <f>IF($B155="","",VLOOKUP($B155,Reinforcements[],COLUMN(Reinforcements[[#Headers],[Top Longitudinal Weld Fillet Size (in)]])-1,FALSE))</f>
        <v/>
      </c>
      <c r="AJ155" s="636"/>
      <c r="AK155" s="637"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7"/>
      <c r="AM155" s="638"/>
    </row>
    <row r="156" spans="2:39" ht="12.75" hidden="1" customHeight="1" x14ac:dyDescent="0.2">
      <c r="B156" s="646"/>
      <c r="C156" s="647"/>
      <c r="D156" s="647"/>
      <c r="E156" s="647"/>
      <c r="F156" s="639" t="str">
        <f t="shared" ref="F156" si="16">IF($B155="","","Bottom")</f>
        <v/>
      </c>
      <c r="G156" s="640"/>
      <c r="H156" s="640" t="str">
        <f>IF($B155="","",VLOOKUP($B155,Reinforcements[],COLUMN(Reinforcements[[#Headers],['# of End Connection Bolts          (Bottom)]])-1,FALSE))</f>
        <v/>
      </c>
      <c r="I156" s="640"/>
      <c r="J156" s="640" t="str">
        <f>IF($B155="","",VLOOKUP($B155,Reinforcements[],COLUMN(Reinforcements[[#Headers],[Threads Included (N) or Excluded (X) (Bottom)]])-1,FALSE))</f>
        <v/>
      </c>
      <c r="K156" s="640"/>
      <c r="L156" s="640" t="str">
        <f>IF($B155="","",VLOOKUP($B155,Reinforcements[],COLUMN(Reinforcements[[#Headers],[End Connection Bolt Spacing (in) (B)]])-1,FALSE))</f>
        <v/>
      </c>
      <c r="M156" s="640"/>
      <c r="N156" s="640" t="str">
        <f>IF($B155="","",VLOOKUP($B155,Reinforcements[],COLUMN(Reinforcements[[#Headers],[End Connection Edge Distance (in) (B)]])-1,FALSE))</f>
        <v/>
      </c>
      <c r="O156" s="640"/>
      <c r="P156" s="640" t="str">
        <f>IF($B155="","",VLOOKUP($B155,Reinforcements[],COLUMN(Reinforcements[[#Headers],[Bottom Weld Grade (ksi)]])-1,FALSE))</f>
        <v/>
      </c>
      <c r="Q156" s="640"/>
      <c r="R156" s="640" t="str">
        <f>IF($B155="","",VLOOKUP($B155,Reinforcements[],COLUMN(Reinforcements[[#Headers],[Bottom Transverse (Horizontal) Weld]])-1,FALSE))</f>
        <v/>
      </c>
      <c r="S156" s="640"/>
      <c r="T156" s="640"/>
      <c r="U156" s="640" t="str">
        <f>IF($B155="","",VLOOKUP($B155,Reinforcements[],COLUMN(Reinforcements[[#Headers],[Bottom Transverse Weld Length]])-1,FALSE))</f>
        <v/>
      </c>
      <c r="V156" s="640"/>
      <c r="W156" s="640"/>
      <c r="X156" s="640" t="str">
        <f>IF($B155="","",VLOOKUP($B155,Reinforcements[],COLUMN(Reinforcements[[#Headers],[Bottom Transverse Weld Groove Depth (in)]])-1,FALSE))</f>
        <v/>
      </c>
      <c r="Y156" s="640"/>
      <c r="Z156" s="640"/>
      <c r="AA156" s="640" t="str">
        <f>IF($B155="","",VLOOKUP($B155,Reinforcements[],COLUMN(Reinforcements[[#Headers],[Bottom Transverse Weld Groove Angle (degrees)]])-1,FALSE))</f>
        <v/>
      </c>
      <c r="AB156" s="640"/>
      <c r="AC156" s="640"/>
      <c r="AD156" s="640" t="str">
        <f>IF($B155="","",VLOOKUP($B155,Reinforcements[],COLUMN(Reinforcements[[#Headers],[Bottom Transverse Weld Fillet Size (in)]])-1,FALSE))</f>
        <v/>
      </c>
      <c r="AE156" s="640"/>
      <c r="AF156" s="640" t="str">
        <f>IF($B155="","",VLOOKUP($B155,Reinforcements[],COLUMN(Reinforcements[[#Headers],[Bottom Longitudinal Weld Length]])-1,FALSE))</f>
        <v/>
      </c>
      <c r="AG156" s="640"/>
      <c r="AH156" s="640"/>
      <c r="AI156" s="641" t="str">
        <f>IF($B155="","",VLOOKUP($B155,Reinforcements[],COLUMN(Reinforcements[[#Headers],[Bottom Longitudinal Weld Fillet Size (in)]])-1,FALSE))</f>
        <v/>
      </c>
      <c r="AJ156" s="641"/>
      <c r="AK156" s="642"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42"/>
      <c r="AM156" s="643"/>
    </row>
    <row r="157" spans="2:39" ht="12.75" hidden="1" customHeight="1" x14ac:dyDescent="0.2">
      <c r="B157" s="644" t="str">
        <f>IF('Reinforcements'!B80="","",'Reinforcements'!B80)</f>
        <v/>
      </c>
      <c r="C157" s="645"/>
      <c r="D157" s="645"/>
      <c r="E157" s="645"/>
      <c r="F157" s="648" t="str">
        <f t="shared" ref="F157" si="17">IF($B157="","","Top")</f>
        <v/>
      </c>
      <c r="G157" s="635"/>
      <c r="H157" s="635" t="str">
        <f>IF($B157="","",VLOOKUP($B157,Reinforcements[],COLUMN(Reinforcements[[#Headers],['# of End Connection Bolts          (Top)]])-1,FALSE))</f>
        <v/>
      </c>
      <c r="I157" s="635"/>
      <c r="J157" s="635" t="str">
        <f>IF($B157="","",VLOOKUP($B157,Reinforcements[],COLUMN(Reinforcements[[#Headers],[Threads Included (N) or Excluded (X) (Top)]])-1,FALSE))</f>
        <v/>
      </c>
      <c r="K157" s="635"/>
      <c r="L157" s="635" t="str">
        <f>IF($B157="","",VLOOKUP($B157,Reinforcements[],COLUMN(Reinforcements[[#Headers],[End Connection Bolt Spacing (in) (T)]])-1,FALSE))</f>
        <v/>
      </c>
      <c r="M157" s="635"/>
      <c r="N157" s="635" t="str">
        <f>IF($B157="","",VLOOKUP($B157,Reinforcements[],COLUMN(Reinforcements[[#Headers],[End Connection Edge Distance (in) (T)]])-1,FALSE))</f>
        <v/>
      </c>
      <c r="O157" s="635"/>
      <c r="P157" s="635" t="str">
        <f>IF($B157="","",VLOOKUP($B157,Reinforcements[],COLUMN(Reinforcements[[#Headers],[Top Weld Grade (ksi)]])-1,FALSE))</f>
        <v/>
      </c>
      <c r="Q157" s="635"/>
      <c r="R157" s="635" t="str">
        <f>IF($B157="","",VLOOKUP($B157,Reinforcements[],COLUMN(Reinforcements[[#Headers],[Top Transverse (Horizontal) Weld]])-1,FALSE))</f>
        <v/>
      </c>
      <c r="S157" s="635"/>
      <c r="T157" s="635"/>
      <c r="U157" s="635" t="str">
        <f>IF($B157="","",VLOOKUP($B157,Reinforcements[],COLUMN(Reinforcements[[#Headers],[Top Transverse Weld Length]])-1,FALSE))</f>
        <v/>
      </c>
      <c r="V157" s="635"/>
      <c r="W157" s="635"/>
      <c r="X157" s="635" t="str">
        <f>IF($B157="","",VLOOKUP($B157,Reinforcements[],COLUMN(Reinforcements[[#Headers],[Top Transverse Weld Groove Depth (in)]])-1,FALSE))</f>
        <v/>
      </c>
      <c r="Y157" s="635"/>
      <c r="Z157" s="635"/>
      <c r="AA157" s="635" t="str">
        <f>IF($B157="","",VLOOKUP($B157,Reinforcements[],COLUMN(Reinforcements[[#Headers],[Top Transverse Weld Groove Angle (degrees)]])-1,FALSE))</f>
        <v/>
      </c>
      <c r="AB157" s="635"/>
      <c r="AC157" s="635"/>
      <c r="AD157" s="635" t="str">
        <f>IF($B157="","",VLOOKUP($B157,Reinforcements[],COLUMN(Reinforcements[[#Headers],[Top Transverse Weld Fillet Size (in)]])-1,FALSE))</f>
        <v/>
      </c>
      <c r="AE157" s="635"/>
      <c r="AF157" s="635" t="str">
        <f>IF($B157="","",VLOOKUP($B157,Reinforcements[],COLUMN(Reinforcements[[#Headers],[Top Longitudinal Weld Length]])-1,FALSE))</f>
        <v/>
      </c>
      <c r="AG157" s="635"/>
      <c r="AH157" s="635"/>
      <c r="AI157" s="636" t="str">
        <f>IF($B157="","",VLOOKUP($B157,Reinforcements[],COLUMN(Reinforcements[[#Headers],[Top Longitudinal Weld Fillet Size (in)]])-1,FALSE))</f>
        <v/>
      </c>
      <c r="AJ157" s="636"/>
      <c r="AK157" s="637"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7"/>
      <c r="AM157" s="638"/>
    </row>
    <row r="158" spans="2:39" ht="12.75" hidden="1" customHeight="1" x14ac:dyDescent="0.2">
      <c r="B158" s="646"/>
      <c r="C158" s="647"/>
      <c r="D158" s="647"/>
      <c r="E158" s="647"/>
      <c r="F158" s="639" t="str">
        <f t="shared" ref="F158" si="18">IF($B157="","","Bottom")</f>
        <v/>
      </c>
      <c r="G158" s="640"/>
      <c r="H158" s="640" t="str">
        <f>IF($B157="","",VLOOKUP($B157,Reinforcements[],COLUMN(Reinforcements[[#Headers],['# of End Connection Bolts          (Bottom)]])-1,FALSE))</f>
        <v/>
      </c>
      <c r="I158" s="640"/>
      <c r="J158" s="640" t="str">
        <f>IF($B157="","",VLOOKUP($B157,Reinforcements[],COLUMN(Reinforcements[[#Headers],[Threads Included (N) or Excluded (X) (Bottom)]])-1,FALSE))</f>
        <v/>
      </c>
      <c r="K158" s="640"/>
      <c r="L158" s="640" t="str">
        <f>IF($B157="","",VLOOKUP($B157,Reinforcements[],COLUMN(Reinforcements[[#Headers],[End Connection Bolt Spacing (in) (B)]])-1,FALSE))</f>
        <v/>
      </c>
      <c r="M158" s="640"/>
      <c r="N158" s="640" t="str">
        <f>IF($B157="","",VLOOKUP($B157,Reinforcements[],COLUMN(Reinforcements[[#Headers],[End Connection Edge Distance (in) (B)]])-1,FALSE))</f>
        <v/>
      </c>
      <c r="O158" s="640"/>
      <c r="P158" s="640" t="str">
        <f>IF($B157="","",VLOOKUP($B157,Reinforcements[],COLUMN(Reinforcements[[#Headers],[Bottom Weld Grade (ksi)]])-1,FALSE))</f>
        <v/>
      </c>
      <c r="Q158" s="640"/>
      <c r="R158" s="640" t="str">
        <f>IF($B157="","",VLOOKUP($B157,Reinforcements[],COLUMN(Reinforcements[[#Headers],[Bottom Transverse (Horizontal) Weld]])-1,FALSE))</f>
        <v/>
      </c>
      <c r="S158" s="640"/>
      <c r="T158" s="640"/>
      <c r="U158" s="640" t="str">
        <f>IF($B157="","",VLOOKUP($B157,Reinforcements[],COLUMN(Reinforcements[[#Headers],[Bottom Transverse Weld Length]])-1,FALSE))</f>
        <v/>
      </c>
      <c r="V158" s="640"/>
      <c r="W158" s="640"/>
      <c r="X158" s="640" t="str">
        <f>IF($B157="","",VLOOKUP($B157,Reinforcements[],COLUMN(Reinforcements[[#Headers],[Bottom Transverse Weld Groove Depth (in)]])-1,FALSE))</f>
        <v/>
      </c>
      <c r="Y158" s="640"/>
      <c r="Z158" s="640"/>
      <c r="AA158" s="640" t="str">
        <f>IF($B157="","",VLOOKUP($B157,Reinforcements[],COLUMN(Reinforcements[[#Headers],[Bottom Transverse Weld Groove Angle (degrees)]])-1,FALSE))</f>
        <v/>
      </c>
      <c r="AB158" s="640"/>
      <c r="AC158" s="640"/>
      <c r="AD158" s="640" t="str">
        <f>IF($B157="","",VLOOKUP($B157,Reinforcements[],COLUMN(Reinforcements[[#Headers],[Bottom Transverse Weld Fillet Size (in)]])-1,FALSE))</f>
        <v/>
      </c>
      <c r="AE158" s="640"/>
      <c r="AF158" s="640" t="str">
        <f>IF($B157="","",VLOOKUP($B157,Reinforcements[],COLUMN(Reinforcements[[#Headers],[Bottom Longitudinal Weld Length]])-1,FALSE))</f>
        <v/>
      </c>
      <c r="AG158" s="640"/>
      <c r="AH158" s="640"/>
      <c r="AI158" s="641" t="str">
        <f>IF($B157="","",VLOOKUP($B157,Reinforcements[],COLUMN(Reinforcements[[#Headers],[Bottom Longitudinal Weld Fillet Size (in)]])-1,FALSE))</f>
        <v/>
      </c>
      <c r="AJ158" s="641"/>
      <c r="AK158" s="642"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42"/>
      <c r="AM158" s="643"/>
    </row>
    <row r="159" spans="2:39" ht="12.75" hidden="1" customHeight="1" x14ac:dyDescent="0.2">
      <c r="B159" s="644" t="str">
        <f>IF('Reinforcements'!B81="","",'Reinforcements'!B81)</f>
        <v/>
      </c>
      <c r="C159" s="645"/>
      <c r="D159" s="645"/>
      <c r="E159" s="645"/>
      <c r="F159" s="648" t="str">
        <f t="shared" ref="F159" si="19">IF($B159="","","Top")</f>
        <v/>
      </c>
      <c r="G159" s="635"/>
      <c r="H159" s="635" t="str">
        <f>IF($B159="","",VLOOKUP($B159,Reinforcements[],COLUMN(Reinforcements[[#Headers],['# of End Connection Bolts          (Top)]])-1,FALSE))</f>
        <v/>
      </c>
      <c r="I159" s="635"/>
      <c r="J159" s="635" t="str">
        <f>IF($B159="","",VLOOKUP($B159,Reinforcements[],COLUMN(Reinforcements[[#Headers],[Threads Included (N) or Excluded (X) (Top)]])-1,FALSE))</f>
        <v/>
      </c>
      <c r="K159" s="635"/>
      <c r="L159" s="635" t="str">
        <f>IF($B159="","",VLOOKUP($B159,Reinforcements[],COLUMN(Reinforcements[[#Headers],[End Connection Bolt Spacing (in) (T)]])-1,FALSE))</f>
        <v/>
      </c>
      <c r="M159" s="635"/>
      <c r="N159" s="635" t="str">
        <f>IF($B159="","",VLOOKUP($B159,Reinforcements[],COLUMN(Reinforcements[[#Headers],[End Connection Edge Distance (in) (T)]])-1,FALSE))</f>
        <v/>
      </c>
      <c r="O159" s="635"/>
      <c r="P159" s="635" t="str">
        <f>IF($B159="","",VLOOKUP($B159,Reinforcements[],COLUMN(Reinforcements[[#Headers],[Top Weld Grade (ksi)]])-1,FALSE))</f>
        <v/>
      </c>
      <c r="Q159" s="635"/>
      <c r="R159" s="635" t="str">
        <f>IF($B159="","",VLOOKUP($B159,Reinforcements[],COLUMN(Reinforcements[[#Headers],[Top Transverse (Horizontal) Weld]])-1,FALSE))</f>
        <v/>
      </c>
      <c r="S159" s="635"/>
      <c r="T159" s="635"/>
      <c r="U159" s="635" t="str">
        <f>IF($B159="","",VLOOKUP($B159,Reinforcements[],COLUMN(Reinforcements[[#Headers],[Top Transverse Weld Length]])-1,FALSE))</f>
        <v/>
      </c>
      <c r="V159" s="635"/>
      <c r="W159" s="635"/>
      <c r="X159" s="635" t="str">
        <f>IF($B159="","",VLOOKUP($B159,Reinforcements[],COLUMN(Reinforcements[[#Headers],[Top Transverse Weld Groove Depth (in)]])-1,FALSE))</f>
        <v/>
      </c>
      <c r="Y159" s="635"/>
      <c r="Z159" s="635"/>
      <c r="AA159" s="635" t="str">
        <f>IF($B159="","",VLOOKUP($B159,Reinforcements[],COLUMN(Reinforcements[[#Headers],[Top Transverse Weld Groove Angle (degrees)]])-1,FALSE))</f>
        <v/>
      </c>
      <c r="AB159" s="635"/>
      <c r="AC159" s="635"/>
      <c r="AD159" s="635" t="str">
        <f>IF($B159="","",VLOOKUP($B159,Reinforcements[],COLUMN(Reinforcements[[#Headers],[Top Transverse Weld Fillet Size (in)]])-1,FALSE))</f>
        <v/>
      </c>
      <c r="AE159" s="635"/>
      <c r="AF159" s="635" t="str">
        <f>IF($B159="","",VLOOKUP($B159,Reinforcements[],COLUMN(Reinforcements[[#Headers],[Top Longitudinal Weld Length]])-1,FALSE))</f>
        <v/>
      </c>
      <c r="AG159" s="635"/>
      <c r="AH159" s="635"/>
      <c r="AI159" s="636" t="str">
        <f>IF($B159="","",VLOOKUP($B159,Reinforcements[],COLUMN(Reinforcements[[#Headers],[Top Longitudinal Weld Fillet Size (in)]])-1,FALSE))</f>
        <v/>
      </c>
      <c r="AJ159" s="636"/>
      <c r="AK159" s="637"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7"/>
      <c r="AM159" s="638"/>
    </row>
    <row r="160" spans="2:39" ht="12.75" hidden="1" customHeight="1" x14ac:dyDescent="0.2">
      <c r="B160" s="646"/>
      <c r="C160" s="647"/>
      <c r="D160" s="647"/>
      <c r="E160" s="647"/>
      <c r="F160" s="639" t="str">
        <f t="shared" ref="F160" si="20">IF($B159="","","Bottom")</f>
        <v/>
      </c>
      <c r="G160" s="640"/>
      <c r="H160" s="640" t="str">
        <f>IF($B159="","",VLOOKUP($B159,Reinforcements[],COLUMN(Reinforcements[[#Headers],['# of End Connection Bolts          (Bottom)]])-1,FALSE))</f>
        <v/>
      </c>
      <c r="I160" s="640"/>
      <c r="J160" s="640" t="str">
        <f>IF($B159="","",VLOOKUP($B159,Reinforcements[],COLUMN(Reinforcements[[#Headers],[Threads Included (N) or Excluded (X) (Bottom)]])-1,FALSE))</f>
        <v/>
      </c>
      <c r="K160" s="640"/>
      <c r="L160" s="640" t="str">
        <f>IF($B159="","",VLOOKUP($B159,Reinforcements[],COLUMN(Reinforcements[[#Headers],[End Connection Bolt Spacing (in) (B)]])-1,FALSE))</f>
        <v/>
      </c>
      <c r="M160" s="640"/>
      <c r="N160" s="640" t="str">
        <f>IF($B159="","",VLOOKUP($B159,Reinforcements[],COLUMN(Reinforcements[[#Headers],[End Connection Edge Distance (in) (B)]])-1,FALSE))</f>
        <v/>
      </c>
      <c r="O160" s="640"/>
      <c r="P160" s="640" t="str">
        <f>IF($B159="","",VLOOKUP($B159,Reinforcements[],COLUMN(Reinforcements[[#Headers],[Bottom Weld Grade (ksi)]])-1,FALSE))</f>
        <v/>
      </c>
      <c r="Q160" s="640"/>
      <c r="R160" s="640" t="str">
        <f>IF($B159="","",VLOOKUP($B159,Reinforcements[],COLUMN(Reinforcements[[#Headers],[Bottom Transverse (Horizontal) Weld]])-1,FALSE))</f>
        <v/>
      </c>
      <c r="S160" s="640"/>
      <c r="T160" s="640"/>
      <c r="U160" s="640" t="str">
        <f>IF($B159="","",VLOOKUP($B159,Reinforcements[],COLUMN(Reinforcements[[#Headers],[Bottom Transverse Weld Length]])-1,FALSE))</f>
        <v/>
      </c>
      <c r="V160" s="640"/>
      <c r="W160" s="640"/>
      <c r="X160" s="640" t="str">
        <f>IF($B159="","",VLOOKUP($B159,Reinforcements[],COLUMN(Reinforcements[[#Headers],[Bottom Transverse Weld Groove Depth (in)]])-1,FALSE))</f>
        <v/>
      </c>
      <c r="Y160" s="640"/>
      <c r="Z160" s="640"/>
      <c r="AA160" s="640" t="str">
        <f>IF($B159="","",VLOOKUP($B159,Reinforcements[],COLUMN(Reinforcements[[#Headers],[Bottom Transverse Weld Groove Angle (degrees)]])-1,FALSE))</f>
        <v/>
      </c>
      <c r="AB160" s="640"/>
      <c r="AC160" s="640"/>
      <c r="AD160" s="640" t="str">
        <f>IF($B159="","",VLOOKUP($B159,Reinforcements[],COLUMN(Reinforcements[[#Headers],[Bottom Transverse Weld Fillet Size (in)]])-1,FALSE))</f>
        <v/>
      </c>
      <c r="AE160" s="640"/>
      <c r="AF160" s="640" t="str">
        <f>IF($B159="","",VLOOKUP($B159,Reinforcements[],COLUMN(Reinforcements[[#Headers],[Bottom Longitudinal Weld Length]])-1,FALSE))</f>
        <v/>
      </c>
      <c r="AG160" s="640"/>
      <c r="AH160" s="640"/>
      <c r="AI160" s="641" t="str">
        <f>IF($B159="","",VLOOKUP($B159,Reinforcements[],COLUMN(Reinforcements[[#Headers],[Bottom Longitudinal Weld Fillet Size (in)]])-1,FALSE))</f>
        <v/>
      </c>
      <c r="AJ160" s="641"/>
      <c r="AK160" s="642"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42"/>
      <c r="AM160" s="643"/>
    </row>
    <row r="161" spans="1:39" ht="12.75" hidden="1" customHeight="1" x14ac:dyDescent="0.2">
      <c r="B161" s="644" t="str">
        <f>IF('Reinforcements'!B82="","",'Reinforcements'!B82)</f>
        <v/>
      </c>
      <c r="C161" s="645"/>
      <c r="D161" s="645"/>
      <c r="E161" s="645"/>
      <c r="F161" s="648" t="str">
        <f t="shared" ref="F161:F163" si="21">IF($B161="","","Top")</f>
        <v/>
      </c>
      <c r="G161" s="635"/>
      <c r="H161" s="635" t="str">
        <f>IF($B161="","",VLOOKUP($B161,Reinforcements[],COLUMN(Reinforcements[[#Headers],['# of End Connection Bolts          (Top)]])-1,FALSE))</f>
        <v/>
      </c>
      <c r="I161" s="635"/>
      <c r="J161" s="635" t="str">
        <f>IF($B161="","",VLOOKUP($B161,Reinforcements[],COLUMN(Reinforcements[[#Headers],[Threads Included (N) or Excluded (X) (Top)]])-1,FALSE))</f>
        <v/>
      </c>
      <c r="K161" s="635"/>
      <c r="L161" s="635" t="str">
        <f>IF($B161="","",VLOOKUP($B161,Reinforcements[],COLUMN(Reinforcements[[#Headers],[End Connection Bolt Spacing (in) (T)]])-1,FALSE))</f>
        <v/>
      </c>
      <c r="M161" s="635"/>
      <c r="N161" s="635" t="str">
        <f>IF($B161="","",VLOOKUP($B161,Reinforcements[],COLUMN(Reinforcements[[#Headers],[End Connection Edge Distance (in) (T)]])-1,FALSE))</f>
        <v/>
      </c>
      <c r="O161" s="635"/>
      <c r="P161" s="635" t="str">
        <f>IF($B161="","",VLOOKUP($B161,Reinforcements[],COLUMN(Reinforcements[[#Headers],[Top Weld Grade (ksi)]])-1,FALSE))</f>
        <v/>
      </c>
      <c r="Q161" s="635"/>
      <c r="R161" s="635" t="str">
        <f>IF($B161="","",VLOOKUP($B161,Reinforcements[],COLUMN(Reinforcements[[#Headers],[Top Transverse (Horizontal) Weld]])-1,FALSE))</f>
        <v/>
      </c>
      <c r="S161" s="635"/>
      <c r="T161" s="635"/>
      <c r="U161" s="635" t="str">
        <f>IF($B161="","",VLOOKUP($B161,Reinforcements[],COLUMN(Reinforcements[[#Headers],[Top Transverse Weld Length]])-1,FALSE))</f>
        <v/>
      </c>
      <c r="V161" s="635"/>
      <c r="W161" s="635"/>
      <c r="X161" s="635" t="str">
        <f>IF($B161="","",VLOOKUP($B161,Reinforcements[],COLUMN(Reinforcements[[#Headers],[Top Transverse Weld Groove Depth (in)]])-1,FALSE))</f>
        <v/>
      </c>
      <c r="Y161" s="635"/>
      <c r="Z161" s="635"/>
      <c r="AA161" s="635" t="str">
        <f>IF($B161="","",VLOOKUP($B161,Reinforcements[],COLUMN(Reinforcements[[#Headers],[Top Transverse Weld Groove Angle (degrees)]])-1,FALSE))</f>
        <v/>
      </c>
      <c r="AB161" s="635"/>
      <c r="AC161" s="635"/>
      <c r="AD161" s="635" t="str">
        <f>IF($B161="","",VLOOKUP($B161,Reinforcements[],COLUMN(Reinforcements[[#Headers],[Top Transverse Weld Fillet Size (in)]])-1,FALSE))</f>
        <v/>
      </c>
      <c r="AE161" s="635"/>
      <c r="AF161" s="635" t="str">
        <f>IF($B161="","",VLOOKUP($B161,Reinforcements[],COLUMN(Reinforcements[[#Headers],[Top Longitudinal Weld Length]])-1,FALSE))</f>
        <v/>
      </c>
      <c r="AG161" s="635"/>
      <c r="AH161" s="635"/>
      <c r="AI161" s="636" t="str">
        <f>IF($B161="","",VLOOKUP($B161,Reinforcements[],COLUMN(Reinforcements[[#Headers],[Top Longitudinal Weld Fillet Size (in)]])-1,FALSE))</f>
        <v/>
      </c>
      <c r="AJ161" s="636"/>
      <c r="AK161" s="637"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7"/>
      <c r="AM161" s="638"/>
    </row>
    <row r="162" spans="1:39" ht="12.75" hidden="1" customHeight="1" x14ac:dyDescent="0.2">
      <c r="B162" s="646"/>
      <c r="C162" s="647"/>
      <c r="D162" s="647"/>
      <c r="E162" s="647"/>
      <c r="F162" s="639" t="str">
        <f t="shared" ref="F162" si="22">IF($B161="","","Bottom")</f>
        <v/>
      </c>
      <c r="G162" s="640"/>
      <c r="H162" s="640" t="str">
        <f>IF($B161="","",VLOOKUP($B161,Reinforcements[],COLUMN(Reinforcements[[#Headers],['# of End Connection Bolts          (Bottom)]])-1,FALSE))</f>
        <v/>
      </c>
      <c r="I162" s="640"/>
      <c r="J162" s="640" t="str">
        <f>IF($B161="","",VLOOKUP($B161,Reinforcements[],COLUMN(Reinforcements[[#Headers],[Threads Included (N) or Excluded (X) (Bottom)]])-1,FALSE))</f>
        <v/>
      </c>
      <c r="K162" s="640"/>
      <c r="L162" s="640" t="str">
        <f>IF($B161="","",VLOOKUP($B161,Reinforcements[],COLUMN(Reinforcements[[#Headers],[End Connection Bolt Spacing (in) (B)]])-1,FALSE))</f>
        <v/>
      </c>
      <c r="M162" s="640"/>
      <c r="N162" s="640" t="str">
        <f>IF($B161="","",VLOOKUP($B161,Reinforcements[],COLUMN(Reinforcements[[#Headers],[End Connection Edge Distance (in) (B)]])-1,FALSE))</f>
        <v/>
      </c>
      <c r="O162" s="640"/>
      <c r="P162" s="640" t="str">
        <f>IF($B161="","",VLOOKUP($B161,Reinforcements[],COLUMN(Reinforcements[[#Headers],[Bottom Weld Grade (ksi)]])-1,FALSE))</f>
        <v/>
      </c>
      <c r="Q162" s="640"/>
      <c r="R162" s="640" t="str">
        <f>IF($B161="","",VLOOKUP($B161,Reinforcements[],COLUMN(Reinforcements[[#Headers],[Bottom Transverse (Horizontal) Weld]])-1,FALSE))</f>
        <v/>
      </c>
      <c r="S162" s="640"/>
      <c r="T162" s="640"/>
      <c r="U162" s="640" t="str">
        <f>IF($B161="","",VLOOKUP($B161,Reinforcements[],COLUMN(Reinforcements[[#Headers],[Bottom Transverse Weld Length]])-1,FALSE))</f>
        <v/>
      </c>
      <c r="V162" s="640"/>
      <c r="W162" s="640"/>
      <c r="X162" s="640" t="str">
        <f>IF($B161="","",VLOOKUP($B161,Reinforcements[],COLUMN(Reinforcements[[#Headers],[Bottom Transverse Weld Groove Depth (in)]])-1,FALSE))</f>
        <v/>
      </c>
      <c r="Y162" s="640"/>
      <c r="Z162" s="640"/>
      <c r="AA162" s="640" t="str">
        <f>IF($B161="","",VLOOKUP($B161,Reinforcements[],COLUMN(Reinforcements[[#Headers],[Bottom Transverse Weld Groove Angle (degrees)]])-1,FALSE))</f>
        <v/>
      </c>
      <c r="AB162" s="640"/>
      <c r="AC162" s="640"/>
      <c r="AD162" s="640" t="str">
        <f>IF($B161="","",VLOOKUP($B161,Reinforcements[],COLUMN(Reinforcements[[#Headers],[Bottom Transverse Weld Fillet Size (in)]])-1,FALSE))</f>
        <v/>
      </c>
      <c r="AE162" s="640"/>
      <c r="AF162" s="640" t="str">
        <f>IF($B161="","",VLOOKUP($B161,Reinforcements[],COLUMN(Reinforcements[[#Headers],[Bottom Longitudinal Weld Length]])-1,FALSE))</f>
        <v/>
      </c>
      <c r="AG162" s="640"/>
      <c r="AH162" s="640"/>
      <c r="AI162" s="641" t="str">
        <f>IF($B161="","",VLOOKUP($B161,Reinforcements[],COLUMN(Reinforcements[[#Headers],[Bottom Longitudinal Weld Fillet Size (in)]])-1,FALSE))</f>
        <v/>
      </c>
      <c r="AJ162" s="641"/>
      <c r="AK162" s="642"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42"/>
      <c r="AM162" s="643"/>
    </row>
    <row r="163" spans="1:39" ht="12.75" hidden="1" customHeight="1" x14ac:dyDescent="0.2">
      <c r="B163" s="644" t="str">
        <f>IF('Reinforcements'!B83="","",'Reinforcements'!B83)</f>
        <v/>
      </c>
      <c r="C163" s="645"/>
      <c r="D163" s="645"/>
      <c r="E163" s="645"/>
      <c r="F163" s="648" t="str">
        <f t="shared" si="21"/>
        <v/>
      </c>
      <c r="G163" s="635"/>
      <c r="H163" s="635" t="str">
        <f>IF($B163="","",VLOOKUP($B163,Reinforcements[],COLUMN(Reinforcements[[#Headers],['# of End Connection Bolts          (Top)]])-1,FALSE))</f>
        <v/>
      </c>
      <c r="I163" s="635"/>
      <c r="J163" s="635" t="str">
        <f>IF($B163="","",VLOOKUP($B163,Reinforcements[],COLUMN(Reinforcements[[#Headers],[Threads Included (N) or Excluded (X) (Top)]])-1,FALSE))</f>
        <v/>
      </c>
      <c r="K163" s="635"/>
      <c r="L163" s="635" t="str">
        <f>IF($B163="","",VLOOKUP($B163,Reinforcements[],COLUMN(Reinforcements[[#Headers],[End Connection Bolt Spacing (in) (T)]])-1,FALSE))</f>
        <v/>
      </c>
      <c r="M163" s="635"/>
      <c r="N163" s="635" t="str">
        <f>IF($B163="","",VLOOKUP($B163,Reinforcements[],COLUMN(Reinforcements[[#Headers],[End Connection Edge Distance (in) (T)]])-1,FALSE))</f>
        <v/>
      </c>
      <c r="O163" s="635"/>
      <c r="P163" s="635" t="str">
        <f>IF($B163="","",VLOOKUP($B163,Reinforcements[],COLUMN(Reinforcements[[#Headers],[Top Weld Grade (ksi)]])-1,FALSE))</f>
        <v/>
      </c>
      <c r="Q163" s="635"/>
      <c r="R163" s="635" t="str">
        <f>IF($B163="","",VLOOKUP($B163,Reinforcements[],COLUMN(Reinforcements[[#Headers],[Top Transverse (Horizontal) Weld]])-1,FALSE))</f>
        <v/>
      </c>
      <c r="S163" s="635"/>
      <c r="T163" s="635"/>
      <c r="U163" s="635" t="str">
        <f>IF($B163="","",VLOOKUP($B163,Reinforcements[],COLUMN(Reinforcements[[#Headers],[Top Transverse Weld Length]])-1,FALSE))</f>
        <v/>
      </c>
      <c r="V163" s="635"/>
      <c r="W163" s="635"/>
      <c r="X163" s="635" t="str">
        <f>IF($B163="","",VLOOKUP($B163,Reinforcements[],COLUMN(Reinforcements[[#Headers],[Top Transverse Weld Groove Depth (in)]])-1,FALSE))</f>
        <v/>
      </c>
      <c r="Y163" s="635"/>
      <c r="Z163" s="635"/>
      <c r="AA163" s="635" t="str">
        <f>IF($B163="","",VLOOKUP($B163,Reinforcements[],COLUMN(Reinforcements[[#Headers],[Top Transverse Weld Groove Angle (degrees)]])-1,FALSE))</f>
        <v/>
      </c>
      <c r="AB163" s="635"/>
      <c r="AC163" s="635"/>
      <c r="AD163" s="635" t="str">
        <f>IF($B163="","",VLOOKUP($B163,Reinforcements[],COLUMN(Reinforcements[[#Headers],[Top Transverse Weld Fillet Size (in)]])-1,FALSE))</f>
        <v/>
      </c>
      <c r="AE163" s="635"/>
      <c r="AF163" s="635" t="str">
        <f>IF($B163="","",VLOOKUP($B163,Reinforcements[],COLUMN(Reinforcements[[#Headers],[Top Longitudinal Weld Length]])-1,FALSE))</f>
        <v/>
      </c>
      <c r="AG163" s="635"/>
      <c r="AH163" s="635"/>
      <c r="AI163" s="636" t="str">
        <f>IF($B163="","",VLOOKUP($B163,Reinforcements[],COLUMN(Reinforcements[[#Headers],[Top Longitudinal Weld Fillet Size (in)]])-1,FALSE))</f>
        <v/>
      </c>
      <c r="AJ163" s="636"/>
      <c r="AK163" s="637"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7"/>
      <c r="AM163" s="638"/>
    </row>
    <row r="164" spans="1:39" ht="12.75" hidden="1" customHeight="1" x14ac:dyDescent="0.2">
      <c r="A164" s="62">
        <f>COUNTIF(B119:B164,"")-23</f>
        <v>23</v>
      </c>
      <c r="B164" s="646"/>
      <c r="C164" s="647"/>
      <c r="D164" s="647"/>
      <c r="E164" s="647"/>
      <c r="F164" s="639" t="str">
        <f t="shared" ref="F164" si="23">IF($B163="","","Bottom")</f>
        <v/>
      </c>
      <c r="G164" s="640"/>
      <c r="H164" s="640" t="str">
        <f>IF($B163="","",VLOOKUP($B163,Reinforcements[],COLUMN(Reinforcements[[#Headers],['# of End Connection Bolts          (Bottom)]])-1,FALSE))</f>
        <v/>
      </c>
      <c r="I164" s="640"/>
      <c r="J164" s="640" t="str">
        <f>IF($B163="","",VLOOKUP($B163,Reinforcements[],COLUMN(Reinforcements[[#Headers],[Threads Included (N) or Excluded (X) (Bottom)]])-1,FALSE))</f>
        <v/>
      </c>
      <c r="K164" s="640"/>
      <c r="L164" s="640" t="str">
        <f>IF($B163="","",VLOOKUP($B163,Reinforcements[],COLUMN(Reinforcements[[#Headers],[End Connection Bolt Spacing (in) (B)]])-1,FALSE))</f>
        <v/>
      </c>
      <c r="M164" s="640"/>
      <c r="N164" s="640" t="str">
        <f>IF($B163="","",VLOOKUP($B163,Reinforcements[],COLUMN(Reinforcements[[#Headers],[End Connection Edge Distance (in) (B)]])-1,FALSE))</f>
        <v/>
      </c>
      <c r="O164" s="640"/>
      <c r="P164" s="640" t="str">
        <f>IF($B163="","",VLOOKUP($B163,Reinforcements[],COLUMN(Reinforcements[[#Headers],[Bottom Weld Grade (ksi)]])-1,FALSE))</f>
        <v/>
      </c>
      <c r="Q164" s="640"/>
      <c r="R164" s="640" t="str">
        <f>IF($B163="","",VLOOKUP($B163,Reinforcements[],COLUMN(Reinforcements[[#Headers],[Bottom Transverse (Horizontal) Weld]])-1,FALSE))</f>
        <v/>
      </c>
      <c r="S164" s="640"/>
      <c r="T164" s="640"/>
      <c r="U164" s="640" t="str">
        <f>IF($B163="","",VLOOKUP($B163,Reinforcements[],COLUMN(Reinforcements[[#Headers],[Bottom Transverse Weld Length]])-1,FALSE))</f>
        <v/>
      </c>
      <c r="V164" s="640"/>
      <c r="W164" s="640"/>
      <c r="X164" s="640" t="str">
        <f>IF($B163="","",VLOOKUP($B163,Reinforcements[],COLUMN(Reinforcements[[#Headers],[Bottom Transverse Weld Groove Depth (in)]])-1,FALSE))</f>
        <v/>
      </c>
      <c r="Y164" s="640"/>
      <c r="Z164" s="640"/>
      <c r="AA164" s="640" t="str">
        <f>IF($B163="","",VLOOKUP($B163,Reinforcements[],COLUMN(Reinforcements[[#Headers],[Bottom Transverse Weld Groove Angle (degrees)]])-1,FALSE))</f>
        <v/>
      </c>
      <c r="AB164" s="640"/>
      <c r="AC164" s="640"/>
      <c r="AD164" s="640" t="str">
        <f>IF($B163="","",VLOOKUP($B163,Reinforcements[],COLUMN(Reinforcements[[#Headers],[Bottom Transverse Weld Fillet Size (in)]])-1,FALSE))</f>
        <v/>
      </c>
      <c r="AE164" s="640"/>
      <c r="AF164" s="640" t="str">
        <f>IF($B163="","",VLOOKUP($B163,Reinforcements[],COLUMN(Reinforcements[[#Headers],[Bottom Longitudinal Weld Length]])-1,FALSE))</f>
        <v/>
      </c>
      <c r="AG164" s="640"/>
      <c r="AH164" s="640"/>
      <c r="AI164" s="641" t="str">
        <f>IF($B163="","",VLOOKUP($B163,Reinforcements[],COLUMN(Reinforcements[[#Headers],[Bottom Longitudinal Weld Fillet Size (in)]])-1,FALSE))</f>
        <v/>
      </c>
      <c r="AJ164" s="641"/>
      <c r="AK164" s="642"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42"/>
      <c r="AM164" s="643"/>
    </row>
    <row r="173" spans="1:39" x14ac:dyDescent="0.2">
      <c r="T173" s="66" t="s">
        <v>973</v>
      </c>
    </row>
  </sheetData>
  <sheetProtection algorithmName="SHA-512" hashValue="7Kf9b45lK6rqS+chch64/010jyOjGPP7RMAvpxNjW4CQyfbZ5tDO7UMby+ifBHmQBwA7REm82AcNxYpH5+qKfA==" saltValue="sqDCj0nQZFRjx2EYZiA2h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54" priority="74" stopIfTrue="1">
      <formula>AND(U$20="")</formula>
    </cfRule>
  </conditionalFormatting>
  <conditionalFormatting sqref="C85:C114 E85:E114 G85:G114 I85:I114 Q85:Q114 AI85:AI114 AF85:AF114 AD85:AD114 Y85:Y114 AB85:AB114 L85:L114 T85:T114 L119">
    <cfRule type="containsErrors" dxfId="453" priority="73">
      <formula>ISERROR(C85)</formula>
    </cfRule>
  </conditionalFormatting>
  <conditionalFormatting sqref="AI85:AI114">
    <cfRule type="cellIs" dxfId="452" priority="72" operator="equal">
      <formula>0</formula>
    </cfRule>
  </conditionalFormatting>
  <conditionalFormatting sqref="C115">
    <cfRule type="containsErrors" dxfId="451" priority="67">
      <formula>ISERROR(C115)</formula>
    </cfRule>
  </conditionalFormatting>
  <conditionalFormatting sqref="U52:AF81">
    <cfRule type="expression" dxfId="450" priority="45" stopIfTrue="1">
      <formula>AND(U52&lt;&gt;"")</formula>
    </cfRule>
  </conditionalFormatting>
  <conditionalFormatting sqref="U52:AF81">
    <cfRule type="expression" dxfId="449" priority="44" stopIfTrue="1">
      <formula>AND(U$20="")</formula>
    </cfRule>
  </conditionalFormatting>
  <conditionalFormatting sqref="AG52:AL81">
    <cfRule type="expression" dxfId="448" priority="43" stopIfTrue="1">
      <formula>AND(AG52&lt;&gt;"")</formula>
    </cfRule>
  </conditionalFormatting>
  <conditionalFormatting sqref="AG52:AL81">
    <cfRule type="expression" dxfId="447" priority="42" stopIfTrue="1">
      <formula>AND(AG$20="")</formula>
    </cfRule>
  </conditionalFormatting>
  <conditionalFormatting sqref="U21:AL50">
    <cfRule type="expression" dxfId="446" priority="38">
      <formula>AND(U$20="")</formula>
    </cfRule>
    <cfRule type="expression" dxfId="445" priority="39">
      <formula>AND(U21&lt;&gt;"")</formula>
    </cfRule>
  </conditionalFormatting>
  <conditionalFormatting sqref="L120">
    <cfRule type="containsErrors" dxfId="444" priority="37">
      <formula>ISERROR(L120)</formula>
    </cfRule>
  </conditionalFormatting>
  <conditionalFormatting sqref="AA119">
    <cfRule type="containsErrors" dxfId="443" priority="29">
      <formula>ISERROR(AA119)</formula>
    </cfRule>
  </conditionalFormatting>
  <conditionalFormatting sqref="AA120">
    <cfRule type="containsErrors" dxfId="442" priority="27">
      <formula>ISERROR(AA120)</formula>
    </cfRule>
  </conditionalFormatting>
  <conditionalFormatting sqref="AI119">
    <cfRule type="containsErrors" dxfId="441" priority="24">
      <formula>ISERROR(AI119)</formula>
    </cfRule>
  </conditionalFormatting>
  <conditionalFormatting sqref="AI120">
    <cfRule type="containsErrors" dxfId="440" priority="23">
      <formula>ISERROR(AI120)</formula>
    </cfRule>
  </conditionalFormatting>
  <conditionalFormatting sqref="AF119">
    <cfRule type="containsErrors" dxfId="439" priority="22">
      <formula>ISERROR(AF119)</formula>
    </cfRule>
  </conditionalFormatting>
  <conditionalFormatting sqref="AF120">
    <cfRule type="containsErrors" dxfId="438" priority="21">
      <formula>ISERROR(AF120)</formula>
    </cfRule>
  </conditionalFormatting>
  <conditionalFormatting sqref="L121 L123 L125 L127 L129 L131 L133 L135 L137 L139 L141 L143 L145 L147 L149 L151 L153 L155 L157 L159 L161 L163">
    <cfRule type="containsErrors" dxfId="437" priority="8">
      <formula>ISERROR(L121)</formula>
    </cfRule>
  </conditionalFormatting>
  <conditionalFormatting sqref="L122 L124 L126 L128 L130 L132 L134 L136 L138 L140 L142 L144 L146 L148 L150 L152 L154 L156 L158 L160 L162 L164">
    <cfRule type="containsErrors" dxfId="436" priority="7">
      <formula>ISERROR(L122)</formula>
    </cfRule>
  </conditionalFormatting>
  <conditionalFormatting sqref="AA121 AA123 AA125 AA127 AA129 AA131 AA133 AA135 AA137 AA139 AA141 AA143 AA145 AA147 AA149 AA151 AA153 AA155 AA157 AA159 AA161 AA163">
    <cfRule type="containsErrors" dxfId="435" priority="6">
      <formula>ISERROR(AA121)</formula>
    </cfRule>
  </conditionalFormatting>
  <conditionalFormatting sqref="AA122 AA124 AA126 AA128 AA130 AA132 AA134 AA136 AA138 AA140 AA142 AA144 AA146 AA148 AA150 AA152 AA154 AA156 AA158 AA160 AA162 AA164">
    <cfRule type="containsErrors" dxfId="434" priority="5">
      <formula>ISERROR(AA122)</formula>
    </cfRule>
  </conditionalFormatting>
  <conditionalFormatting sqref="AI121 AI123 AI125 AI127 AI129 AI131 AI133 AI135 AI137 AI139 AI141 AI143 AI145 AI147 AI149 AI151 AI153 AI155 AI157 AI159 AI161 AI163">
    <cfRule type="containsErrors" dxfId="433" priority="4">
      <formula>ISERROR(AI121)</formula>
    </cfRule>
  </conditionalFormatting>
  <conditionalFormatting sqref="AI122 AI124 AI126 AI128 AI130 AI132 AI134 AI136 AI138 AI140 AI142 AI144 AI146 AI148 AI150 AI152 AI154 AI156 AI158 AI160 AI162 AI164">
    <cfRule type="containsErrors" dxfId="432" priority="3">
      <formula>ISERROR(AI122)</formula>
    </cfRule>
  </conditionalFormatting>
  <conditionalFormatting sqref="AF121 AF123 AF125 AF127 AF129 AF131 AF133 AF135 AF137 AF139 AF141 AF143 AF145 AF147 AF149 AF151 AF153 AF155 AF157 AF159 AF161 AF163">
    <cfRule type="containsErrors" dxfId="431" priority="2">
      <formula>ISERROR(AF121)</formula>
    </cfRule>
  </conditionalFormatting>
  <conditionalFormatting sqref="AF122 AF124 AF126 AF128 AF130 AF132 AF134 AF136 AF138 AF140 AF142 AF144 AF146 AF148 AF150 AF152 AF154 AF156 AF158 AF160 AF162 AF164">
    <cfRule type="containsErrors" dxfId="43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51" t="str">
        <f>IF('Macro References'!$A$20=TRUE,'Macro References'!C22,"")</f>
        <v/>
      </c>
      <c r="D2" s="751"/>
      <c r="E2" s="751"/>
      <c r="F2" s="751"/>
      <c r="G2" s="751"/>
      <c r="H2" s="751"/>
      <c r="I2" s="751"/>
      <c r="J2" s="751"/>
      <c r="K2" s="751"/>
      <c r="L2" s="755" t="str">
        <f>IF('Macro References'!$A$20=TRUE,'Macro References'!C21,"")</f>
        <v>TNX Geometry Input</v>
      </c>
      <c r="M2" s="755"/>
      <c r="N2" s="755"/>
      <c r="O2" s="755"/>
      <c r="P2" s="755"/>
      <c r="Q2" s="755"/>
      <c r="R2" s="755"/>
      <c r="S2" s="755"/>
      <c r="T2" s="755"/>
      <c r="U2" s="755"/>
      <c r="V2" s="755"/>
      <c r="W2" s="755"/>
      <c r="X2" s="755"/>
      <c r="Y2" s="755"/>
      <c r="Z2" s="755"/>
      <c r="AA2" s="755"/>
      <c r="AB2" s="755"/>
      <c r="AC2" s="755"/>
      <c r="AD2" s="755"/>
      <c r="AE2" s="755"/>
      <c r="AF2" s="755"/>
      <c r="AG2" s="755"/>
      <c r="AH2" s="755"/>
      <c r="AI2" s="755"/>
      <c r="AJ2" s="755"/>
      <c r="AK2" s="755"/>
      <c r="AL2" s="755"/>
      <c r="AM2" s="755"/>
      <c r="AN2" s="755"/>
      <c r="AO2" s="755"/>
      <c r="AP2" s="755"/>
      <c r="AQ2" s="755"/>
      <c r="AR2" s="755"/>
      <c r="AS2" s="755"/>
      <c r="AT2" s="755"/>
      <c r="AU2" s="755"/>
      <c r="AV2" s="755"/>
      <c r="AW2" s="755"/>
      <c r="AX2" s="755"/>
      <c r="AY2" s="38"/>
      <c r="AZ2" s="751" t="str">
        <f>IF('Macro References'!$A$20=TRUE,'Macro References'!C23,"")</f>
        <v>Analysis Results</v>
      </c>
      <c r="BA2" s="751"/>
      <c r="BB2" s="751"/>
      <c r="BC2" s="751"/>
      <c r="BD2" s="751"/>
      <c r="BE2" s="751"/>
      <c r="BF2" s="751"/>
      <c r="BG2" s="751"/>
      <c r="BH2" s="751"/>
      <c r="BI2" s="751"/>
      <c r="BJ2" s="751"/>
      <c r="BK2" s="751"/>
      <c r="BL2" s="751"/>
      <c r="BM2" s="751"/>
      <c r="BN2" s="751"/>
      <c r="BO2" s="751"/>
      <c r="BP2" s="751"/>
      <c r="BQ2" s="751"/>
      <c r="BR2" s="751"/>
      <c r="BS2" s="751"/>
      <c r="BT2" s="751"/>
      <c r="BU2" s="38"/>
      <c r="BV2" s="66"/>
      <c r="BW2"/>
      <c r="BX2"/>
      <c r="BY2"/>
      <c r="BZ2" s="66"/>
      <c r="CA2"/>
      <c r="CB2"/>
      <c r="CC2"/>
      <c r="CD2"/>
      <c r="CE2"/>
      <c r="CF2"/>
      <c r="CG2"/>
      <c r="CH2"/>
      <c r="CI2"/>
      <c r="CJ2"/>
      <c r="CK2"/>
      <c r="CL2"/>
      <c r="CM2"/>
      <c r="CN2" s="819" t="str">
        <f>IF('Macro References'!$A$20=TRUE,'Macro References'!C24,"")</f>
        <v>Additional Calculations</v>
      </c>
      <c r="CO2" s="819"/>
      <c r="CP2" s="819"/>
      <c r="CQ2" s="819"/>
      <c r="CR2" s="819"/>
      <c r="CS2" s="819"/>
      <c r="CT2" s="819"/>
      <c r="CU2" s="819"/>
      <c r="CV2" s="819"/>
      <c r="CW2" s="819"/>
      <c r="CX2" s="819"/>
      <c r="CY2" s="819"/>
      <c r="CZ2" s="819"/>
      <c r="DA2" s="819"/>
      <c r="DB2" s="819"/>
      <c r="DC2" s="819"/>
      <c r="DD2" s="819"/>
      <c r="DE2" s="819"/>
      <c r="DF2" s="819"/>
      <c r="DG2" s="819"/>
      <c r="DH2" s="819"/>
      <c r="DI2" s="819"/>
      <c r="DJ2" s="819"/>
      <c r="DK2" s="819"/>
      <c r="DL2" s="819"/>
      <c r="DM2" s="819"/>
      <c r="DN2" s="819"/>
      <c r="DO2" s="819"/>
      <c r="DP2" s="819"/>
      <c r="DQ2" s="819"/>
      <c r="DR2" s="819"/>
      <c r="DS2" s="819"/>
      <c r="DT2" s="819"/>
      <c r="DU2" s="819"/>
      <c r="DV2" s="819"/>
      <c r="DW2" s="819"/>
      <c r="DX2" s="819"/>
      <c r="DY2" s="819"/>
      <c r="DZ2" s="819"/>
      <c r="EA2" s="819"/>
      <c r="EB2" s="819"/>
      <c r="EC2" s="819"/>
      <c r="ED2" s="819"/>
      <c r="EE2" s="819"/>
      <c r="EF2" s="819"/>
      <c r="EG2" s="819"/>
      <c r="EH2" s="819"/>
      <c r="EI2" s="819"/>
      <c r="EJ2" s="819"/>
      <c r="EK2" s="819"/>
      <c r="EL2" s="819"/>
      <c r="EM2" s="819"/>
      <c r="EN2" s="819"/>
      <c r="EO2" s="819"/>
      <c r="EP2" s="819"/>
      <c r="EQ2" s="819"/>
      <c r="ER2" s="819"/>
      <c r="ES2" s="819"/>
      <c r="ET2" s="819"/>
      <c r="EU2" s="819"/>
      <c r="EV2" s="819"/>
      <c r="EW2" s="819"/>
      <c r="EX2" s="819"/>
      <c r="EY2" s="819"/>
      <c r="EZ2" s="819"/>
      <c r="FA2" s="819"/>
      <c r="FB2" s="819"/>
      <c r="FC2" s="819"/>
      <c r="FD2" s="819"/>
      <c r="FE2" s="819"/>
      <c r="FF2" s="819"/>
      <c r="FG2" s="819"/>
      <c r="FH2" s="819"/>
      <c r="FI2" s="819"/>
      <c r="FJ2" s="819"/>
      <c r="FK2" s="819"/>
      <c r="FL2" s="819"/>
      <c r="FM2" s="819"/>
      <c r="FN2" s="819"/>
      <c r="FO2" s="819"/>
    </row>
    <row r="3" spans="2:177" ht="21" customHeight="1" thickBot="1" x14ac:dyDescent="0.3">
      <c r="C3" s="776" t="s">
        <v>97</v>
      </c>
      <c r="D3" s="776"/>
      <c r="E3" s="776"/>
      <c r="F3" s="776"/>
      <c r="G3" s="61">
        <v>5</v>
      </c>
      <c r="I3" s="766" t="s">
        <v>65</v>
      </c>
      <c r="J3" s="767"/>
      <c r="K3" s="768"/>
      <c r="BV3" s="25">
        <f>COLUMN(BV2)</f>
        <v>74</v>
      </c>
      <c r="CM3" s="25">
        <f>COLUMN(CM2)</f>
        <v>91</v>
      </c>
      <c r="CN3" s="820" t="s">
        <v>201</v>
      </c>
      <c r="CO3" s="746" t="s">
        <v>191</v>
      </c>
      <c r="CP3" s="747"/>
      <c r="CQ3" s="747"/>
      <c r="CR3" s="747"/>
      <c r="CS3" s="747"/>
      <c r="CT3" s="747"/>
      <c r="CU3" s="747"/>
      <c r="CV3" s="747"/>
      <c r="CW3" s="748"/>
      <c r="CX3" s="749" t="s">
        <v>192</v>
      </c>
      <c r="CY3" s="747"/>
      <c r="CZ3" s="747"/>
      <c r="DA3" s="747"/>
      <c r="DB3" s="747"/>
      <c r="DC3" s="747"/>
      <c r="DD3" s="747"/>
      <c r="DE3" s="747"/>
      <c r="DF3" s="747"/>
      <c r="DG3" s="816" t="str">
        <f>"% Capacity"&amp;IF(AND(Rev="H",Calculations!$F$27=TRUE),"*","")</f>
        <v>% Capacity*</v>
      </c>
      <c r="DH3" s="817"/>
      <c r="DI3" s="817"/>
      <c r="DJ3" s="817"/>
      <c r="DK3" s="817"/>
      <c r="DL3" s="817"/>
      <c r="DM3" s="817"/>
      <c r="DN3" s="817"/>
      <c r="DO3" s="817"/>
      <c r="DP3" s="817"/>
      <c r="DQ3" s="817"/>
      <c r="DR3" s="817"/>
      <c r="DS3" s="817"/>
      <c r="DT3" s="817"/>
      <c r="DU3" s="817"/>
      <c r="DV3" s="817"/>
      <c r="DW3" s="817"/>
      <c r="DX3" s="817"/>
      <c r="DY3" s="817"/>
      <c r="DZ3" s="817"/>
      <c r="EA3" s="817"/>
      <c r="EB3" s="817"/>
      <c r="EC3" s="817"/>
      <c r="ED3" s="817"/>
      <c r="EE3" s="817"/>
      <c r="EF3" s="817"/>
      <c r="EG3" s="817"/>
      <c r="EH3" s="817"/>
      <c r="EI3" s="817"/>
      <c r="EJ3" s="817"/>
      <c r="EK3" s="817"/>
      <c r="EL3" s="816" t="s">
        <v>381</v>
      </c>
      <c r="EM3" s="817"/>
      <c r="EN3" s="817"/>
      <c r="EO3" s="817"/>
      <c r="EP3" s="817"/>
      <c r="EQ3" s="817"/>
      <c r="ER3" s="817"/>
      <c r="ES3" s="817"/>
      <c r="ET3" s="817"/>
      <c r="EU3" s="817"/>
      <c r="EV3" s="817"/>
      <c r="EW3" s="817"/>
      <c r="EX3" s="817"/>
      <c r="EY3" s="817"/>
      <c r="EZ3" s="817"/>
      <c r="FA3" s="817"/>
      <c r="FB3" s="817"/>
      <c r="FC3" s="817"/>
      <c r="FD3" s="817"/>
      <c r="FE3" s="817"/>
      <c r="FF3" s="817"/>
      <c r="FG3" s="817"/>
      <c r="FH3" s="817"/>
      <c r="FI3" s="817"/>
      <c r="FJ3" s="817"/>
      <c r="FK3" s="817"/>
      <c r="FL3" s="817"/>
      <c r="FM3" s="817"/>
      <c r="FN3" s="817"/>
      <c r="FO3" s="818"/>
      <c r="FP3" s="135"/>
      <c r="FQ3" s="725" t="s">
        <v>348</v>
      </c>
      <c r="FR3" s="726"/>
      <c r="FS3" s="727"/>
      <c r="FU3" s="69" t="b">
        <v>0</v>
      </c>
    </row>
    <row r="4" spans="2:177" ht="30" customHeight="1" thickBot="1" x14ac:dyDescent="0.3">
      <c r="C4" s="3"/>
      <c r="D4" s="757" t="s">
        <v>210</v>
      </c>
      <c r="E4" s="757"/>
      <c r="F4" s="757"/>
      <c r="G4" s="757"/>
      <c r="H4" s="757"/>
      <c r="I4" s="31" t="s">
        <v>126</v>
      </c>
      <c r="J4" s="31" t="s">
        <v>124</v>
      </c>
      <c r="K4" s="32" t="s">
        <v>125</v>
      </c>
      <c r="L4" s="769" t="s">
        <v>1</v>
      </c>
      <c r="M4" s="770"/>
      <c r="N4" s="770"/>
      <c r="O4" s="771"/>
      <c r="P4" s="757" t="s">
        <v>11</v>
      </c>
      <c r="Q4" s="757"/>
      <c r="R4" s="757"/>
      <c r="S4" s="757"/>
      <c r="T4" s="757" t="s">
        <v>2</v>
      </c>
      <c r="U4" s="757"/>
      <c r="V4" s="757"/>
      <c r="W4" s="757"/>
      <c r="X4" s="757" t="s">
        <v>3</v>
      </c>
      <c r="Y4" s="757"/>
      <c r="Z4" s="757"/>
      <c r="AA4" s="757"/>
      <c r="AB4" s="760" t="s">
        <v>66</v>
      </c>
      <c r="AC4" s="761"/>
      <c r="AD4" s="761"/>
      <c r="AE4" s="762"/>
      <c r="AF4" s="757" t="s">
        <v>4</v>
      </c>
      <c r="AG4" s="757"/>
      <c r="AH4" s="757"/>
      <c r="AI4" s="757"/>
      <c r="AJ4" s="760" t="s">
        <v>122</v>
      </c>
      <c r="AK4" s="761"/>
      <c r="AL4" s="761"/>
      <c r="AM4" s="762"/>
      <c r="AN4" s="757" t="s">
        <v>5</v>
      </c>
      <c r="AO4" s="757"/>
      <c r="AP4" s="757"/>
      <c r="AQ4" s="757"/>
      <c r="AR4" s="757" t="s">
        <v>10</v>
      </c>
      <c r="AS4" s="757"/>
      <c r="AT4" s="757"/>
      <c r="AU4" s="760"/>
      <c r="AV4" s="756" t="s">
        <v>121</v>
      </c>
      <c r="AW4" s="757"/>
      <c r="AX4" s="757"/>
      <c r="AZ4" s="794" t="s">
        <v>7</v>
      </c>
      <c r="BA4" s="795"/>
      <c r="BB4" s="795"/>
      <c r="BC4" s="796"/>
      <c r="BD4" s="789" t="s">
        <v>71</v>
      </c>
      <c r="BE4" s="789"/>
      <c r="BF4" s="789"/>
      <c r="BG4" s="790" t="s">
        <v>72</v>
      </c>
      <c r="BH4" s="790"/>
      <c r="BI4" s="790"/>
      <c r="BJ4" s="790"/>
      <c r="BK4" s="790"/>
      <c r="BL4" s="790" t="s">
        <v>73</v>
      </c>
      <c r="BM4" s="790"/>
      <c r="BN4" s="790"/>
      <c r="BO4" s="790"/>
      <c r="BP4" s="789" t="s">
        <v>6</v>
      </c>
      <c r="BQ4" s="789"/>
      <c r="BR4" s="790" t="s">
        <v>8</v>
      </c>
      <c r="BS4" s="790"/>
      <c r="BT4" s="790"/>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21"/>
      <c r="CO4" s="743" t="s">
        <v>165</v>
      </c>
      <c r="CP4" s="743"/>
      <c r="CQ4" s="744"/>
      <c r="CR4" s="742" t="s">
        <v>180</v>
      </c>
      <c r="CS4" s="743"/>
      <c r="CT4" s="744"/>
      <c r="CU4" s="742" t="s">
        <v>134</v>
      </c>
      <c r="CV4" s="743"/>
      <c r="CW4" s="745"/>
      <c r="CX4" s="811" t="s">
        <v>165</v>
      </c>
      <c r="CY4" s="743"/>
      <c r="CZ4" s="744"/>
      <c r="DA4" s="742" t="s">
        <v>180</v>
      </c>
      <c r="DB4" s="743"/>
      <c r="DC4" s="744"/>
      <c r="DD4" s="742" t="s">
        <v>134</v>
      </c>
      <c r="DE4" s="743"/>
      <c r="DF4" s="745"/>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72" t="str">
        <f>Ht</f>
        <v/>
      </c>
      <c r="E5" s="773"/>
      <c r="F5" s="17" t="str">
        <f>IF(D5="","","-")</f>
        <v/>
      </c>
      <c r="G5" s="77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75"/>
      <c r="I5" s="228"/>
      <c r="J5" s="228"/>
      <c r="K5" s="228"/>
      <c r="L5" s="723" t="str">
        <f t="shared" ref="L5:L36" si="0">IF(D5="","",D5-G5+IF(P5="",0,P5))</f>
        <v/>
      </c>
      <c r="M5" s="723"/>
      <c r="N5" s="723"/>
      <c r="O5" s="723"/>
      <c r="P5" s="723" t="str">
        <f>IF(OR(G5=0,G5=""),"",IF(VLOOKUP(G5,'Geometry 2'!$C$4:$AI$14,1,TRUE)=VLOOKUP(G6,'Geometry 2'!$C$4:$AI$14,1,TRUE),"",IF(VLOOKUP(G5,'Geometry 2'!$C$4:$AI$14,33,TRUE)&lt;&gt;"n/a",MIN(G5,VLOOKUP(G5,'Geometry 2'!$C$4:$AI$14,1,TRUE))-VLOOKUP(G5,'Geometry 2'!$C$4:$AI$14,33,TRUE),"check")))</f>
        <v/>
      </c>
      <c r="Q5" s="723"/>
      <c r="R5" s="723"/>
      <c r="S5" s="723"/>
      <c r="T5" s="723" t="str">
        <f>IF($G5="","",VLOOKUP($G5,'Geometry 2'!$E$4:$AH$14,11,TRUE))</f>
        <v/>
      </c>
      <c r="U5" s="723"/>
      <c r="V5" s="723"/>
      <c r="W5" s="723"/>
      <c r="X5" s="722" t="str">
        <f>IF($G5="","",VLOOKUP($G5,'Geometry 2'!$E$4:$AJ$14,19,TRUE)-12*VLOOKUP($G5,'Geometry 2'!$E$4:$AJ$14,32,TRUE)*($D5-VLOOKUP($G5,'Geometry 2'!$E$5:$AH$14,1,TRUE)))</f>
        <v/>
      </c>
      <c r="Y5" s="722"/>
      <c r="Z5" s="722"/>
      <c r="AA5" s="722"/>
      <c r="AB5" s="763" t="str">
        <f>IF($G5="","",VLOOKUP($G5,'Geometry 2'!$E$4:$AJ$14,19,TRUE)-12*VLOOKUP($G5,'Geometry 2'!$E$4:$AJ$14,32,TRUE)*($G5-VLOOKUP($G5,'Geometry 2'!$E$5:$AH$14,1,TRUE)))</f>
        <v/>
      </c>
      <c r="AC5" s="764"/>
      <c r="AD5" s="764"/>
      <c r="AE5" s="765"/>
      <c r="AF5" s="722" t="str">
        <f>IF($G5="","",VLOOKUP($G5,'Geometry 2'!$E$4:$AJ$14,19,TRUE)-12*VLOOKUP($G5,'Geometry 2'!$E$4:$AJ$14,32,TRUE)*($G5-IF($P5="",0,$P5)-VLOOKUP($G5,'Geometry 2'!$E$5:$AH$14,1,TRUE)))</f>
        <v/>
      </c>
      <c r="AG5" s="722"/>
      <c r="AH5" s="722"/>
      <c r="AI5" s="722"/>
      <c r="AJ5" s="752" t="str">
        <f>IF($G5="","",VLOOKUP($G5,'Geometry 2'!$E$4:$AH$14,23,TRUE))</f>
        <v/>
      </c>
      <c r="AK5" s="753"/>
      <c r="AL5" s="753"/>
      <c r="AM5" s="754"/>
      <c r="AN5" s="723"/>
      <c r="AO5" s="723"/>
      <c r="AP5" s="723"/>
      <c r="AQ5" s="723"/>
      <c r="AR5" s="723" t="str">
        <f>IF($G5="","",VLOOKUP($G5,'Geometry 2'!$E$4:$AH$14,27,TRUE))</f>
        <v/>
      </c>
      <c r="AS5" s="723"/>
      <c r="AT5" s="723"/>
      <c r="AU5" s="724"/>
      <c r="AV5" s="721"/>
      <c r="AW5" s="722"/>
      <c r="AX5" s="722"/>
      <c r="AZ5" s="793" t="str">
        <f>IF(G5="","",CONCATENATE(ROUND(D5,2)," ",F5," ",ROUND(G5,2)))</f>
        <v/>
      </c>
      <c r="BA5" s="793"/>
      <c r="BB5" s="793"/>
      <c r="BC5" s="793"/>
      <c r="BD5" s="793"/>
      <c r="BE5" s="793"/>
      <c r="BF5" s="793"/>
      <c r="BG5" s="728" t="str">
        <f t="shared" ref="BG5:BG22" si="1">IF(AZ5="","","TP"&amp;ROUND(AF5,3)&amp;"x"&amp;ROUND(X5,3)&amp;"x"&amp;ROUND(AN5,4))</f>
        <v/>
      </c>
      <c r="BH5" s="729"/>
      <c r="BI5" s="729"/>
      <c r="BJ5" s="729"/>
      <c r="BK5" s="730"/>
      <c r="BL5" s="793"/>
      <c r="BM5" s="793"/>
      <c r="BN5" s="793"/>
      <c r="BO5" s="793"/>
      <c r="BP5" s="791"/>
      <c r="BQ5" s="792"/>
      <c r="BR5" s="793" t="str">
        <f>IF(BP5="","",IF(OR(AND(Rev="H",Calculations!$F$27=TRUE),AND(Rev&lt;&gt;"H",Calculations!$F$30=TRUE)),IF(BP5&lt;=1,"Pass","Fail"),IF(BP5&lt;=1.05,"Pass","Fail")))</f>
        <v/>
      </c>
      <c r="BS5" s="793"/>
      <c r="BT5" s="793"/>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804"/>
      <c r="CP5" s="805"/>
      <c r="CQ5" s="806"/>
      <c r="CR5" s="804"/>
      <c r="CS5" s="805"/>
      <c r="CT5" s="806"/>
      <c r="CU5" s="807" t="str">
        <f>IF(CO5="","",IF(CR5="n/a",CO5,CO5+CR5))</f>
        <v/>
      </c>
      <c r="CV5" s="808"/>
      <c r="CW5" s="808"/>
      <c r="CX5" s="809"/>
      <c r="CY5" s="809"/>
      <c r="CZ5" s="810"/>
      <c r="DA5" s="732"/>
      <c r="DB5" s="733"/>
      <c r="DC5" s="738"/>
      <c r="DD5" s="732" t="str">
        <f>IF(CX5="","",IF(DA5="n/a",CX5,CX5+DA5))</f>
        <v/>
      </c>
      <c r="DE5" s="733"/>
      <c r="DF5" s="734"/>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72" t="str">
        <f>IF(OR(G5=0,G5=""),"",G5)</f>
        <v/>
      </c>
      <c r="E6" s="773"/>
      <c r="F6" s="17" t="str">
        <f t="shared" ref="F6:F69" si="2">IF(D6="","","-")</f>
        <v/>
      </c>
      <c r="G6" s="77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75"/>
      <c r="I6" s="228"/>
      <c r="J6" s="228"/>
      <c r="K6" s="228"/>
      <c r="L6" s="723" t="str">
        <f t="shared" si="0"/>
        <v/>
      </c>
      <c r="M6" s="723"/>
      <c r="N6" s="723"/>
      <c r="O6" s="723"/>
      <c r="P6" s="723" t="str">
        <f>IF(OR(G6=0,G6=""),"",IF(VLOOKUP(G6,'Geometry 2'!$C$4:$AI$14,1,TRUE)=VLOOKUP(G7,'Geometry 2'!$C$4:$AI$14,1,TRUE),"",IF(VLOOKUP(G6,'Geometry 2'!$C$4:$AI$14,33,TRUE)&lt;&gt;"n/a",MIN(G6,VLOOKUP(G6,'Geometry 2'!$C$4:$AI$14,1,TRUE))-VLOOKUP(G6,'Geometry 2'!$C$4:$AI$14,33,TRUE),"check")))</f>
        <v/>
      </c>
      <c r="Q6" s="723"/>
      <c r="R6" s="723"/>
      <c r="S6" s="723"/>
      <c r="T6" s="723" t="str">
        <f>IF($G6="","",VLOOKUP($G6,'Geometry 2'!$E$4:$AH$14,11,TRUE))</f>
        <v/>
      </c>
      <c r="U6" s="723"/>
      <c r="V6" s="723"/>
      <c r="W6" s="723"/>
      <c r="X6" s="722" t="str">
        <f>IF($G6="","",VLOOKUP($G6,'Geometry 2'!$E$4:$AJ$14,19,TRUE)-12*VLOOKUP($G6,'Geometry 2'!$E$4:$AJ$14,32,TRUE)*($D6-VLOOKUP($G6,'Geometry 2'!$E$5:$AH$14,1,TRUE)))</f>
        <v/>
      </c>
      <c r="Y6" s="722"/>
      <c r="Z6" s="722"/>
      <c r="AA6" s="722"/>
      <c r="AB6" s="763" t="str">
        <f>IF($G6="","",VLOOKUP($G6,'Geometry 2'!$E$4:$AJ$14,19,TRUE)-12*VLOOKUP($G6,'Geometry 2'!$E$4:$AJ$14,32,TRUE)*($G6-VLOOKUP($G6,'Geometry 2'!$E$5:$AH$14,1,TRUE)))</f>
        <v/>
      </c>
      <c r="AC6" s="764"/>
      <c r="AD6" s="764"/>
      <c r="AE6" s="765"/>
      <c r="AF6" s="722" t="str">
        <f>IF($G6="","",VLOOKUP($G6,'Geometry 2'!$E$4:$AJ$14,19,TRUE)-12*VLOOKUP($G6,'Geometry 2'!$E$4:$AJ$14,32,TRUE)*($G6-IF($P6="",0,$P6)-VLOOKUP($G6,'Geometry 2'!$E$5:$AH$14,1,TRUE)))</f>
        <v/>
      </c>
      <c r="AG6" s="722"/>
      <c r="AH6" s="722"/>
      <c r="AI6" s="722"/>
      <c r="AJ6" s="752" t="str">
        <f>IF($G6="","",VLOOKUP($G6,'Geometry 2'!$E$4:$AH$14,23,TRUE))</f>
        <v/>
      </c>
      <c r="AK6" s="753"/>
      <c r="AL6" s="753"/>
      <c r="AM6" s="754"/>
      <c r="AN6" s="723"/>
      <c r="AO6" s="723"/>
      <c r="AP6" s="723"/>
      <c r="AQ6" s="723"/>
      <c r="AR6" s="723" t="str">
        <f>IF($G6="","",VLOOKUP($G6,'Geometry 2'!$E$4:$AH$14,27,TRUE))</f>
        <v/>
      </c>
      <c r="AS6" s="723"/>
      <c r="AT6" s="723"/>
      <c r="AU6" s="724"/>
      <c r="AV6" s="721"/>
      <c r="AW6" s="722"/>
      <c r="AX6" s="722"/>
      <c r="AZ6" s="728" t="str">
        <f>IF(G6="","",CONCATENATE(ROUND(D6,2)," ",F6," ",ROUND(G6,2)))</f>
        <v/>
      </c>
      <c r="BA6" s="729"/>
      <c r="BB6" s="729"/>
      <c r="BC6" s="730"/>
      <c r="BD6" s="728"/>
      <c r="BE6" s="729"/>
      <c r="BF6" s="729"/>
      <c r="BG6" s="728" t="str">
        <f t="shared" si="1"/>
        <v/>
      </c>
      <c r="BH6" s="729"/>
      <c r="BI6" s="729"/>
      <c r="BJ6" s="729"/>
      <c r="BK6" s="730"/>
      <c r="BL6" s="728"/>
      <c r="BM6" s="729"/>
      <c r="BN6" s="729"/>
      <c r="BO6" s="729"/>
      <c r="BP6" s="731"/>
      <c r="BQ6" s="731"/>
      <c r="BR6" s="728" t="str">
        <f>IF(BP6="","",IF(OR(AND(Rev="H",Calculations!$F$27=TRUE),AND(Rev&lt;&gt;"H",Calculations!$F$30=TRUE)),IF(BP6&lt;=1,"Pass","Fail"),IF(BP6&lt;=1.05,"Pass","Fail")))</f>
        <v/>
      </c>
      <c r="BS6" s="729"/>
      <c r="BT6" s="730"/>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7"/>
      <c r="CP6" s="798"/>
      <c r="CQ6" s="799"/>
      <c r="CR6" s="797"/>
      <c r="CS6" s="798"/>
      <c r="CT6" s="799"/>
      <c r="CU6" s="800" t="str">
        <f>IF(CO6="","",IF(CR6="n/a",CO6,CO6+CR6))</f>
        <v/>
      </c>
      <c r="CV6" s="801"/>
      <c r="CW6" s="801"/>
      <c r="CX6" s="802"/>
      <c r="CY6" s="802"/>
      <c r="CZ6" s="803"/>
      <c r="DA6" s="739"/>
      <c r="DB6" s="740"/>
      <c r="DC6" s="741"/>
      <c r="DD6" s="735" t="str">
        <f>IF(CX6="","",IF(DA6="n/a",CX6,CX6+DA6))</f>
        <v/>
      </c>
      <c r="DE6" s="736"/>
      <c r="DF6" s="737"/>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72" t="str">
        <f t="shared" ref="D7:D70" si="4">IF(OR(G6=0,G6=""),"",G6)</f>
        <v/>
      </c>
      <c r="E7" s="773"/>
      <c r="F7" s="17" t="str">
        <f t="shared" si="2"/>
        <v/>
      </c>
      <c r="G7" s="77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75"/>
      <c r="I7" s="228"/>
      <c r="J7" s="228"/>
      <c r="K7" s="228"/>
      <c r="L7" s="723" t="str">
        <f t="shared" si="0"/>
        <v/>
      </c>
      <c r="M7" s="723"/>
      <c r="N7" s="723"/>
      <c r="O7" s="723"/>
      <c r="P7" s="723" t="str">
        <f>IF(OR(G7=0,G7=""),"",IF(VLOOKUP(G7,'Geometry 2'!$C$4:$AI$14,1,TRUE)=VLOOKUP(G8,'Geometry 2'!$C$4:$AI$14,1,TRUE),"",IF(VLOOKUP(G7,'Geometry 2'!$C$4:$AI$14,33,TRUE)&lt;&gt;"n/a",MIN(G7,VLOOKUP(G7,'Geometry 2'!$C$4:$AI$14,1,TRUE))-VLOOKUP(G7,'Geometry 2'!$C$4:$AI$14,33,TRUE),"check")))</f>
        <v/>
      </c>
      <c r="Q7" s="723"/>
      <c r="R7" s="723"/>
      <c r="S7" s="723"/>
      <c r="T7" s="723" t="str">
        <f>IF($G7="","",VLOOKUP($G7,'Geometry 2'!$E$4:$AH$14,11,TRUE))</f>
        <v/>
      </c>
      <c r="U7" s="723"/>
      <c r="V7" s="723"/>
      <c r="W7" s="723"/>
      <c r="X7" s="722" t="str">
        <f>IF($G7="","",VLOOKUP($G7,'Geometry 2'!$E$4:$AJ$14,19,TRUE)-12*VLOOKUP($G7,'Geometry 2'!$E$4:$AJ$14,32,TRUE)*($D7-VLOOKUP($G7,'Geometry 2'!$E$5:$AH$14,1,TRUE)))</f>
        <v/>
      </c>
      <c r="Y7" s="722"/>
      <c r="Z7" s="722"/>
      <c r="AA7" s="722"/>
      <c r="AB7" s="763" t="str">
        <f>IF($G7="","",VLOOKUP($G7,'Geometry 2'!$E$4:$AJ$14,19,TRUE)-12*VLOOKUP($G7,'Geometry 2'!$E$4:$AJ$14,32,TRUE)*($G7-VLOOKUP($G7,'Geometry 2'!$E$5:$AH$14,1,TRUE)))</f>
        <v/>
      </c>
      <c r="AC7" s="764"/>
      <c r="AD7" s="764"/>
      <c r="AE7" s="765"/>
      <c r="AF7" s="722" t="str">
        <f>IF($G7="","",VLOOKUP($G7,'Geometry 2'!$E$4:$AJ$14,19,TRUE)-12*VLOOKUP($G7,'Geometry 2'!$E$4:$AJ$14,32,TRUE)*($G7-IF($P7="",0,$P7)-VLOOKUP($G7,'Geometry 2'!$E$5:$AH$14,1,TRUE)))</f>
        <v/>
      </c>
      <c r="AG7" s="722"/>
      <c r="AH7" s="722"/>
      <c r="AI7" s="722"/>
      <c r="AJ7" s="752" t="str">
        <f>IF($G7="","",VLOOKUP($G7,'Geometry 2'!$E$4:$AH$14,23,TRUE))</f>
        <v/>
      </c>
      <c r="AK7" s="753"/>
      <c r="AL7" s="753"/>
      <c r="AM7" s="754"/>
      <c r="AN7" s="723"/>
      <c r="AO7" s="723"/>
      <c r="AP7" s="723"/>
      <c r="AQ7" s="723"/>
      <c r="AR7" s="723" t="str">
        <f>IF($G7="","",VLOOKUP($G7,'Geometry 2'!$E$4:$AH$14,27,TRUE))</f>
        <v/>
      </c>
      <c r="AS7" s="723"/>
      <c r="AT7" s="723"/>
      <c r="AU7" s="724"/>
      <c r="AV7" s="721"/>
      <c r="AW7" s="722"/>
      <c r="AX7" s="722"/>
      <c r="AZ7" s="728" t="str">
        <f t="shared" ref="AZ7:AZ70" si="5">IF(G7="","",CONCATENATE(ROUND(D7,2)," ",F7," ",ROUND(G7,2)))</f>
        <v/>
      </c>
      <c r="BA7" s="729"/>
      <c r="BB7" s="729"/>
      <c r="BC7" s="730"/>
      <c r="BD7" s="728"/>
      <c r="BE7" s="729"/>
      <c r="BF7" s="729"/>
      <c r="BG7" s="728" t="str">
        <f t="shared" si="1"/>
        <v/>
      </c>
      <c r="BH7" s="729"/>
      <c r="BI7" s="729"/>
      <c r="BJ7" s="729"/>
      <c r="BK7" s="730"/>
      <c r="BL7" s="728"/>
      <c r="BM7" s="729"/>
      <c r="BN7" s="729"/>
      <c r="BO7" s="729"/>
      <c r="BP7" s="731"/>
      <c r="BQ7" s="731"/>
      <c r="BR7" s="728" t="str">
        <f>IF(BP7="","",IF(OR(AND(Rev="H",Calculations!$F$27=TRUE),AND(Rev&lt;&gt;"H",Calculations!$F$30=TRUE)),IF(BP7&lt;=1,"Pass","Fail"),IF(BP7&lt;=1.05,"Pass","Fail")))</f>
        <v/>
      </c>
      <c r="BS7" s="729"/>
      <c r="BT7" s="730"/>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804"/>
      <c r="CP7" s="805"/>
      <c r="CQ7" s="806"/>
      <c r="CR7" s="804"/>
      <c r="CS7" s="805"/>
      <c r="CT7" s="806"/>
      <c r="CU7" s="807" t="str">
        <f t="shared" ref="CU7:CU70" si="7">IF(CO7="","",IF(CR7="n/a",CO7,CO7+CR7))</f>
        <v/>
      </c>
      <c r="CV7" s="808"/>
      <c r="CW7" s="808"/>
      <c r="CX7" s="809"/>
      <c r="CY7" s="809"/>
      <c r="CZ7" s="810"/>
      <c r="DA7" s="732"/>
      <c r="DB7" s="733"/>
      <c r="DC7" s="738"/>
      <c r="DD7" s="732" t="str">
        <f t="shared" ref="DD7:DD70" si="8">IF(CX7="","",IF(DA7="n/a",CX7,CX7+DA7))</f>
        <v/>
      </c>
      <c r="DE7" s="733"/>
      <c r="DF7" s="734"/>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72" t="str">
        <f t="shared" si="4"/>
        <v/>
      </c>
      <c r="E8" s="773"/>
      <c r="F8" s="17" t="str">
        <f t="shared" si="2"/>
        <v/>
      </c>
      <c r="G8" s="77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75"/>
      <c r="I8" s="228"/>
      <c r="J8" s="228"/>
      <c r="K8" s="228"/>
      <c r="L8" s="723" t="str">
        <f t="shared" si="0"/>
        <v/>
      </c>
      <c r="M8" s="723"/>
      <c r="N8" s="723"/>
      <c r="O8" s="723"/>
      <c r="P8" s="723" t="str">
        <f>IF(OR(G8=0,G8=""),"",IF(VLOOKUP(G8,'Geometry 2'!$C$4:$AI$14,1,TRUE)=VLOOKUP(G9,'Geometry 2'!$C$4:$AI$14,1,TRUE),"",IF(VLOOKUP(G8,'Geometry 2'!$C$4:$AI$14,33,TRUE)&lt;&gt;"n/a",MIN(G8,VLOOKUP(G8,'Geometry 2'!$C$4:$AI$14,1,TRUE))-VLOOKUP(G8,'Geometry 2'!$C$4:$AI$14,33,TRUE),"check")))</f>
        <v/>
      </c>
      <c r="Q8" s="723"/>
      <c r="R8" s="723"/>
      <c r="S8" s="723"/>
      <c r="T8" s="723" t="str">
        <f>IF($G8="","",VLOOKUP($G8,'Geometry 2'!$E$4:$AH$14,11,TRUE))</f>
        <v/>
      </c>
      <c r="U8" s="723"/>
      <c r="V8" s="723"/>
      <c r="W8" s="723"/>
      <c r="X8" s="722" t="str">
        <f>IF($G8="","",VLOOKUP($G8,'Geometry 2'!$E$4:$AJ$14,19,TRUE)-12*VLOOKUP($G8,'Geometry 2'!$E$4:$AJ$14,32,TRUE)*($D8-VLOOKUP($G8,'Geometry 2'!$E$5:$AH$14,1,TRUE)))</f>
        <v/>
      </c>
      <c r="Y8" s="722"/>
      <c r="Z8" s="722"/>
      <c r="AA8" s="722"/>
      <c r="AB8" s="763" t="str">
        <f>IF($G8="","",VLOOKUP($G8,'Geometry 2'!$E$4:$AJ$14,19,TRUE)-12*VLOOKUP($G8,'Geometry 2'!$E$4:$AJ$14,32,TRUE)*($G8-VLOOKUP($G8,'Geometry 2'!$E$5:$AH$14,1,TRUE)))</f>
        <v/>
      </c>
      <c r="AC8" s="764"/>
      <c r="AD8" s="764"/>
      <c r="AE8" s="765"/>
      <c r="AF8" s="722" t="str">
        <f>IF($G8="","",VLOOKUP($G8,'Geometry 2'!$E$4:$AJ$14,19,TRUE)-12*VLOOKUP($G8,'Geometry 2'!$E$4:$AJ$14,32,TRUE)*($G8-IF($P8="",0,$P8)-VLOOKUP($G8,'Geometry 2'!$E$5:$AH$14,1,TRUE)))</f>
        <v/>
      </c>
      <c r="AG8" s="722"/>
      <c r="AH8" s="722"/>
      <c r="AI8" s="722"/>
      <c r="AJ8" s="752" t="str">
        <f>IF($G8="","",VLOOKUP($G8,'Geometry 2'!$E$4:$AH$14,23,TRUE))</f>
        <v/>
      </c>
      <c r="AK8" s="753"/>
      <c r="AL8" s="753"/>
      <c r="AM8" s="754"/>
      <c r="AN8" s="723"/>
      <c r="AO8" s="723"/>
      <c r="AP8" s="723"/>
      <c r="AQ8" s="723"/>
      <c r="AR8" s="723" t="str">
        <f>IF($G8="","",VLOOKUP($G8,'Geometry 2'!$E$4:$AH$14,27,TRUE))</f>
        <v/>
      </c>
      <c r="AS8" s="723"/>
      <c r="AT8" s="723"/>
      <c r="AU8" s="724"/>
      <c r="AV8" s="721"/>
      <c r="AW8" s="722"/>
      <c r="AX8" s="722"/>
      <c r="AZ8" s="728" t="str">
        <f t="shared" si="5"/>
        <v/>
      </c>
      <c r="BA8" s="729"/>
      <c r="BB8" s="729"/>
      <c r="BC8" s="730"/>
      <c r="BD8" s="728"/>
      <c r="BE8" s="729"/>
      <c r="BF8" s="729"/>
      <c r="BG8" s="728" t="str">
        <f t="shared" si="1"/>
        <v/>
      </c>
      <c r="BH8" s="729"/>
      <c r="BI8" s="729"/>
      <c r="BJ8" s="729"/>
      <c r="BK8" s="730"/>
      <c r="BL8" s="728"/>
      <c r="BM8" s="729"/>
      <c r="BN8" s="729"/>
      <c r="BO8" s="729"/>
      <c r="BP8" s="731"/>
      <c r="BQ8" s="731"/>
      <c r="BR8" s="728" t="str">
        <f>IF(BP8="","",IF(OR(AND(Rev="H",Calculations!$F$27=TRUE),AND(Rev&lt;&gt;"H",Calculations!$F$30=TRUE)),IF(BP8&lt;=1,"Pass","Fail"),IF(BP8&lt;=1.05,"Pass","Fail")))</f>
        <v/>
      </c>
      <c r="BS8" s="729"/>
      <c r="BT8" s="730"/>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7"/>
      <c r="CP8" s="798"/>
      <c r="CQ8" s="799"/>
      <c r="CR8" s="797"/>
      <c r="CS8" s="798"/>
      <c r="CT8" s="799"/>
      <c r="CU8" s="800" t="str">
        <f t="shared" si="7"/>
        <v/>
      </c>
      <c r="CV8" s="801"/>
      <c r="CW8" s="801"/>
      <c r="CX8" s="802"/>
      <c r="CY8" s="802"/>
      <c r="CZ8" s="803"/>
      <c r="DA8" s="739"/>
      <c r="DB8" s="740"/>
      <c r="DC8" s="741"/>
      <c r="DD8" s="735" t="str">
        <f t="shared" si="8"/>
        <v/>
      </c>
      <c r="DE8" s="736"/>
      <c r="DF8" s="737"/>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72" t="str">
        <f t="shared" si="4"/>
        <v/>
      </c>
      <c r="E9" s="773"/>
      <c r="F9" s="17" t="str">
        <f t="shared" si="2"/>
        <v/>
      </c>
      <c r="G9" s="77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75"/>
      <c r="I9" s="228"/>
      <c r="J9" s="228"/>
      <c r="K9" s="228"/>
      <c r="L9" s="723" t="str">
        <f t="shared" si="0"/>
        <v/>
      </c>
      <c r="M9" s="723"/>
      <c r="N9" s="723"/>
      <c r="O9" s="723"/>
      <c r="P9" s="723" t="str">
        <f>IF(OR(G9=0,G9=""),"",IF(VLOOKUP(G9,'Geometry 2'!$C$4:$AI$14,1,TRUE)=VLOOKUP(G10,'Geometry 2'!$C$4:$AI$14,1,TRUE),"",IF(VLOOKUP(G9,'Geometry 2'!$C$4:$AI$14,33,TRUE)&lt;&gt;"n/a",MIN(G9,VLOOKUP(G9,'Geometry 2'!$C$4:$AI$14,1,TRUE))-VLOOKUP(G9,'Geometry 2'!$C$4:$AI$14,33,TRUE),"check")))</f>
        <v/>
      </c>
      <c r="Q9" s="723"/>
      <c r="R9" s="723"/>
      <c r="S9" s="723"/>
      <c r="T9" s="723" t="str">
        <f>IF($G9="","",VLOOKUP($G9,'Geometry 2'!$E$4:$AH$14,11,TRUE))</f>
        <v/>
      </c>
      <c r="U9" s="723"/>
      <c r="V9" s="723"/>
      <c r="W9" s="723"/>
      <c r="X9" s="722" t="str">
        <f>IF($G9="","",VLOOKUP($G9,'Geometry 2'!$E$4:$AJ$14,19,TRUE)-12*VLOOKUP($G9,'Geometry 2'!$E$4:$AJ$14,32,TRUE)*($D9-VLOOKUP($G9,'Geometry 2'!$E$5:$AH$14,1,TRUE)))</f>
        <v/>
      </c>
      <c r="Y9" s="722"/>
      <c r="Z9" s="722"/>
      <c r="AA9" s="722"/>
      <c r="AB9" s="763" t="str">
        <f>IF($G9="","",VLOOKUP($G9,'Geometry 2'!$E$4:$AJ$14,19,TRUE)-12*VLOOKUP($G9,'Geometry 2'!$E$4:$AJ$14,32,TRUE)*($G9-VLOOKUP($G9,'Geometry 2'!$E$5:$AH$14,1,TRUE)))</f>
        <v/>
      </c>
      <c r="AC9" s="764"/>
      <c r="AD9" s="764"/>
      <c r="AE9" s="765"/>
      <c r="AF9" s="722" t="str">
        <f>IF($G9="","",VLOOKUP($G9,'Geometry 2'!$E$4:$AJ$14,19,TRUE)-12*VLOOKUP($G9,'Geometry 2'!$E$4:$AJ$14,32,TRUE)*($G9-IF($P9="",0,$P9)-VLOOKUP($G9,'Geometry 2'!$E$5:$AH$14,1,TRUE)))</f>
        <v/>
      </c>
      <c r="AG9" s="722"/>
      <c r="AH9" s="722"/>
      <c r="AI9" s="722"/>
      <c r="AJ9" s="752" t="str">
        <f>IF($G9="","",VLOOKUP($G9,'Geometry 2'!$E$4:$AH$14,23,TRUE))</f>
        <v/>
      </c>
      <c r="AK9" s="753"/>
      <c r="AL9" s="753"/>
      <c r="AM9" s="754"/>
      <c r="AN9" s="723"/>
      <c r="AO9" s="723"/>
      <c r="AP9" s="723"/>
      <c r="AQ9" s="723"/>
      <c r="AR9" s="723" t="str">
        <f>IF($G9="","",VLOOKUP($G9,'Geometry 2'!$E$4:$AH$14,27,TRUE))</f>
        <v/>
      </c>
      <c r="AS9" s="723"/>
      <c r="AT9" s="723"/>
      <c r="AU9" s="724"/>
      <c r="AV9" s="721"/>
      <c r="AW9" s="722"/>
      <c r="AX9" s="722"/>
      <c r="AZ9" s="728" t="str">
        <f t="shared" si="5"/>
        <v/>
      </c>
      <c r="BA9" s="729"/>
      <c r="BB9" s="729"/>
      <c r="BC9" s="730"/>
      <c r="BD9" s="728"/>
      <c r="BE9" s="729"/>
      <c r="BF9" s="729"/>
      <c r="BG9" s="728" t="str">
        <f t="shared" si="1"/>
        <v/>
      </c>
      <c r="BH9" s="729"/>
      <c r="BI9" s="729"/>
      <c r="BJ9" s="729"/>
      <c r="BK9" s="730"/>
      <c r="BL9" s="728"/>
      <c r="BM9" s="729"/>
      <c r="BN9" s="729"/>
      <c r="BO9" s="729"/>
      <c r="BP9" s="731"/>
      <c r="BQ9" s="731"/>
      <c r="BR9" s="728" t="str">
        <f>IF(BP9="","",IF(OR(AND(Rev="H",Calculations!$F$27=TRUE),AND(Rev&lt;&gt;"H",Calculations!$F$30=TRUE)),IF(BP9&lt;=1,"Pass","Fail"),IF(BP9&lt;=1.05,"Pass","Fail")))</f>
        <v/>
      </c>
      <c r="BS9" s="729"/>
      <c r="BT9" s="730"/>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804"/>
      <c r="CP9" s="805"/>
      <c r="CQ9" s="806"/>
      <c r="CR9" s="804"/>
      <c r="CS9" s="805"/>
      <c r="CT9" s="806"/>
      <c r="CU9" s="807" t="str">
        <f t="shared" si="7"/>
        <v/>
      </c>
      <c r="CV9" s="808"/>
      <c r="CW9" s="808"/>
      <c r="CX9" s="809"/>
      <c r="CY9" s="809"/>
      <c r="CZ9" s="810"/>
      <c r="DA9" s="732"/>
      <c r="DB9" s="733"/>
      <c r="DC9" s="738"/>
      <c r="DD9" s="732" t="str">
        <f t="shared" si="8"/>
        <v/>
      </c>
      <c r="DE9" s="733"/>
      <c r="DF9" s="734"/>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72" t="str">
        <f>IF(OR(G9=0,G9=""),"",G9)</f>
        <v/>
      </c>
      <c r="E10" s="773"/>
      <c r="F10" s="17" t="str">
        <f t="shared" si="2"/>
        <v/>
      </c>
      <c r="G10" s="77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75"/>
      <c r="I10" s="228"/>
      <c r="J10" s="228"/>
      <c r="K10" s="228"/>
      <c r="L10" s="723" t="str">
        <f t="shared" si="0"/>
        <v/>
      </c>
      <c r="M10" s="723"/>
      <c r="N10" s="723"/>
      <c r="O10" s="723"/>
      <c r="P10" s="723" t="str">
        <f>IF(OR(G10=0,G10=""),"",IF(VLOOKUP(G10,'Geometry 2'!$C$4:$AI$14,1,TRUE)=VLOOKUP(G11,'Geometry 2'!$C$4:$AI$14,1,TRUE),"",IF(VLOOKUP(G10,'Geometry 2'!$C$4:$AI$14,33,TRUE)&lt;&gt;"n/a",MIN(G10,VLOOKUP(G10,'Geometry 2'!$C$4:$AI$14,1,TRUE))-VLOOKUP(G10,'Geometry 2'!$C$4:$AI$14,33,TRUE),"check")))</f>
        <v/>
      </c>
      <c r="Q10" s="723"/>
      <c r="R10" s="723"/>
      <c r="S10" s="723"/>
      <c r="T10" s="723" t="str">
        <f>IF($G10="","",VLOOKUP($G10,'Geometry 2'!$E$4:$AH$14,11,TRUE))</f>
        <v/>
      </c>
      <c r="U10" s="723"/>
      <c r="V10" s="723"/>
      <c r="W10" s="723"/>
      <c r="X10" s="722" t="str">
        <f>IF($G10="","",VLOOKUP($G10,'Geometry 2'!$E$4:$AJ$14,19,TRUE)-12*VLOOKUP($G10,'Geometry 2'!$E$4:$AJ$14,32,TRUE)*($D10-VLOOKUP($G10,'Geometry 2'!$E$5:$AH$14,1,TRUE)))</f>
        <v/>
      </c>
      <c r="Y10" s="722"/>
      <c r="Z10" s="722"/>
      <c r="AA10" s="722"/>
      <c r="AB10" s="763" t="str">
        <f>IF($G10="","",VLOOKUP($G10,'Geometry 2'!$E$4:$AJ$14,19,TRUE)-12*VLOOKUP($G10,'Geometry 2'!$E$4:$AJ$14,32,TRUE)*($G10-VLOOKUP($G10,'Geometry 2'!$E$5:$AH$14,1,TRUE)))</f>
        <v/>
      </c>
      <c r="AC10" s="764"/>
      <c r="AD10" s="764"/>
      <c r="AE10" s="765"/>
      <c r="AF10" s="722" t="str">
        <f>IF($G10="","",VLOOKUP($G10,'Geometry 2'!$E$4:$AJ$14,19,TRUE)-12*VLOOKUP($G10,'Geometry 2'!$E$4:$AJ$14,32,TRUE)*($G10-IF($P10="",0,$P10)-VLOOKUP($G10,'Geometry 2'!$E$5:$AH$14,1,TRUE)))</f>
        <v/>
      </c>
      <c r="AG10" s="722"/>
      <c r="AH10" s="722"/>
      <c r="AI10" s="722"/>
      <c r="AJ10" s="752" t="str">
        <f>IF($G10="","",VLOOKUP($G10,'Geometry 2'!$E$4:$AH$14,23,TRUE))</f>
        <v/>
      </c>
      <c r="AK10" s="753"/>
      <c r="AL10" s="753"/>
      <c r="AM10" s="754"/>
      <c r="AN10" s="723"/>
      <c r="AO10" s="723"/>
      <c r="AP10" s="723"/>
      <c r="AQ10" s="723"/>
      <c r="AR10" s="723" t="str">
        <f>IF($G10="","",VLOOKUP($G10,'Geometry 2'!$E$4:$AH$14,27,TRUE))</f>
        <v/>
      </c>
      <c r="AS10" s="723"/>
      <c r="AT10" s="723"/>
      <c r="AU10" s="724"/>
      <c r="AV10" s="721"/>
      <c r="AW10" s="722"/>
      <c r="AX10" s="722"/>
      <c r="AZ10" s="728" t="str">
        <f t="shared" si="5"/>
        <v/>
      </c>
      <c r="BA10" s="729"/>
      <c r="BB10" s="729"/>
      <c r="BC10" s="730"/>
      <c r="BD10" s="728"/>
      <c r="BE10" s="729"/>
      <c r="BF10" s="729"/>
      <c r="BG10" s="728" t="str">
        <f t="shared" si="1"/>
        <v/>
      </c>
      <c r="BH10" s="729"/>
      <c r="BI10" s="729"/>
      <c r="BJ10" s="729"/>
      <c r="BK10" s="730"/>
      <c r="BL10" s="728"/>
      <c r="BM10" s="729"/>
      <c r="BN10" s="729"/>
      <c r="BO10" s="729"/>
      <c r="BP10" s="731"/>
      <c r="BQ10" s="731"/>
      <c r="BR10" s="728" t="str">
        <f>IF(BP10="","",IF(OR(AND(Rev="H",Calculations!$F$27=TRUE),AND(Rev&lt;&gt;"H",Calculations!$F$30=TRUE)),IF(BP10&lt;=1,"Pass","Fail"),IF(BP10&lt;=1.05,"Pass","Fail")))</f>
        <v/>
      </c>
      <c r="BS10" s="729"/>
      <c r="BT10" s="730"/>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7"/>
      <c r="CP10" s="798"/>
      <c r="CQ10" s="799"/>
      <c r="CR10" s="797"/>
      <c r="CS10" s="798"/>
      <c r="CT10" s="799"/>
      <c r="CU10" s="800" t="str">
        <f t="shared" si="7"/>
        <v/>
      </c>
      <c r="CV10" s="801"/>
      <c r="CW10" s="801"/>
      <c r="CX10" s="802"/>
      <c r="CY10" s="802"/>
      <c r="CZ10" s="803"/>
      <c r="DA10" s="739"/>
      <c r="DB10" s="740"/>
      <c r="DC10" s="741"/>
      <c r="DD10" s="735" t="str">
        <f t="shared" si="8"/>
        <v/>
      </c>
      <c r="DE10" s="736"/>
      <c r="DF10" s="737"/>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72" t="str">
        <f>IF(OR(G10=0,G10=""),"",G10)</f>
        <v/>
      </c>
      <c r="E11" s="773"/>
      <c r="F11" s="17" t="str">
        <f t="shared" si="2"/>
        <v/>
      </c>
      <c r="G11" s="77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75"/>
      <c r="I11" s="228"/>
      <c r="J11" s="228"/>
      <c r="K11" s="228"/>
      <c r="L11" s="723" t="str">
        <f t="shared" si="0"/>
        <v/>
      </c>
      <c r="M11" s="723"/>
      <c r="N11" s="723"/>
      <c r="O11" s="723"/>
      <c r="P11" s="723" t="str">
        <f>IF(OR(G11=0,G11=""),"",IF(VLOOKUP(G11,'Geometry 2'!$C$4:$AI$14,1,TRUE)=VLOOKUP(G12,'Geometry 2'!$C$4:$AI$14,1,TRUE),"",IF(VLOOKUP(G11,'Geometry 2'!$C$4:$AI$14,33,TRUE)&lt;&gt;"n/a",MIN(G11,VLOOKUP(G11,'Geometry 2'!$C$4:$AI$14,1,TRUE))-VLOOKUP(G11,'Geometry 2'!$C$4:$AI$14,33,TRUE),"check")))</f>
        <v/>
      </c>
      <c r="Q11" s="723"/>
      <c r="R11" s="723"/>
      <c r="S11" s="723"/>
      <c r="T11" s="723" t="str">
        <f>IF($G11="","",VLOOKUP($G11,'Geometry 2'!$E$4:$AH$14,11,TRUE))</f>
        <v/>
      </c>
      <c r="U11" s="723"/>
      <c r="V11" s="723"/>
      <c r="W11" s="723"/>
      <c r="X11" s="722" t="str">
        <f>IF($G11="","",VLOOKUP($G11,'Geometry 2'!$E$4:$AJ$14,19,TRUE)-12*VLOOKUP($G11,'Geometry 2'!$E$4:$AJ$14,32,TRUE)*($D11-VLOOKUP($G11,'Geometry 2'!$E$5:$AH$14,1,TRUE)))</f>
        <v/>
      </c>
      <c r="Y11" s="722"/>
      <c r="Z11" s="722"/>
      <c r="AA11" s="722"/>
      <c r="AB11" s="763" t="str">
        <f>IF($G11="","",VLOOKUP($G11,'Geometry 2'!$E$4:$AJ$14,19,TRUE)-12*VLOOKUP($G11,'Geometry 2'!$E$4:$AJ$14,32,TRUE)*($G11-VLOOKUP($G11,'Geometry 2'!$E$5:$AH$14,1,TRUE)))</f>
        <v/>
      </c>
      <c r="AC11" s="764"/>
      <c r="AD11" s="764"/>
      <c r="AE11" s="765"/>
      <c r="AF11" s="722" t="str">
        <f>IF($G11="","",VLOOKUP($G11,'Geometry 2'!$E$4:$AJ$14,19,TRUE)-12*VLOOKUP($G11,'Geometry 2'!$E$4:$AJ$14,32,TRUE)*($G11-IF($P11="",0,$P11)-VLOOKUP($G11,'Geometry 2'!$E$5:$AH$14,1,TRUE)))</f>
        <v/>
      </c>
      <c r="AG11" s="722"/>
      <c r="AH11" s="722"/>
      <c r="AI11" s="722"/>
      <c r="AJ11" s="752" t="str">
        <f>IF($G11="","",VLOOKUP($G11,'Geometry 2'!$E$4:$AH$14,23,TRUE))</f>
        <v/>
      </c>
      <c r="AK11" s="753"/>
      <c r="AL11" s="753"/>
      <c r="AM11" s="754"/>
      <c r="AN11" s="723"/>
      <c r="AO11" s="723"/>
      <c r="AP11" s="723"/>
      <c r="AQ11" s="723"/>
      <c r="AR11" s="723" t="str">
        <f>IF($G11="","",VLOOKUP($G11,'Geometry 2'!$E$4:$AH$14,27,TRUE))</f>
        <v/>
      </c>
      <c r="AS11" s="723"/>
      <c r="AT11" s="723"/>
      <c r="AU11" s="724"/>
      <c r="AV11" s="721"/>
      <c r="AW11" s="722"/>
      <c r="AX11" s="722"/>
      <c r="AZ11" s="728" t="str">
        <f t="shared" si="5"/>
        <v/>
      </c>
      <c r="BA11" s="729"/>
      <c r="BB11" s="729"/>
      <c r="BC11" s="730"/>
      <c r="BD11" s="728"/>
      <c r="BE11" s="729"/>
      <c r="BF11" s="729"/>
      <c r="BG11" s="728" t="str">
        <f t="shared" si="1"/>
        <v/>
      </c>
      <c r="BH11" s="729"/>
      <c r="BI11" s="729"/>
      <c r="BJ11" s="729"/>
      <c r="BK11" s="730"/>
      <c r="BL11" s="728"/>
      <c r="BM11" s="729"/>
      <c r="BN11" s="729"/>
      <c r="BO11" s="729"/>
      <c r="BP11" s="731"/>
      <c r="BQ11" s="731"/>
      <c r="BR11" s="728" t="str">
        <f>IF(BP11="","",IF(OR(AND(Rev="H",Calculations!$F$27=TRUE),AND(Rev&lt;&gt;"H",Calculations!$F$30=TRUE)),IF(BP11&lt;=1,"Pass","Fail"),IF(BP11&lt;=1.05,"Pass","Fail")))</f>
        <v/>
      </c>
      <c r="BS11" s="729"/>
      <c r="BT11" s="730"/>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804"/>
      <c r="CP11" s="805"/>
      <c r="CQ11" s="806"/>
      <c r="CR11" s="804"/>
      <c r="CS11" s="805"/>
      <c r="CT11" s="806"/>
      <c r="CU11" s="807" t="str">
        <f t="shared" si="7"/>
        <v/>
      </c>
      <c r="CV11" s="808"/>
      <c r="CW11" s="808"/>
      <c r="CX11" s="809"/>
      <c r="CY11" s="809"/>
      <c r="CZ11" s="810"/>
      <c r="DA11" s="732"/>
      <c r="DB11" s="733"/>
      <c r="DC11" s="738"/>
      <c r="DD11" s="732" t="str">
        <f t="shared" si="8"/>
        <v/>
      </c>
      <c r="DE11" s="733"/>
      <c r="DF11" s="734"/>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72" t="str">
        <f>IF(OR(G11=0,G11=""),"",G11)</f>
        <v/>
      </c>
      <c r="E12" s="773"/>
      <c r="F12" s="17" t="str">
        <f t="shared" si="2"/>
        <v/>
      </c>
      <c r="G12" s="77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75"/>
      <c r="I12" s="228"/>
      <c r="J12" s="228"/>
      <c r="K12" s="228"/>
      <c r="L12" s="723" t="str">
        <f t="shared" si="0"/>
        <v/>
      </c>
      <c r="M12" s="723"/>
      <c r="N12" s="723"/>
      <c r="O12" s="723"/>
      <c r="P12" s="723" t="str">
        <f>IF(OR(G12=0,G12=""),"",IF(VLOOKUP(G12,'Geometry 2'!$C$4:$AI$14,1,TRUE)=VLOOKUP(G13,'Geometry 2'!$C$4:$AI$14,1,TRUE),"",IF(VLOOKUP(G12,'Geometry 2'!$C$4:$AI$14,33,TRUE)&lt;&gt;"n/a",MIN(G12,VLOOKUP(G12,'Geometry 2'!$C$4:$AI$14,1,TRUE))-VLOOKUP(G12,'Geometry 2'!$C$4:$AI$14,33,TRUE),"check")))</f>
        <v/>
      </c>
      <c r="Q12" s="723"/>
      <c r="R12" s="723"/>
      <c r="S12" s="723"/>
      <c r="T12" s="723" t="str">
        <f>IF($G12="","",VLOOKUP($G12,'Geometry 2'!$E$4:$AH$14,11,TRUE))</f>
        <v/>
      </c>
      <c r="U12" s="723"/>
      <c r="V12" s="723"/>
      <c r="W12" s="723"/>
      <c r="X12" s="722" t="str">
        <f>IF($G12="","",VLOOKUP($G12,'Geometry 2'!$E$4:$AJ$14,19,TRUE)-12*VLOOKUP($G12,'Geometry 2'!$E$4:$AJ$14,32,TRUE)*($D12-VLOOKUP($G12,'Geometry 2'!$E$5:$AH$14,1,TRUE)))</f>
        <v/>
      </c>
      <c r="Y12" s="722"/>
      <c r="Z12" s="722"/>
      <c r="AA12" s="722"/>
      <c r="AB12" s="763" t="str">
        <f>IF($G12="","",VLOOKUP($G12,'Geometry 2'!$E$4:$AJ$14,19,TRUE)-12*VLOOKUP($G12,'Geometry 2'!$E$4:$AJ$14,32,TRUE)*($G12-VLOOKUP($G12,'Geometry 2'!$E$5:$AH$14,1,TRUE)))</f>
        <v/>
      </c>
      <c r="AC12" s="764"/>
      <c r="AD12" s="764"/>
      <c r="AE12" s="765"/>
      <c r="AF12" s="722" t="str">
        <f>IF($G12="","",VLOOKUP($G12,'Geometry 2'!$E$4:$AJ$14,19,TRUE)-12*VLOOKUP($G12,'Geometry 2'!$E$4:$AJ$14,32,TRUE)*($G12-IF($P12="",0,$P12)-VLOOKUP($G12,'Geometry 2'!$E$5:$AH$14,1,TRUE)))</f>
        <v/>
      </c>
      <c r="AG12" s="722"/>
      <c r="AH12" s="722"/>
      <c r="AI12" s="722"/>
      <c r="AJ12" s="752" t="str">
        <f>IF($G12="","",VLOOKUP($G12,'Geometry 2'!$E$4:$AH$14,23,TRUE))</f>
        <v/>
      </c>
      <c r="AK12" s="753"/>
      <c r="AL12" s="753"/>
      <c r="AM12" s="754"/>
      <c r="AN12" s="723"/>
      <c r="AO12" s="723"/>
      <c r="AP12" s="723"/>
      <c r="AQ12" s="723"/>
      <c r="AR12" s="723" t="str">
        <f>IF($G12="","",VLOOKUP($G12,'Geometry 2'!$E$4:$AH$14,27,TRUE))</f>
        <v/>
      </c>
      <c r="AS12" s="723"/>
      <c r="AT12" s="723"/>
      <c r="AU12" s="724"/>
      <c r="AV12" s="721"/>
      <c r="AW12" s="722"/>
      <c r="AX12" s="722"/>
      <c r="AZ12" s="728" t="str">
        <f t="shared" si="5"/>
        <v/>
      </c>
      <c r="BA12" s="729"/>
      <c r="BB12" s="729"/>
      <c r="BC12" s="730"/>
      <c r="BD12" s="728"/>
      <c r="BE12" s="729"/>
      <c r="BF12" s="729"/>
      <c r="BG12" s="728" t="str">
        <f t="shared" si="1"/>
        <v/>
      </c>
      <c r="BH12" s="729"/>
      <c r="BI12" s="729"/>
      <c r="BJ12" s="729"/>
      <c r="BK12" s="730"/>
      <c r="BL12" s="728"/>
      <c r="BM12" s="729"/>
      <c r="BN12" s="729"/>
      <c r="BO12" s="729"/>
      <c r="BP12" s="731"/>
      <c r="BQ12" s="731"/>
      <c r="BR12" s="728" t="str">
        <f>IF(BP12="","",IF(OR(AND(Rev="H",Calculations!$F$27=TRUE),AND(Rev&lt;&gt;"H",Calculations!$F$30=TRUE)),IF(BP12&lt;=1,"Pass","Fail"),IF(BP12&lt;=1.05,"Pass","Fail")))</f>
        <v/>
      </c>
      <c r="BS12" s="729"/>
      <c r="BT12" s="730"/>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7"/>
      <c r="CP12" s="798"/>
      <c r="CQ12" s="799"/>
      <c r="CR12" s="797"/>
      <c r="CS12" s="798"/>
      <c r="CT12" s="799"/>
      <c r="CU12" s="800" t="str">
        <f t="shared" si="7"/>
        <v/>
      </c>
      <c r="CV12" s="801"/>
      <c r="CW12" s="801"/>
      <c r="CX12" s="802"/>
      <c r="CY12" s="802"/>
      <c r="CZ12" s="803"/>
      <c r="DA12" s="739"/>
      <c r="DB12" s="740"/>
      <c r="DC12" s="741"/>
      <c r="DD12" s="735" t="str">
        <f t="shared" si="8"/>
        <v/>
      </c>
      <c r="DE12" s="736"/>
      <c r="DF12" s="737"/>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72" t="str">
        <f>IF(OR(G12=0,G12=""),"",G12)</f>
        <v/>
      </c>
      <c r="E13" s="773"/>
      <c r="F13" s="17" t="str">
        <f t="shared" si="2"/>
        <v/>
      </c>
      <c r="G13" s="77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75"/>
      <c r="I13" s="228"/>
      <c r="J13" s="228"/>
      <c r="K13" s="228"/>
      <c r="L13" s="723" t="str">
        <f t="shared" si="0"/>
        <v/>
      </c>
      <c r="M13" s="723"/>
      <c r="N13" s="723"/>
      <c r="O13" s="723"/>
      <c r="P13" s="723" t="str">
        <f>IF(OR(G13=0,G13=""),"",IF(VLOOKUP(G13,'Geometry 2'!$C$4:$AI$14,1,TRUE)=VLOOKUP(G14,'Geometry 2'!$C$4:$AI$14,1,TRUE),"",IF(VLOOKUP(G13,'Geometry 2'!$C$4:$AI$14,33,TRUE)&lt;&gt;"n/a",MIN(G13,VLOOKUP(G13,'Geometry 2'!$C$4:$AI$14,1,TRUE))-VLOOKUP(G13,'Geometry 2'!$C$4:$AI$14,33,TRUE),"check")))</f>
        <v/>
      </c>
      <c r="Q13" s="723"/>
      <c r="R13" s="723"/>
      <c r="S13" s="723"/>
      <c r="T13" s="723" t="str">
        <f>IF($G13="","",VLOOKUP($G13,'Geometry 2'!$E$4:$AH$14,11,TRUE))</f>
        <v/>
      </c>
      <c r="U13" s="723"/>
      <c r="V13" s="723"/>
      <c r="W13" s="723"/>
      <c r="X13" s="722" t="str">
        <f>IF($G13="","",VLOOKUP($G13,'Geometry 2'!$E$4:$AJ$14,19,TRUE)-12*VLOOKUP($G13,'Geometry 2'!$E$4:$AJ$14,32,TRUE)*($D13-VLOOKUP($G13,'Geometry 2'!$E$5:$AH$14,1,TRUE)))</f>
        <v/>
      </c>
      <c r="Y13" s="722"/>
      <c r="Z13" s="722"/>
      <c r="AA13" s="722"/>
      <c r="AB13" s="763" t="str">
        <f>IF($G13="","",VLOOKUP($G13,'Geometry 2'!$E$4:$AJ$14,19,TRUE)-12*VLOOKUP($G13,'Geometry 2'!$E$4:$AJ$14,32,TRUE)*($G13-VLOOKUP($G13,'Geometry 2'!$E$5:$AH$14,1,TRUE)))</f>
        <v/>
      </c>
      <c r="AC13" s="764"/>
      <c r="AD13" s="764"/>
      <c r="AE13" s="765"/>
      <c r="AF13" s="722" t="str">
        <f>IF($G13="","",VLOOKUP($G13,'Geometry 2'!$E$4:$AJ$14,19,TRUE)-12*VLOOKUP($G13,'Geometry 2'!$E$4:$AJ$14,32,TRUE)*($G13-IF($P13="",0,$P13)-VLOOKUP($G13,'Geometry 2'!$E$5:$AH$14,1,TRUE)))</f>
        <v/>
      </c>
      <c r="AG13" s="722"/>
      <c r="AH13" s="722"/>
      <c r="AI13" s="722"/>
      <c r="AJ13" s="752" t="str">
        <f>IF($G13="","",VLOOKUP($G13,'Geometry 2'!$E$4:$AH$14,23,TRUE))</f>
        <v/>
      </c>
      <c r="AK13" s="753"/>
      <c r="AL13" s="753"/>
      <c r="AM13" s="754"/>
      <c r="AN13" s="723"/>
      <c r="AO13" s="723"/>
      <c r="AP13" s="723"/>
      <c r="AQ13" s="723"/>
      <c r="AR13" s="723" t="str">
        <f>IF($G13="","",VLOOKUP($G13,'Geometry 2'!$E$4:$AH$14,27,TRUE))</f>
        <v/>
      </c>
      <c r="AS13" s="723"/>
      <c r="AT13" s="723"/>
      <c r="AU13" s="724"/>
      <c r="AV13" s="721"/>
      <c r="AW13" s="722"/>
      <c r="AX13" s="722"/>
      <c r="AZ13" s="728" t="str">
        <f t="shared" si="5"/>
        <v/>
      </c>
      <c r="BA13" s="729"/>
      <c r="BB13" s="729"/>
      <c r="BC13" s="730"/>
      <c r="BD13" s="728"/>
      <c r="BE13" s="729"/>
      <c r="BF13" s="729"/>
      <c r="BG13" s="728" t="str">
        <f t="shared" si="1"/>
        <v/>
      </c>
      <c r="BH13" s="729"/>
      <c r="BI13" s="729"/>
      <c r="BJ13" s="729"/>
      <c r="BK13" s="730"/>
      <c r="BL13" s="728"/>
      <c r="BM13" s="729"/>
      <c r="BN13" s="729"/>
      <c r="BO13" s="729"/>
      <c r="BP13" s="731"/>
      <c r="BQ13" s="731"/>
      <c r="BR13" s="728" t="str">
        <f>IF(BP13="","",IF(OR(AND(Rev="H",Calculations!$F$27=TRUE),AND(Rev&lt;&gt;"H",Calculations!$F$30=TRUE)),IF(BP13&lt;=1,"Pass","Fail"),IF(BP13&lt;=1.05,"Pass","Fail")))</f>
        <v/>
      </c>
      <c r="BS13" s="729"/>
      <c r="BT13" s="730"/>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804"/>
      <c r="CP13" s="805"/>
      <c r="CQ13" s="806"/>
      <c r="CR13" s="804"/>
      <c r="CS13" s="805"/>
      <c r="CT13" s="806"/>
      <c r="CU13" s="807" t="str">
        <f t="shared" si="7"/>
        <v/>
      </c>
      <c r="CV13" s="808"/>
      <c r="CW13" s="808"/>
      <c r="CX13" s="809"/>
      <c r="CY13" s="809"/>
      <c r="CZ13" s="810"/>
      <c r="DA13" s="732"/>
      <c r="DB13" s="733"/>
      <c r="DC13" s="738"/>
      <c r="DD13" s="732" t="str">
        <f t="shared" si="8"/>
        <v/>
      </c>
      <c r="DE13" s="733"/>
      <c r="DF13" s="734"/>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72" t="str">
        <f>IF(OR(G13=0,G13=""),"",G13)</f>
        <v/>
      </c>
      <c r="E14" s="773"/>
      <c r="F14" s="17" t="str">
        <f t="shared" si="2"/>
        <v/>
      </c>
      <c r="G14" s="77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75"/>
      <c r="I14" s="228"/>
      <c r="J14" s="228"/>
      <c r="K14" s="228"/>
      <c r="L14" s="723" t="str">
        <f t="shared" si="0"/>
        <v/>
      </c>
      <c r="M14" s="723"/>
      <c r="N14" s="723"/>
      <c r="O14" s="723"/>
      <c r="P14" s="723" t="str">
        <f>IF(OR(G14=0,G14=""),"",IF(VLOOKUP(G14,'Geometry 2'!$C$4:$AI$14,1,TRUE)=VLOOKUP(G15,'Geometry 2'!$C$4:$AI$14,1,TRUE),"",IF(VLOOKUP(G14,'Geometry 2'!$C$4:$AI$14,33,TRUE)&lt;&gt;"n/a",MIN(G14,VLOOKUP(G14,'Geometry 2'!$C$4:$AI$14,1,TRUE))-VLOOKUP(G14,'Geometry 2'!$C$4:$AI$14,33,TRUE),"check")))</f>
        <v/>
      </c>
      <c r="Q14" s="723"/>
      <c r="R14" s="723"/>
      <c r="S14" s="723"/>
      <c r="T14" s="723" t="str">
        <f>IF($G14="","",VLOOKUP($G14,'Geometry 2'!$E$4:$AH$14,11,TRUE))</f>
        <v/>
      </c>
      <c r="U14" s="723"/>
      <c r="V14" s="723"/>
      <c r="W14" s="723"/>
      <c r="X14" s="722" t="str">
        <f>IF($G14="","",VLOOKUP($G14,'Geometry 2'!$E$4:$AJ$14,19,TRUE)-12*VLOOKUP($G14,'Geometry 2'!$E$4:$AJ$14,32,TRUE)*($D14-VLOOKUP($G14,'Geometry 2'!$E$5:$AH$14,1,TRUE)))</f>
        <v/>
      </c>
      <c r="Y14" s="722"/>
      <c r="Z14" s="722"/>
      <c r="AA14" s="722"/>
      <c r="AB14" s="763" t="str">
        <f>IF($G14="","",VLOOKUP($G14,'Geometry 2'!$E$4:$AJ$14,19,TRUE)-12*VLOOKUP($G14,'Geometry 2'!$E$4:$AJ$14,32,TRUE)*($G14-VLOOKUP($G14,'Geometry 2'!$E$5:$AH$14,1,TRUE)))</f>
        <v/>
      </c>
      <c r="AC14" s="764"/>
      <c r="AD14" s="764"/>
      <c r="AE14" s="765"/>
      <c r="AF14" s="722" t="str">
        <f>IF($G14="","",VLOOKUP($G14,'Geometry 2'!$E$4:$AJ$14,19,TRUE)-12*VLOOKUP($G14,'Geometry 2'!$E$4:$AJ$14,32,TRUE)*($G14-IF($P14="",0,$P14)-VLOOKUP($G14,'Geometry 2'!$E$5:$AH$14,1,TRUE)))</f>
        <v/>
      </c>
      <c r="AG14" s="722"/>
      <c r="AH14" s="722"/>
      <c r="AI14" s="722"/>
      <c r="AJ14" s="752" t="str">
        <f>IF($G14="","",VLOOKUP($G14,'Geometry 2'!$E$4:$AH$14,23,TRUE))</f>
        <v/>
      </c>
      <c r="AK14" s="753"/>
      <c r="AL14" s="753"/>
      <c r="AM14" s="754"/>
      <c r="AN14" s="723"/>
      <c r="AO14" s="723"/>
      <c r="AP14" s="723"/>
      <c r="AQ14" s="723"/>
      <c r="AR14" s="723" t="str">
        <f>IF($G14="","",VLOOKUP($G14,'Geometry 2'!$E$4:$AH$14,27,TRUE))</f>
        <v/>
      </c>
      <c r="AS14" s="723"/>
      <c r="AT14" s="723"/>
      <c r="AU14" s="724"/>
      <c r="AV14" s="721"/>
      <c r="AW14" s="722"/>
      <c r="AX14" s="722"/>
      <c r="AZ14" s="728" t="str">
        <f t="shared" si="5"/>
        <v/>
      </c>
      <c r="BA14" s="729"/>
      <c r="BB14" s="729"/>
      <c r="BC14" s="730"/>
      <c r="BD14" s="728"/>
      <c r="BE14" s="729"/>
      <c r="BF14" s="729"/>
      <c r="BG14" s="728" t="str">
        <f t="shared" si="1"/>
        <v/>
      </c>
      <c r="BH14" s="729"/>
      <c r="BI14" s="729"/>
      <c r="BJ14" s="729"/>
      <c r="BK14" s="730"/>
      <c r="BL14" s="728"/>
      <c r="BM14" s="729"/>
      <c r="BN14" s="729"/>
      <c r="BO14" s="729"/>
      <c r="BP14" s="731"/>
      <c r="BQ14" s="731"/>
      <c r="BR14" s="728" t="str">
        <f>IF(BP14="","",IF(OR(AND(Rev="H",Calculations!$F$27=TRUE),AND(Rev&lt;&gt;"H",Calculations!$F$30=TRUE)),IF(BP14&lt;=1,"Pass","Fail"),IF(BP14&lt;=1.05,"Pass","Fail")))</f>
        <v/>
      </c>
      <c r="BS14" s="729"/>
      <c r="BT14" s="730"/>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7"/>
      <c r="CP14" s="798"/>
      <c r="CQ14" s="799"/>
      <c r="CR14" s="797"/>
      <c r="CS14" s="798"/>
      <c r="CT14" s="799"/>
      <c r="CU14" s="800" t="str">
        <f t="shared" si="7"/>
        <v/>
      </c>
      <c r="CV14" s="801"/>
      <c r="CW14" s="801"/>
      <c r="CX14" s="802"/>
      <c r="CY14" s="802"/>
      <c r="CZ14" s="803"/>
      <c r="DA14" s="739"/>
      <c r="DB14" s="740"/>
      <c r="DC14" s="741"/>
      <c r="DD14" s="735" t="str">
        <f t="shared" si="8"/>
        <v/>
      </c>
      <c r="DE14" s="736"/>
      <c r="DF14" s="737"/>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72" t="str">
        <f t="shared" si="4"/>
        <v/>
      </c>
      <c r="E15" s="773"/>
      <c r="F15" s="17" t="str">
        <f t="shared" si="2"/>
        <v/>
      </c>
      <c r="G15" s="77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75"/>
      <c r="I15" s="228"/>
      <c r="J15" s="228"/>
      <c r="K15" s="228"/>
      <c r="L15" s="723" t="str">
        <f t="shared" si="0"/>
        <v/>
      </c>
      <c r="M15" s="723"/>
      <c r="N15" s="723"/>
      <c r="O15" s="723"/>
      <c r="P15" s="723" t="str">
        <f>IF(OR(G15=0,G15=""),"",IF(VLOOKUP(G15,'Geometry 2'!$C$4:$AI$14,1,TRUE)=VLOOKUP(G16,'Geometry 2'!$C$4:$AI$14,1,TRUE),"",IF(VLOOKUP(G15,'Geometry 2'!$C$4:$AI$14,33,TRUE)&lt;&gt;"n/a",MIN(G15,VLOOKUP(G15,'Geometry 2'!$C$4:$AI$14,1,TRUE))-VLOOKUP(G15,'Geometry 2'!$C$4:$AI$14,33,TRUE),"check")))</f>
        <v/>
      </c>
      <c r="Q15" s="723"/>
      <c r="R15" s="723"/>
      <c r="S15" s="723"/>
      <c r="T15" s="723" t="str">
        <f>IF($G15="","",VLOOKUP($G15,'Geometry 2'!$E$4:$AH$14,11,TRUE))</f>
        <v/>
      </c>
      <c r="U15" s="723"/>
      <c r="V15" s="723"/>
      <c r="W15" s="723"/>
      <c r="X15" s="722" t="str">
        <f>IF($G15="","",VLOOKUP($G15,'Geometry 2'!$E$4:$AJ$14,19,TRUE)-12*VLOOKUP($G15,'Geometry 2'!$E$4:$AJ$14,32,TRUE)*($D15-VLOOKUP($G15,'Geometry 2'!$E$5:$AH$14,1,TRUE)))</f>
        <v/>
      </c>
      <c r="Y15" s="722"/>
      <c r="Z15" s="722"/>
      <c r="AA15" s="722"/>
      <c r="AB15" s="763" t="str">
        <f>IF($G15="","",VLOOKUP($G15,'Geometry 2'!$E$4:$AJ$14,19,TRUE)-12*VLOOKUP($G15,'Geometry 2'!$E$4:$AJ$14,32,TRUE)*($G15-VLOOKUP($G15,'Geometry 2'!$E$5:$AH$14,1,TRUE)))</f>
        <v/>
      </c>
      <c r="AC15" s="764"/>
      <c r="AD15" s="764"/>
      <c r="AE15" s="765"/>
      <c r="AF15" s="722" t="str">
        <f>IF($G15="","",VLOOKUP($G15,'Geometry 2'!$E$4:$AJ$14,19,TRUE)-12*VLOOKUP($G15,'Geometry 2'!$E$4:$AJ$14,32,TRUE)*($G15-IF($P15="",0,$P15)-VLOOKUP($G15,'Geometry 2'!$E$5:$AH$14,1,TRUE)))</f>
        <v/>
      </c>
      <c r="AG15" s="722"/>
      <c r="AH15" s="722"/>
      <c r="AI15" s="722"/>
      <c r="AJ15" s="752" t="str">
        <f>IF($G15="","",VLOOKUP($G15,'Geometry 2'!$E$4:$AH$14,23,TRUE))</f>
        <v/>
      </c>
      <c r="AK15" s="753"/>
      <c r="AL15" s="753"/>
      <c r="AM15" s="754"/>
      <c r="AN15" s="723"/>
      <c r="AO15" s="723"/>
      <c r="AP15" s="723"/>
      <c r="AQ15" s="723"/>
      <c r="AR15" s="723" t="str">
        <f>IF($G15="","",VLOOKUP($G15,'Geometry 2'!$E$4:$AH$14,27,TRUE))</f>
        <v/>
      </c>
      <c r="AS15" s="723"/>
      <c r="AT15" s="723"/>
      <c r="AU15" s="724"/>
      <c r="AV15" s="721"/>
      <c r="AW15" s="722"/>
      <c r="AX15" s="722"/>
      <c r="AZ15" s="728" t="str">
        <f t="shared" si="5"/>
        <v/>
      </c>
      <c r="BA15" s="729"/>
      <c r="BB15" s="729"/>
      <c r="BC15" s="730"/>
      <c r="BD15" s="728"/>
      <c r="BE15" s="729"/>
      <c r="BF15" s="729"/>
      <c r="BG15" s="728" t="str">
        <f t="shared" si="1"/>
        <v/>
      </c>
      <c r="BH15" s="729"/>
      <c r="BI15" s="729"/>
      <c r="BJ15" s="729"/>
      <c r="BK15" s="730"/>
      <c r="BL15" s="728"/>
      <c r="BM15" s="729"/>
      <c r="BN15" s="729"/>
      <c r="BO15" s="729"/>
      <c r="BP15" s="731"/>
      <c r="BQ15" s="731"/>
      <c r="BR15" s="728" t="str">
        <f>IF(BP15="","",IF(OR(AND(Rev="H",Calculations!$F$27=TRUE),AND(Rev&lt;&gt;"H",Calculations!$F$30=TRUE)),IF(BP15&lt;=1,"Pass","Fail"),IF(BP15&lt;=1.05,"Pass","Fail")))</f>
        <v/>
      </c>
      <c r="BS15" s="729"/>
      <c r="BT15" s="730"/>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804"/>
      <c r="CP15" s="805"/>
      <c r="CQ15" s="806"/>
      <c r="CR15" s="804"/>
      <c r="CS15" s="805"/>
      <c r="CT15" s="806"/>
      <c r="CU15" s="804" t="str">
        <f t="shared" si="7"/>
        <v/>
      </c>
      <c r="CV15" s="805"/>
      <c r="CW15" s="812"/>
      <c r="CX15" s="732"/>
      <c r="CY15" s="733"/>
      <c r="CZ15" s="738"/>
      <c r="DA15" s="732"/>
      <c r="DB15" s="733"/>
      <c r="DC15" s="738"/>
      <c r="DD15" s="732" t="str">
        <f t="shared" si="8"/>
        <v/>
      </c>
      <c r="DE15" s="733"/>
      <c r="DF15" s="734"/>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72" t="str">
        <f t="shared" si="4"/>
        <v/>
      </c>
      <c r="E16" s="773"/>
      <c r="F16" s="17" t="str">
        <f t="shared" si="2"/>
        <v/>
      </c>
      <c r="G16" s="77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75"/>
      <c r="I16" s="228"/>
      <c r="J16" s="228"/>
      <c r="K16" s="228"/>
      <c r="L16" s="723" t="str">
        <f t="shared" si="0"/>
        <v/>
      </c>
      <c r="M16" s="723"/>
      <c r="N16" s="723"/>
      <c r="O16" s="723"/>
      <c r="P16" s="723" t="str">
        <f>IF(OR(G16=0,G16=""),"",IF(VLOOKUP(G16,'Geometry 2'!$C$4:$AI$14,1,TRUE)=VLOOKUP(G17,'Geometry 2'!$C$4:$AI$14,1,TRUE),"",IF(VLOOKUP(G16,'Geometry 2'!$C$4:$AI$14,33,TRUE)&lt;&gt;"n/a",MIN(G16,VLOOKUP(G16,'Geometry 2'!$C$4:$AI$14,1,TRUE))-VLOOKUP(G16,'Geometry 2'!$C$4:$AI$14,33,TRUE),"check")))</f>
        <v/>
      </c>
      <c r="Q16" s="723"/>
      <c r="R16" s="723"/>
      <c r="S16" s="723"/>
      <c r="T16" s="723" t="str">
        <f>IF($G16="","",VLOOKUP($G16,'Geometry 2'!$E$4:$AH$14,11,TRUE))</f>
        <v/>
      </c>
      <c r="U16" s="723"/>
      <c r="V16" s="723"/>
      <c r="W16" s="723"/>
      <c r="X16" s="722" t="str">
        <f>IF($G16="","",VLOOKUP($G16,'Geometry 2'!$E$4:$AJ$14,19,TRUE)-12*VLOOKUP($G16,'Geometry 2'!$E$4:$AJ$14,32,TRUE)*($D16-VLOOKUP($G16,'Geometry 2'!$E$5:$AH$14,1,TRUE)))</f>
        <v/>
      </c>
      <c r="Y16" s="722"/>
      <c r="Z16" s="722"/>
      <c r="AA16" s="722"/>
      <c r="AB16" s="763" t="str">
        <f>IF($G16="","",VLOOKUP($G16,'Geometry 2'!$E$4:$AJ$14,19,TRUE)-12*VLOOKUP($G16,'Geometry 2'!$E$4:$AJ$14,32,TRUE)*($G16-VLOOKUP($G16,'Geometry 2'!$E$5:$AH$14,1,TRUE)))</f>
        <v/>
      </c>
      <c r="AC16" s="764"/>
      <c r="AD16" s="764"/>
      <c r="AE16" s="765"/>
      <c r="AF16" s="722" t="str">
        <f>IF($G16="","",VLOOKUP($G16,'Geometry 2'!$E$4:$AJ$14,19,TRUE)-12*VLOOKUP($G16,'Geometry 2'!$E$4:$AJ$14,32,TRUE)*($G16-IF($P16="",0,$P16)-VLOOKUP($G16,'Geometry 2'!$E$5:$AH$14,1,TRUE)))</f>
        <v/>
      </c>
      <c r="AG16" s="722"/>
      <c r="AH16" s="722"/>
      <c r="AI16" s="722"/>
      <c r="AJ16" s="752" t="str">
        <f>IF($G16="","",VLOOKUP($G16,'Geometry 2'!$E$4:$AH$14,23,TRUE))</f>
        <v/>
      </c>
      <c r="AK16" s="753"/>
      <c r="AL16" s="753"/>
      <c r="AM16" s="754"/>
      <c r="AN16" s="723"/>
      <c r="AO16" s="723"/>
      <c r="AP16" s="723"/>
      <c r="AQ16" s="723"/>
      <c r="AR16" s="723" t="str">
        <f>IF($G16="","",VLOOKUP($G16,'Geometry 2'!$E$4:$AH$14,27,TRUE))</f>
        <v/>
      </c>
      <c r="AS16" s="723"/>
      <c r="AT16" s="723"/>
      <c r="AU16" s="724"/>
      <c r="AV16" s="721"/>
      <c r="AW16" s="722"/>
      <c r="AX16" s="722"/>
      <c r="AZ16" s="728" t="str">
        <f t="shared" si="5"/>
        <v/>
      </c>
      <c r="BA16" s="729"/>
      <c r="BB16" s="729"/>
      <c r="BC16" s="730"/>
      <c r="BD16" s="728"/>
      <c r="BE16" s="729"/>
      <c r="BF16" s="729"/>
      <c r="BG16" s="728" t="str">
        <f t="shared" si="1"/>
        <v/>
      </c>
      <c r="BH16" s="729"/>
      <c r="BI16" s="729"/>
      <c r="BJ16" s="729"/>
      <c r="BK16" s="730"/>
      <c r="BL16" s="728"/>
      <c r="BM16" s="729"/>
      <c r="BN16" s="729"/>
      <c r="BO16" s="729"/>
      <c r="BP16" s="731"/>
      <c r="BQ16" s="731"/>
      <c r="BR16" s="728" t="str">
        <f>IF(BP16="","",IF(OR(AND(Rev="H",Calculations!$F$27=TRUE),AND(Rev&lt;&gt;"H",Calculations!$F$30=TRUE)),IF(BP16&lt;=1,"Pass","Fail"),IF(BP16&lt;=1.05,"Pass","Fail")))</f>
        <v/>
      </c>
      <c r="BS16" s="729"/>
      <c r="BT16" s="730"/>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7"/>
      <c r="CP16" s="798"/>
      <c r="CQ16" s="799"/>
      <c r="CR16" s="797"/>
      <c r="CS16" s="798"/>
      <c r="CT16" s="799"/>
      <c r="CU16" s="797" t="str">
        <f t="shared" si="7"/>
        <v/>
      </c>
      <c r="CV16" s="798"/>
      <c r="CW16" s="813"/>
      <c r="CX16" s="814"/>
      <c r="CY16" s="736"/>
      <c r="CZ16" s="815"/>
      <c r="DA16" s="739"/>
      <c r="DB16" s="740"/>
      <c r="DC16" s="741"/>
      <c r="DD16" s="735" t="str">
        <f t="shared" si="8"/>
        <v/>
      </c>
      <c r="DE16" s="736"/>
      <c r="DF16" s="737"/>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72" t="str">
        <f t="shared" si="4"/>
        <v/>
      </c>
      <c r="E17" s="773"/>
      <c r="F17" s="17" t="str">
        <f t="shared" si="2"/>
        <v/>
      </c>
      <c r="G17" s="77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75"/>
      <c r="I17" s="228"/>
      <c r="J17" s="228"/>
      <c r="K17" s="228"/>
      <c r="L17" s="723" t="str">
        <f t="shared" si="0"/>
        <v/>
      </c>
      <c r="M17" s="723"/>
      <c r="N17" s="723"/>
      <c r="O17" s="723"/>
      <c r="P17" s="723" t="str">
        <f>IF(OR(G17=0,G17=""),"",IF(VLOOKUP(G17,'Geometry 2'!$C$4:$AI$14,1,TRUE)=VLOOKUP(G18,'Geometry 2'!$C$4:$AI$14,1,TRUE),"",IF(VLOOKUP(G17,'Geometry 2'!$C$4:$AI$14,33,TRUE)&lt;&gt;"n/a",MIN(G17,VLOOKUP(G17,'Geometry 2'!$C$4:$AI$14,1,TRUE))-VLOOKUP(G17,'Geometry 2'!$C$4:$AI$14,33,TRUE),"check")))</f>
        <v/>
      </c>
      <c r="Q17" s="723"/>
      <c r="R17" s="723"/>
      <c r="S17" s="723"/>
      <c r="T17" s="723" t="str">
        <f>IF($G17="","",VLOOKUP($G17,'Geometry 2'!$E$4:$AH$14,11,TRUE))</f>
        <v/>
      </c>
      <c r="U17" s="723"/>
      <c r="V17" s="723"/>
      <c r="W17" s="723"/>
      <c r="X17" s="722" t="str">
        <f>IF($G17="","",VLOOKUP($G17,'Geometry 2'!$E$4:$AJ$14,19,TRUE)-12*VLOOKUP($G17,'Geometry 2'!$E$4:$AJ$14,32,TRUE)*($D17-VLOOKUP($G17,'Geometry 2'!$E$5:$AH$14,1,TRUE)))</f>
        <v/>
      </c>
      <c r="Y17" s="722"/>
      <c r="Z17" s="722"/>
      <c r="AA17" s="722"/>
      <c r="AB17" s="763" t="str">
        <f>IF($G17="","",VLOOKUP($G17,'Geometry 2'!$E$4:$AJ$14,19,TRUE)-12*VLOOKUP($G17,'Geometry 2'!$E$4:$AJ$14,32,TRUE)*($G17-VLOOKUP($G17,'Geometry 2'!$E$5:$AH$14,1,TRUE)))</f>
        <v/>
      </c>
      <c r="AC17" s="764"/>
      <c r="AD17" s="764"/>
      <c r="AE17" s="765"/>
      <c r="AF17" s="722" t="str">
        <f>IF($G17="","",VLOOKUP($G17,'Geometry 2'!$E$4:$AJ$14,19,TRUE)-12*VLOOKUP($G17,'Geometry 2'!$E$4:$AJ$14,32,TRUE)*($G17-IF($P17="",0,$P17)-VLOOKUP($G17,'Geometry 2'!$E$5:$AH$14,1,TRUE)))</f>
        <v/>
      </c>
      <c r="AG17" s="722"/>
      <c r="AH17" s="722"/>
      <c r="AI17" s="722"/>
      <c r="AJ17" s="752" t="str">
        <f>IF($G17="","",VLOOKUP($G17,'Geometry 2'!$E$4:$AH$14,23,TRUE))</f>
        <v/>
      </c>
      <c r="AK17" s="753"/>
      <c r="AL17" s="753"/>
      <c r="AM17" s="754"/>
      <c r="AN17" s="723"/>
      <c r="AO17" s="723"/>
      <c r="AP17" s="723"/>
      <c r="AQ17" s="723"/>
      <c r="AR17" s="723" t="str">
        <f>IF($G17="","",VLOOKUP($G17,'Geometry 2'!$E$4:$AH$14,27,TRUE))</f>
        <v/>
      </c>
      <c r="AS17" s="723"/>
      <c r="AT17" s="723"/>
      <c r="AU17" s="724"/>
      <c r="AV17" s="721"/>
      <c r="AW17" s="722"/>
      <c r="AX17" s="722"/>
      <c r="AZ17" s="728" t="str">
        <f t="shared" si="5"/>
        <v/>
      </c>
      <c r="BA17" s="729"/>
      <c r="BB17" s="729"/>
      <c r="BC17" s="730"/>
      <c r="BD17" s="728"/>
      <c r="BE17" s="729"/>
      <c r="BF17" s="729"/>
      <c r="BG17" s="728" t="str">
        <f t="shared" si="1"/>
        <v/>
      </c>
      <c r="BH17" s="729"/>
      <c r="BI17" s="729"/>
      <c r="BJ17" s="729"/>
      <c r="BK17" s="730"/>
      <c r="BL17" s="728"/>
      <c r="BM17" s="729"/>
      <c r="BN17" s="729"/>
      <c r="BO17" s="729"/>
      <c r="BP17" s="731"/>
      <c r="BQ17" s="731"/>
      <c r="BR17" s="728" t="str">
        <f>IF(BP17="","",IF(OR(AND(Rev="H",Calculations!$F$27=TRUE),AND(Rev&lt;&gt;"H",Calculations!$F$30=TRUE)),IF(BP17&lt;=1,"Pass","Fail"),IF(BP17&lt;=1.05,"Pass","Fail")))</f>
        <v/>
      </c>
      <c r="BS17" s="729"/>
      <c r="BT17" s="730"/>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804"/>
      <c r="CP17" s="805"/>
      <c r="CQ17" s="806"/>
      <c r="CR17" s="804"/>
      <c r="CS17" s="805"/>
      <c r="CT17" s="806"/>
      <c r="CU17" s="804" t="str">
        <f t="shared" si="7"/>
        <v/>
      </c>
      <c r="CV17" s="805"/>
      <c r="CW17" s="812"/>
      <c r="CX17" s="732"/>
      <c r="CY17" s="733"/>
      <c r="CZ17" s="738"/>
      <c r="DA17" s="732"/>
      <c r="DB17" s="733"/>
      <c r="DC17" s="738"/>
      <c r="DD17" s="732" t="str">
        <f t="shared" si="8"/>
        <v/>
      </c>
      <c r="DE17" s="733"/>
      <c r="DF17" s="734"/>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72" t="str">
        <f t="shared" si="4"/>
        <v/>
      </c>
      <c r="E18" s="773"/>
      <c r="F18" s="17" t="str">
        <f t="shared" si="2"/>
        <v/>
      </c>
      <c r="G18" s="77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75"/>
      <c r="I18" s="228"/>
      <c r="J18" s="228"/>
      <c r="K18" s="228"/>
      <c r="L18" s="723" t="str">
        <f t="shared" si="0"/>
        <v/>
      </c>
      <c r="M18" s="723"/>
      <c r="N18" s="723"/>
      <c r="O18" s="723"/>
      <c r="P18" s="723" t="str">
        <f>IF(OR(G18=0,G18=""),"",IF(VLOOKUP(G18,'Geometry 2'!$C$4:$AI$14,1,TRUE)=VLOOKUP(G19,'Geometry 2'!$C$4:$AI$14,1,TRUE),"",IF(VLOOKUP(G18,'Geometry 2'!$C$4:$AI$14,33,TRUE)&lt;&gt;"n/a",MIN(G18,VLOOKUP(G18,'Geometry 2'!$C$4:$AI$14,1,TRUE))-VLOOKUP(G18,'Geometry 2'!$C$4:$AI$14,33,TRUE),"check")))</f>
        <v/>
      </c>
      <c r="Q18" s="723"/>
      <c r="R18" s="723"/>
      <c r="S18" s="723"/>
      <c r="T18" s="723" t="str">
        <f>IF($G18="","",VLOOKUP($G18,'Geometry 2'!$E$4:$AH$14,11,TRUE))</f>
        <v/>
      </c>
      <c r="U18" s="723"/>
      <c r="V18" s="723"/>
      <c r="W18" s="723"/>
      <c r="X18" s="722" t="str">
        <f>IF($G18="","",VLOOKUP($G18,'Geometry 2'!$E$4:$AJ$14,19,TRUE)-12*VLOOKUP($G18,'Geometry 2'!$E$4:$AJ$14,32,TRUE)*($D18-VLOOKUP($G18,'Geometry 2'!$E$5:$AH$14,1,TRUE)))</f>
        <v/>
      </c>
      <c r="Y18" s="722"/>
      <c r="Z18" s="722"/>
      <c r="AA18" s="722"/>
      <c r="AB18" s="763" t="str">
        <f>IF($G18="","",VLOOKUP($G18,'Geometry 2'!$E$4:$AJ$14,19,TRUE)-12*VLOOKUP($G18,'Geometry 2'!$E$4:$AJ$14,32,TRUE)*($G18-VLOOKUP($G18,'Geometry 2'!$E$5:$AH$14,1,TRUE)))</f>
        <v/>
      </c>
      <c r="AC18" s="764"/>
      <c r="AD18" s="764"/>
      <c r="AE18" s="765"/>
      <c r="AF18" s="722" t="str">
        <f>IF($G18="","",VLOOKUP($G18,'Geometry 2'!$E$4:$AJ$14,19,TRUE)-12*VLOOKUP($G18,'Geometry 2'!$E$4:$AJ$14,32,TRUE)*($G18-IF($P18="",0,$P18)-VLOOKUP($G18,'Geometry 2'!$E$5:$AH$14,1,TRUE)))</f>
        <v/>
      </c>
      <c r="AG18" s="722"/>
      <c r="AH18" s="722"/>
      <c r="AI18" s="722"/>
      <c r="AJ18" s="752" t="str">
        <f>IF($G18="","",VLOOKUP($G18,'Geometry 2'!$E$4:$AH$14,23,TRUE))</f>
        <v/>
      </c>
      <c r="AK18" s="753"/>
      <c r="AL18" s="753"/>
      <c r="AM18" s="754"/>
      <c r="AN18" s="723"/>
      <c r="AO18" s="723"/>
      <c r="AP18" s="723"/>
      <c r="AQ18" s="723"/>
      <c r="AR18" s="723" t="str">
        <f>IF($G18="","",VLOOKUP($G18,'Geometry 2'!$E$4:$AH$14,27,TRUE))</f>
        <v/>
      </c>
      <c r="AS18" s="723"/>
      <c r="AT18" s="723"/>
      <c r="AU18" s="724"/>
      <c r="AV18" s="721"/>
      <c r="AW18" s="722"/>
      <c r="AX18" s="722"/>
      <c r="AZ18" s="728" t="str">
        <f t="shared" si="5"/>
        <v/>
      </c>
      <c r="BA18" s="729"/>
      <c r="BB18" s="729"/>
      <c r="BC18" s="730"/>
      <c r="BD18" s="728"/>
      <c r="BE18" s="729"/>
      <c r="BF18" s="729"/>
      <c r="BG18" s="728" t="str">
        <f t="shared" si="1"/>
        <v/>
      </c>
      <c r="BH18" s="729"/>
      <c r="BI18" s="729"/>
      <c r="BJ18" s="729"/>
      <c r="BK18" s="730"/>
      <c r="BL18" s="728"/>
      <c r="BM18" s="729"/>
      <c r="BN18" s="729"/>
      <c r="BO18" s="729"/>
      <c r="BP18" s="731"/>
      <c r="BQ18" s="731"/>
      <c r="BR18" s="728" t="str">
        <f>IF(BP18="","",IF(OR(AND(Rev="H",Calculations!$F$27=TRUE),AND(Rev&lt;&gt;"H",Calculations!$F$30=TRUE)),IF(BP18&lt;=1,"Pass","Fail"),IF(BP18&lt;=1.05,"Pass","Fail")))</f>
        <v/>
      </c>
      <c r="BS18" s="729"/>
      <c r="BT18" s="730"/>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7"/>
      <c r="CP18" s="798"/>
      <c r="CQ18" s="799"/>
      <c r="CR18" s="797"/>
      <c r="CS18" s="798"/>
      <c r="CT18" s="799"/>
      <c r="CU18" s="797" t="str">
        <f t="shared" si="7"/>
        <v/>
      </c>
      <c r="CV18" s="798"/>
      <c r="CW18" s="813"/>
      <c r="CX18" s="814"/>
      <c r="CY18" s="736"/>
      <c r="CZ18" s="815"/>
      <c r="DA18" s="739"/>
      <c r="DB18" s="740"/>
      <c r="DC18" s="741"/>
      <c r="DD18" s="735" t="str">
        <f t="shared" si="8"/>
        <v/>
      </c>
      <c r="DE18" s="736"/>
      <c r="DF18" s="737"/>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72" t="str">
        <f t="shared" si="4"/>
        <v/>
      </c>
      <c r="E19" s="773"/>
      <c r="F19" s="17" t="str">
        <f t="shared" si="2"/>
        <v/>
      </c>
      <c r="G19" s="77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75"/>
      <c r="I19" s="228"/>
      <c r="J19" s="228"/>
      <c r="K19" s="228"/>
      <c r="L19" s="723" t="str">
        <f t="shared" si="0"/>
        <v/>
      </c>
      <c r="M19" s="723"/>
      <c r="N19" s="723"/>
      <c r="O19" s="723"/>
      <c r="P19" s="723" t="str">
        <f>IF(OR(G19=0,G19=""),"",IF(VLOOKUP(G19,'Geometry 2'!$C$4:$AI$14,1,TRUE)=VLOOKUP(G20,'Geometry 2'!$C$4:$AI$14,1,TRUE),"",IF(VLOOKUP(G19,'Geometry 2'!$C$4:$AI$14,33,TRUE)&lt;&gt;"n/a",MIN(G19,VLOOKUP(G19,'Geometry 2'!$C$4:$AI$14,1,TRUE))-VLOOKUP(G19,'Geometry 2'!$C$4:$AI$14,33,TRUE),"check")))</f>
        <v/>
      </c>
      <c r="Q19" s="723"/>
      <c r="R19" s="723"/>
      <c r="S19" s="723"/>
      <c r="T19" s="723" t="str">
        <f>IF($G19="","",VLOOKUP($G19,'Geometry 2'!$E$4:$AH$14,11,TRUE))</f>
        <v/>
      </c>
      <c r="U19" s="723"/>
      <c r="V19" s="723"/>
      <c r="W19" s="723"/>
      <c r="X19" s="722" t="str">
        <f>IF($G19="","",VLOOKUP($G19,'Geometry 2'!$E$4:$AJ$14,19,TRUE)-12*VLOOKUP($G19,'Geometry 2'!$E$4:$AJ$14,32,TRUE)*($D19-VLOOKUP($G19,'Geometry 2'!$E$5:$AH$14,1,TRUE)))</f>
        <v/>
      </c>
      <c r="Y19" s="722"/>
      <c r="Z19" s="722"/>
      <c r="AA19" s="722"/>
      <c r="AB19" s="763" t="str">
        <f>IF($G19="","",VLOOKUP($G19,'Geometry 2'!$E$4:$AJ$14,19,TRUE)-12*VLOOKUP($G19,'Geometry 2'!$E$4:$AJ$14,32,TRUE)*($G19-VLOOKUP($G19,'Geometry 2'!$E$5:$AH$14,1,TRUE)))</f>
        <v/>
      </c>
      <c r="AC19" s="764"/>
      <c r="AD19" s="764"/>
      <c r="AE19" s="765"/>
      <c r="AF19" s="722" t="str">
        <f>IF($G19="","",VLOOKUP($G19,'Geometry 2'!$E$4:$AJ$14,19,TRUE)-12*VLOOKUP($G19,'Geometry 2'!$E$4:$AJ$14,32,TRUE)*($G19-IF($P19="",0,$P19)-VLOOKUP($G19,'Geometry 2'!$E$5:$AH$14,1,TRUE)))</f>
        <v/>
      </c>
      <c r="AG19" s="722"/>
      <c r="AH19" s="722"/>
      <c r="AI19" s="722"/>
      <c r="AJ19" s="752" t="str">
        <f>IF($G19="","",VLOOKUP($G19,'Geometry 2'!$E$4:$AH$14,23,TRUE))</f>
        <v/>
      </c>
      <c r="AK19" s="753"/>
      <c r="AL19" s="753"/>
      <c r="AM19" s="754"/>
      <c r="AN19" s="723"/>
      <c r="AO19" s="723"/>
      <c r="AP19" s="723"/>
      <c r="AQ19" s="723"/>
      <c r="AR19" s="723" t="str">
        <f>IF($G19="","",VLOOKUP($G19,'Geometry 2'!$E$4:$AH$14,27,TRUE))</f>
        <v/>
      </c>
      <c r="AS19" s="723"/>
      <c r="AT19" s="723"/>
      <c r="AU19" s="724"/>
      <c r="AV19" s="721"/>
      <c r="AW19" s="722"/>
      <c r="AX19" s="722"/>
      <c r="AZ19" s="728" t="str">
        <f t="shared" si="5"/>
        <v/>
      </c>
      <c r="BA19" s="729"/>
      <c r="BB19" s="729"/>
      <c r="BC19" s="730"/>
      <c r="BD19" s="728"/>
      <c r="BE19" s="729"/>
      <c r="BF19" s="729"/>
      <c r="BG19" s="728" t="str">
        <f t="shared" si="1"/>
        <v/>
      </c>
      <c r="BH19" s="729"/>
      <c r="BI19" s="729"/>
      <c r="BJ19" s="729"/>
      <c r="BK19" s="730"/>
      <c r="BL19" s="728"/>
      <c r="BM19" s="729"/>
      <c r="BN19" s="729"/>
      <c r="BO19" s="729"/>
      <c r="BP19" s="731"/>
      <c r="BQ19" s="731"/>
      <c r="BR19" s="728" t="str">
        <f>IF(BP19="","",IF(OR(AND(Rev="H",Calculations!$F$27=TRUE),AND(Rev&lt;&gt;"H",Calculations!$F$30=TRUE)),IF(BP19&lt;=1,"Pass","Fail"),IF(BP19&lt;=1.05,"Pass","Fail")))</f>
        <v/>
      </c>
      <c r="BS19" s="729"/>
      <c r="BT19" s="730"/>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804"/>
      <c r="CP19" s="805"/>
      <c r="CQ19" s="806"/>
      <c r="CR19" s="804"/>
      <c r="CS19" s="805"/>
      <c r="CT19" s="806"/>
      <c r="CU19" s="804" t="str">
        <f t="shared" si="7"/>
        <v/>
      </c>
      <c r="CV19" s="805"/>
      <c r="CW19" s="812"/>
      <c r="CX19" s="732"/>
      <c r="CY19" s="733"/>
      <c r="CZ19" s="738"/>
      <c r="DA19" s="732"/>
      <c r="DB19" s="733"/>
      <c r="DC19" s="738"/>
      <c r="DD19" s="732" t="str">
        <f t="shared" si="8"/>
        <v/>
      </c>
      <c r="DE19" s="733"/>
      <c r="DF19" s="734"/>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72" t="str">
        <f t="shared" si="4"/>
        <v/>
      </c>
      <c r="E20" s="773"/>
      <c r="F20" s="17" t="str">
        <f t="shared" si="2"/>
        <v/>
      </c>
      <c r="G20" s="77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75"/>
      <c r="I20" s="228"/>
      <c r="J20" s="228"/>
      <c r="K20" s="228"/>
      <c r="L20" s="723" t="str">
        <f t="shared" si="0"/>
        <v/>
      </c>
      <c r="M20" s="723"/>
      <c r="N20" s="723"/>
      <c r="O20" s="723"/>
      <c r="P20" s="723" t="str">
        <f>IF(OR(G20=0,G20=""),"",IF(VLOOKUP(G20,'Geometry 2'!$C$4:$AI$14,1,TRUE)=VLOOKUP(G21,'Geometry 2'!$C$4:$AI$14,1,TRUE),"",IF(VLOOKUP(G20,'Geometry 2'!$C$4:$AI$14,33,TRUE)&lt;&gt;"n/a",MIN(G20,VLOOKUP(G20,'Geometry 2'!$C$4:$AI$14,1,TRUE))-VLOOKUP(G20,'Geometry 2'!$C$4:$AI$14,33,TRUE),"check")))</f>
        <v/>
      </c>
      <c r="Q20" s="723"/>
      <c r="R20" s="723"/>
      <c r="S20" s="723"/>
      <c r="T20" s="723" t="str">
        <f>IF($G20="","",VLOOKUP($G20,'Geometry 2'!$E$4:$AH$14,11,TRUE))</f>
        <v/>
      </c>
      <c r="U20" s="723"/>
      <c r="V20" s="723"/>
      <c r="W20" s="723"/>
      <c r="X20" s="722" t="str">
        <f>IF($G20="","",VLOOKUP($G20,'Geometry 2'!$E$4:$AJ$14,19,TRUE)-12*VLOOKUP($G20,'Geometry 2'!$E$4:$AJ$14,32,TRUE)*($D20-VLOOKUP($G20,'Geometry 2'!$E$5:$AH$14,1,TRUE)))</f>
        <v/>
      </c>
      <c r="Y20" s="722"/>
      <c r="Z20" s="722"/>
      <c r="AA20" s="722"/>
      <c r="AB20" s="763" t="str">
        <f>IF($G20="","",VLOOKUP($G20,'Geometry 2'!$E$4:$AJ$14,19,TRUE)-12*VLOOKUP($G20,'Geometry 2'!$E$4:$AJ$14,32,TRUE)*($G20-VLOOKUP($G20,'Geometry 2'!$E$5:$AH$14,1,TRUE)))</f>
        <v/>
      </c>
      <c r="AC20" s="764"/>
      <c r="AD20" s="764"/>
      <c r="AE20" s="765"/>
      <c r="AF20" s="722" t="str">
        <f>IF($G20="","",VLOOKUP($G20,'Geometry 2'!$E$4:$AJ$14,19,TRUE)-12*VLOOKUP($G20,'Geometry 2'!$E$4:$AJ$14,32,TRUE)*($G20-IF($P20="",0,$P20)-VLOOKUP($G20,'Geometry 2'!$E$5:$AH$14,1,TRUE)))</f>
        <v/>
      </c>
      <c r="AG20" s="722"/>
      <c r="AH20" s="722"/>
      <c r="AI20" s="722"/>
      <c r="AJ20" s="752" t="str">
        <f>IF($G20="","",VLOOKUP($G20,'Geometry 2'!$E$4:$AH$14,23,TRUE))</f>
        <v/>
      </c>
      <c r="AK20" s="753"/>
      <c r="AL20" s="753"/>
      <c r="AM20" s="754"/>
      <c r="AN20" s="723"/>
      <c r="AO20" s="723"/>
      <c r="AP20" s="723"/>
      <c r="AQ20" s="723"/>
      <c r="AR20" s="723" t="str">
        <f>IF($G20="","",VLOOKUP($G20,'Geometry 2'!$E$4:$AH$14,27,TRUE))</f>
        <v/>
      </c>
      <c r="AS20" s="723"/>
      <c r="AT20" s="723"/>
      <c r="AU20" s="724"/>
      <c r="AV20" s="721"/>
      <c r="AW20" s="722"/>
      <c r="AX20" s="722"/>
      <c r="AZ20" s="728" t="str">
        <f t="shared" si="5"/>
        <v/>
      </c>
      <c r="BA20" s="729"/>
      <c r="BB20" s="729"/>
      <c r="BC20" s="730"/>
      <c r="BD20" s="728"/>
      <c r="BE20" s="729"/>
      <c r="BF20" s="729"/>
      <c r="BG20" s="728" t="str">
        <f t="shared" si="1"/>
        <v/>
      </c>
      <c r="BH20" s="729"/>
      <c r="BI20" s="729"/>
      <c r="BJ20" s="729"/>
      <c r="BK20" s="730"/>
      <c r="BL20" s="728"/>
      <c r="BM20" s="729"/>
      <c r="BN20" s="729"/>
      <c r="BO20" s="729"/>
      <c r="BP20" s="731"/>
      <c r="BQ20" s="731"/>
      <c r="BR20" s="728" t="str">
        <f>IF(BP20="","",IF(OR(AND(Rev="H",Calculations!$F$27=TRUE),AND(Rev&lt;&gt;"H",Calculations!$F$30=TRUE)),IF(BP20&lt;=1,"Pass","Fail"),IF(BP20&lt;=1.05,"Pass","Fail")))</f>
        <v/>
      </c>
      <c r="BS20" s="729"/>
      <c r="BT20" s="730"/>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7"/>
      <c r="CP20" s="798"/>
      <c r="CQ20" s="799"/>
      <c r="CR20" s="797"/>
      <c r="CS20" s="798"/>
      <c r="CT20" s="799"/>
      <c r="CU20" s="797" t="str">
        <f t="shared" si="7"/>
        <v/>
      </c>
      <c r="CV20" s="798"/>
      <c r="CW20" s="813"/>
      <c r="CX20" s="814"/>
      <c r="CY20" s="736"/>
      <c r="CZ20" s="815"/>
      <c r="DA20" s="739"/>
      <c r="DB20" s="740"/>
      <c r="DC20" s="741"/>
      <c r="DD20" s="735" t="str">
        <f t="shared" si="8"/>
        <v/>
      </c>
      <c r="DE20" s="736"/>
      <c r="DF20" s="737"/>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72" t="str">
        <f t="shared" si="4"/>
        <v/>
      </c>
      <c r="E21" s="773"/>
      <c r="F21" s="17" t="str">
        <f t="shared" si="2"/>
        <v/>
      </c>
      <c r="G21" s="77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75"/>
      <c r="I21" s="228"/>
      <c r="J21" s="228"/>
      <c r="K21" s="228"/>
      <c r="L21" s="723" t="str">
        <f t="shared" si="0"/>
        <v/>
      </c>
      <c r="M21" s="723"/>
      <c r="N21" s="723"/>
      <c r="O21" s="723"/>
      <c r="P21" s="723" t="str">
        <f>IF(OR(G21=0,G21=""),"",IF(VLOOKUP(G21,'Geometry 2'!$C$4:$AI$14,1,TRUE)=VLOOKUP(G22,'Geometry 2'!$C$4:$AI$14,1,TRUE),"",IF(VLOOKUP(G21,'Geometry 2'!$C$4:$AI$14,33,TRUE)&lt;&gt;"n/a",MIN(G21,VLOOKUP(G21,'Geometry 2'!$C$4:$AI$14,1,TRUE))-VLOOKUP(G21,'Geometry 2'!$C$4:$AI$14,33,TRUE),"check")))</f>
        <v/>
      </c>
      <c r="Q21" s="723"/>
      <c r="R21" s="723"/>
      <c r="S21" s="723"/>
      <c r="T21" s="723" t="str">
        <f>IF($G21="","",VLOOKUP($G21,'Geometry 2'!$E$4:$AH$14,11,TRUE))</f>
        <v/>
      </c>
      <c r="U21" s="723"/>
      <c r="V21" s="723"/>
      <c r="W21" s="723"/>
      <c r="X21" s="722" t="str">
        <f>IF($G21="","",VLOOKUP($G21,'Geometry 2'!$E$4:$AJ$14,19,TRUE)-12*VLOOKUP($G21,'Geometry 2'!$E$4:$AJ$14,32,TRUE)*($D21-VLOOKUP($G21,'Geometry 2'!$E$5:$AH$14,1,TRUE)))</f>
        <v/>
      </c>
      <c r="Y21" s="722"/>
      <c r="Z21" s="722"/>
      <c r="AA21" s="722"/>
      <c r="AB21" s="763" t="str">
        <f>IF($G21="","",VLOOKUP($G21,'Geometry 2'!$E$4:$AJ$14,19,TRUE)-12*VLOOKUP($G21,'Geometry 2'!$E$4:$AJ$14,32,TRUE)*($G21-VLOOKUP($G21,'Geometry 2'!$E$5:$AH$14,1,TRUE)))</f>
        <v/>
      </c>
      <c r="AC21" s="764"/>
      <c r="AD21" s="764"/>
      <c r="AE21" s="765"/>
      <c r="AF21" s="722" t="str">
        <f>IF($G21="","",VLOOKUP($G21,'Geometry 2'!$E$4:$AJ$14,19,TRUE)-12*VLOOKUP($G21,'Geometry 2'!$E$4:$AJ$14,32,TRUE)*($G21-IF($P21="",0,$P21)-VLOOKUP($G21,'Geometry 2'!$E$5:$AH$14,1,TRUE)))</f>
        <v/>
      </c>
      <c r="AG21" s="722"/>
      <c r="AH21" s="722"/>
      <c r="AI21" s="722"/>
      <c r="AJ21" s="752" t="str">
        <f>IF($G21="","",VLOOKUP($G21,'Geometry 2'!$E$4:$AH$14,23,TRUE))</f>
        <v/>
      </c>
      <c r="AK21" s="753"/>
      <c r="AL21" s="753"/>
      <c r="AM21" s="754"/>
      <c r="AN21" s="723"/>
      <c r="AO21" s="723"/>
      <c r="AP21" s="723"/>
      <c r="AQ21" s="723"/>
      <c r="AR21" s="723" t="str">
        <f>IF($G21="","",VLOOKUP($G21,'Geometry 2'!$E$4:$AH$14,27,TRUE))</f>
        <v/>
      </c>
      <c r="AS21" s="723"/>
      <c r="AT21" s="723"/>
      <c r="AU21" s="724"/>
      <c r="AV21" s="721"/>
      <c r="AW21" s="722"/>
      <c r="AX21" s="722"/>
      <c r="AZ21" s="728" t="str">
        <f t="shared" si="5"/>
        <v/>
      </c>
      <c r="BA21" s="729"/>
      <c r="BB21" s="729"/>
      <c r="BC21" s="730"/>
      <c r="BD21" s="728"/>
      <c r="BE21" s="729"/>
      <c r="BF21" s="729"/>
      <c r="BG21" s="728" t="str">
        <f t="shared" si="1"/>
        <v/>
      </c>
      <c r="BH21" s="729"/>
      <c r="BI21" s="729"/>
      <c r="BJ21" s="729"/>
      <c r="BK21" s="730"/>
      <c r="BL21" s="728"/>
      <c r="BM21" s="729"/>
      <c r="BN21" s="729"/>
      <c r="BO21" s="729"/>
      <c r="BP21" s="731"/>
      <c r="BQ21" s="731"/>
      <c r="BR21" s="728" t="str">
        <f>IF(BP21="","",IF(OR(AND(Rev="H",Calculations!$F$27=TRUE),AND(Rev&lt;&gt;"H",Calculations!$F$30=TRUE)),IF(BP21&lt;=1,"Pass","Fail"),IF(BP21&lt;=1.05,"Pass","Fail")))</f>
        <v/>
      </c>
      <c r="BS21" s="729"/>
      <c r="BT21" s="730"/>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804"/>
      <c r="CP21" s="805"/>
      <c r="CQ21" s="806"/>
      <c r="CR21" s="804"/>
      <c r="CS21" s="805"/>
      <c r="CT21" s="806"/>
      <c r="CU21" s="804" t="str">
        <f t="shared" si="7"/>
        <v/>
      </c>
      <c r="CV21" s="805"/>
      <c r="CW21" s="812"/>
      <c r="CX21" s="732"/>
      <c r="CY21" s="733"/>
      <c r="CZ21" s="738"/>
      <c r="DA21" s="732"/>
      <c r="DB21" s="733"/>
      <c r="DC21" s="738"/>
      <c r="DD21" s="732" t="str">
        <f t="shared" si="8"/>
        <v/>
      </c>
      <c r="DE21" s="733"/>
      <c r="DF21" s="734"/>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72" t="str">
        <f t="shared" si="4"/>
        <v/>
      </c>
      <c r="E22" s="773"/>
      <c r="F22" s="17" t="str">
        <f t="shared" si="2"/>
        <v/>
      </c>
      <c r="G22" s="77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75"/>
      <c r="I22" s="228"/>
      <c r="J22" s="228"/>
      <c r="K22" s="228"/>
      <c r="L22" s="723" t="str">
        <f t="shared" si="0"/>
        <v/>
      </c>
      <c r="M22" s="723"/>
      <c r="N22" s="723"/>
      <c r="O22" s="723"/>
      <c r="P22" s="723" t="str">
        <f>IF(OR(G22=0,G22=""),"",IF(VLOOKUP(G22,'Geometry 2'!$C$4:$AI$14,1,TRUE)=VLOOKUP(G23,'Geometry 2'!$C$4:$AI$14,1,TRUE),"",IF(VLOOKUP(G22,'Geometry 2'!$C$4:$AI$14,33,TRUE)&lt;&gt;"n/a",MIN(G22,VLOOKUP(G22,'Geometry 2'!$C$4:$AI$14,1,TRUE))-VLOOKUP(G22,'Geometry 2'!$C$4:$AI$14,33,TRUE),"check")))</f>
        <v/>
      </c>
      <c r="Q22" s="723"/>
      <c r="R22" s="723"/>
      <c r="S22" s="723"/>
      <c r="T22" s="723" t="str">
        <f>IF($G22="","",VLOOKUP($G22,'Geometry 2'!$E$4:$AH$14,11,TRUE))</f>
        <v/>
      </c>
      <c r="U22" s="723"/>
      <c r="V22" s="723"/>
      <c r="W22" s="723"/>
      <c r="X22" s="722" t="str">
        <f>IF($G22="","",VLOOKUP($G22,'Geometry 2'!$E$4:$AJ$14,19,TRUE)-12*VLOOKUP($G22,'Geometry 2'!$E$4:$AJ$14,32,TRUE)*($D22-VLOOKUP($G22,'Geometry 2'!$E$5:$AH$14,1,TRUE)))</f>
        <v/>
      </c>
      <c r="Y22" s="722"/>
      <c r="Z22" s="722"/>
      <c r="AA22" s="722"/>
      <c r="AB22" s="763" t="str">
        <f>IF($G22="","",VLOOKUP($G22,'Geometry 2'!$E$4:$AJ$14,19,TRUE)-12*VLOOKUP($G22,'Geometry 2'!$E$4:$AJ$14,32,TRUE)*($G22-VLOOKUP($G22,'Geometry 2'!$E$5:$AH$14,1,TRUE)))</f>
        <v/>
      </c>
      <c r="AC22" s="764"/>
      <c r="AD22" s="764"/>
      <c r="AE22" s="765"/>
      <c r="AF22" s="722" t="str">
        <f>IF($G22="","",VLOOKUP($G22,'Geometry 2'!$E$4:$AJ$14,19,TRUE)-12*VLOOKUP($G22,'Geometry 2'!$E$4:$AJ$14,32,TRUE)*($G22-IF($P22="",0,$P22)-VLOOKUP($G22,'Geometry 2'!$E$5:$AH$14,1,TRUE)))</f>
        <v/>
      </c>
      <c r="AG22" s="722"/>
      <c r="AH22" s="722"/>
      <c r="AI22" s="722"/>
      <c r="AJ22" s="752" t="str">
        <f>IF($G22="","",VLOOKUP($G22,'Geometry 2'!$E$4:$AH$14,23,TRUE))</f>
        <v/>
      </c>
      <c r="AK22" s="753"/>
      <c r="AL22" s="753"/>
      <c r="AM22" s="754"/>
      <c r="AN22" s="723"/>
      <c r="AO22" s="723"/>
      <c r="AP22" s="723"/>
      <c r="AQ22" s="723"/>
      <c r="AR22" s="723" t="str">
        <f>IF($G22="","",VLOOKUP($G22,'Geometry 2'!$E$4:$AH$14,27,TRUE))</f>
        <v/>
      </c>
      <c r="AS22" s="723"/>
      <c r="AT22" s="723"/>
      <c r="AU22" s="724"/>
      <c r="AV22" s="721"/>
      <c r="AW22" s="722"/>
      <c r="AX22" s="722"/>
      <c r="AZ22" s="728" t="str">
        <f t="shared" si="5"/>
        <v/>
      </c>
      <c r="BA22" s="729"/>
      <c r="BB22" s="729"/>
      <c r="BC22" s="730"/>
      <c r="BD22" s="728"/>
      <c r="BE22" s="729"/>
      <c r="BF22" s="729"/>
      <c r="BG22" s="728" t="str">
        <f t="shared" si="1"/>
        <v/>
      </c>
      <c r="BH22" s="729"/>
      <c r="BI22" s="729"/>
      <c r="BJ22" s="729"/>
      <c r="BK22" s="730"/>
      <c r="BL22" s="728"/>
      <c r="BM22" s="729"/>
      <c r="BN22" s="729"/>
      <c r="BO22" s="729"/>
      <c r="BP22" s="731"/>
      <c r="BQ22" s="731"/>
      <c r="BR22" s="728" t="str">
        <f>IF(BP22="","",IF(OR(AND(Rev="H",Calculations!$F$27=TRUE),AND(Rev&lt;&gt;"H",Calculations!$F$30=TRUE)),IF(BP22&lt;=1,"Pass","Fail"),IF(BP22&lt;=1.05,"Pass","Fail")))</f>
        <v/>
      </c>
      <c r="BS22" s="729"/>
      <c r="BT22" s="730"/>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7"/>
      <c r="CP22" s="798"/>
      <c r="CQ22" s="799"/>
      <c r="CR22" s="797"/>
      <c r="CS22" s="798"/>
      <c r="CT22" s="799"/>
      <c r="CU22" s="797" t="str">
        <f t="shared" si="7"/>
        <v/>
      </c>
      <c r="CV22" s="798"/>
      <c r="CW22" s="813"/>
      <c r="CX22" s="814"/>
      <c r="CY22" s="736"/>
      <c r="CZ22" s="815"/>
      <c r="DA22" s="739"/>
      <c r="DB22" s="740"/>
      <c r="DC22" s="741"/>
      <c r="DD22" s="735" t="str">
        <f t="shared" si="8"/>
        <v/>
      </c>
      <c r="DE22" s="736"/>
      <c r="DF22" s="737"/>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72" t="str">
        <f t="shared" si="4"/>
        <v/>
      </c>
      <c r="E23" s="773"/>
      <c r="F23" s="17" t="str">
        <f t="shared" si="2"/>
        <v/>
      </c>
      <c r="G23" s="77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75"/>
      <c r="I23" s="228"/>
      <c r="J23" s="228"/>
      <c r="K23" s="228"/>
      <c r="L23" s="723" t="str">
        <f t="shared" si="0"/>
        <v/>
      </c>
      <c r="M23" s="723"/>
      <c r="N23" s="723"/>
      <c r="O23" s="723"/>
      <c r="P23" s="723" t="str">
        <f>IF(OR(G23=0,G23=""),"",IF(VLOOKUP(G23,'Geometry 2'!$C$4:$AI$14,1,TRUE)=VLOOKUP(G24,'Geometry 2'!$C$4:$AI$14,1,TRUE),"",IF(VLOOKUP(G23,'Geometry 2'!$C$4:$AI$14,33,TRUE)&lt;&gt;"n/a",MIN(G23,VLOOKUP(G23,'Geometry 2'!$C$4:$AI$14,1,TRUE))-VLOOKUP(G23,'Geometry 2'!$C$4:$AI$14,33,TRUE),"check")))</f>
        <v/>
      </c>
      <c r="Q23" s="723"/>
      <c r="R23" s="723"/>
      <c r="S23" s="723"/>
      <c r="T23" s="723" t="str">
        <f>IF($G23="","",VLOOKUP($G23,'Geometry 2'!$E$4:$AH$14,11,TRUE))</f>
        <v/>
      </c>
      <c r="U23" s="723"/>
      <c r="V23" s="723"/>
      <c r="W23" s="723"/>
      <c r="X23" s="722" t="str">
        <f>IF($G23="","",VLOOKUP($G23,'Geometry 2'!$E$4:$AJ$14,19,TRUE)-12*VLOOKUP($G23,'Geometry 2'!$E$4:$AJ$14,32,TRUE)*($D23-VLOOKUP($G23,'Geometry 2'!$E$5:$AH$14,1,TRUE)))</f>
        <v/>
      </c>
      <c r="Y23" s="722"/>
      <c r="Z23" s="722"/>
      <c r="AA23" s="722"/>
      <c r="AB23" s="763" t="str">
        <f>IF($G23="","",VLOOKUP($G23,'Geometry 2'!$E$4:$AJ$14,19,TRUE)-12*VLOOKUP($G23,'Geometry 2'!$E$4:$AJ$14,32,TRUE)*($G23-VLOOKUP($G23,'Geometry 2'!$E$5:$AH$14,1,TRUE)))</f>
        <v/>
      </c>
      <c r="AC23" s="764"/>
      <c r="AD23" s="764"/>
      <c r="AE23" s="765"/>
      <c r="AF23" s="722" t="str">
        <f>IF($G23="","",VLOOKUP($G23,'Geometry 2'!$E$4:$AJ$14,19,TRUE)-12*VLOOKUP($G23,'Geometry 2'!$E$4:$AJ$14,32,TRUE)*($G23-IF($P23="",0,$P23)-VLOOKUP($G23,'Geometry 2'!$E$5:$AH$14,1,TRUE)))</f>
        <v/>
      </c>
      <c r="AG23" s="722"/>
      <c r="AH23" s="722"/>
      <c r="AI23" s="722"/>
      <c r="AJ23" s="752" t="str">
        <f>IF($G23="","",VLOOKUP($G23,'Geometry 2'!$E$4:$AH$14,23,TRUE))</f>
        <v/>
      </c>
      <c r="AK23" s="753"/>
      <c r="AL23" s="753"/>
      <c r="AM23" s="754"/>
      <c r="AN23" s="723"/>
      <c r="AO23" s="723"/>
      <c r="AP23" s="723"/>
      <c r="AQ23" s="723"/>
      <c r="AR23" s="723" t="str">
        <f>IF($G23="","",VLOOKUP($G23,'Geometry 2'!$E$4:$AH$14,27,TRUE))</f>
        <v/>
      </c>
      <c r="AS23" s="723"/>
      <c r="AT23" s="723"/>
      <c r="AU23" s="724"/>
      <c r="AV23" s="721"/>
      <c r="AW23" s="722"/>
      <c r="AX23" s="722"/>
      <c r="AZ23" s="728" t="str">
        <f t="shared" si="5"/>
        <v/>
      </c>
      <c r="BA23" s="729"/>
      <c r="BB23" s="729"/>
      <c r="BC23" s="730"/>
      <c r="BD23" s="728"/>
      <c r="BE23" s="729"/>
      <c r="BF23" s="729"/>
      <c r="BG23" s="728" t="str">
        <f t="shared" ref="BG23:BG83" si="9">IF(AZ23="","","TP"&amp;ROUND(AF23,3)&amp;"x"&amp;ROUND(X23,3)&amp;"x"&amp;ROUND(AN23,4))</f>
        <v/>
      </c>
      <c r="BH23" s="729"/>
      <c r="BI23" s="729"/>
      <c r="BJ23" s="729"/>
      <c r="BK23" s="730"/>
      <c r="BL23" s="728"/>
      <c r="BM23" s="729"/>
      <c r="BN23" s="729"/>
      <c r="BO23" s="729"/>
      <c r="BP23" s="731"/>
      <c r="BQ23" s="731"/>
      <c r="BR23" s="728" t="str">
        <f>IF(BP23="","",IF(OR(AND(Rev="H",Calculations!$F$27=TRUE),AND(Rev&lt;&gt;"H",Calculations!$F$30=TRUE)),IF(BP23&lt;=1,"Pass","Fail"),IF(BP23&lt;=1.05,"Pass","Fail")))</f>
        <v/>
      </c>
      <c r="BS23" s="729"/>
      <c r="BT23" s="730"/>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804"/>
      <c r="CP23" s="805"/>
      <c r="CQ23" s="806"/>
      <c r="CR23" s="804"/>
      <c r="CS23" s="805"/>
      <c r="CT23" s="806"/>
      <c r="CU23" s="804" t="str">
        <f t="shared" si="7"/>
        <v/>
      </c>
      <c r="CV23" s="805"/>
      <c r="CW23" s="812"/>
      <c r="CX23" s="732"/>
      <c r="CY23" s="733"/>
      <c r="CZ23" s="738"/>
      <c r="DA23" s="732"/>
      <c r="DB23" s="733"/>
      <c r="DC23" s="738"/>
      <c r="DD23" s="732" t="str">
        <f t="shared" si="8"/>
        <v/>
      </c>
      <c r="DE23" s="733"/>
      <c r="DF23" s="734"/>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72" t="str">
        <f t="shared" si="4"/>
        <v/>
      </c>
      <c r="E24" s="773"/>
      <c r="F24" s="17" t="str">
        <f t="shared" si="2"/>
        <v/>
      </c>
      <c r="G24" s="77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75"/>
      <c r="I24" s="228"/>
      <c r="J24" s="228"/>
      <c r="K24" s="228"/>
      <c r="L24" s="723" t="str">
        <f t="shared" si="0"/>
        <v/>
      </c>
      <c r="M24" s="723"/>
      <c r="N24" s="723"/>
      <c r="O24" s="723"/>
      <c r="P24" s="723" t="str">
        <f>IF(OR(G24=0,G24=""),"",IF(VLOOKUP(G24,'Geometry 2'!$C$4:$AI$14,1,TRUE)=VLOOKUP(G25,'Geometry 2'!$C$4:$AI$14,1,TRUE),"",IF(VLOOKUP(G24,'Geometry 2'!$C$4:$AI$14,33,TRUE)&lt;&gt;"n/a",MIN(G24,VLOOKUP(G24,'Geometry 2'!$C$4:$AI$14,1,TRUE))-VLOOKUP(G24,'Geometry 2'!$C$4:$AI$14,33,TRUE),"check")))</f>
        <v/>
      </c>
      <c r="Q24" s="723"/>
      <c r="R24" s="723"/>
      <c r="S24" s="723"/>
      <c r="T24" s="723" t="str">
        <f>IF($G24="","",VLOOKUP($G24,'Geometry 2'!$E$4:$AH$14,11,TRUE))</f>
        <v/>
      </c>
      <c r="U24" s="723"/>
      <c r="V24" s="723"/>
      <c r="W24" s="723"/>
      <c r="X24" s="722" t="str">
        <f>IF($G24="","",VLOOKUP($G24,'Geometry 2'!$E$4:$AJ$14,19,TRUE)-12*VLOOKUP($G24,'Geometry 2'!$E$4:$AJ$14,32,TRUE)*($D24-VLOOKUP($G24,'Geometry 2'!$E$5:$AH$14,1,TRUE)))</f>
        <v/>
      </c>
      <c r="Y24" s="722"/>
      <c r="Z24" s="722"/>
      <c r="AA24" s="722"/>
      <c r="AB24" s="763" t="str">
        <f>IF($G24="","",VLOOKUP($G24,'Geometry 2'!$E$4:$AJ$14,19,TRUE)-12*VLOOKUP($G24,'Geometry 2'!$E$4:$AJ$14,32,TRUE)*($G24-VLOOKUP($G24,'Geometry 2'!$E$5:$AH$14,1,TRUE)))</f>
        <v/>
      </c>
      <c r="AC24" s="764"/>
      <c r="AD24" s="764"/>
      <c r="AE24" s="765"/>
      <c r="AF24" s="722" t="str">
        <f>IF($G24="","",VLOOKUP($G24,'Geometry 2'!$E$4:$AJ$14,19,TRUE)-12*VLOOKUP($G24,'Geometry 2'!$E$4:$AJ$14,32,TRUE)*($G24-IF($P24="",0,$P24)-VLOOKUP($G24,'Geometry 2'!$E$5:$AH$14,1,TRUE)))</f>
        <v/>
      </c>
      <c r="AG24" s="722"/>
      <c r="AH24" s="722"/>
      <c r="AI24" s="722"/>
      <c r="AJ24" s="752" t="str">
        <f>IF($G24="","",VLOOKUP($G24,'Geometry 2'!$E$4:$AH$14,23,TRUE))</f>
        <v/>
      </c>
      <c r="AK24" s="753"/>
      <c r="AL24" s="753"/>
      <c r="AM24" s="754"/>
      <c r="AN24" s="723"/>
      <c r="AO24" s="723"/>
      <c r="AP24" s="723"/>
      <c r="AQ24" s="723"/>
      <c r="AR24" s="723" t="str">
        <f>IF($G24="","",VLOOKUP($G24,'Geometry 2'!$E$4:$AH$14,27,TRUE))</f>
        <v/>
      </c>
      <c r="AS24" s="723"/>
      <c r="AT24" s="723"/>
      <c r="AU24" s="724"/>
      <c r="AV24" s="721"/>
      <c r="AW24" s="722"/>
      <c r="AX24" s="722"/>
      <c r="AZ24" s="728" t="str">
        <f t="shared" si="5"/>
        <v/>
      </c>
      <c r="BA24" s="729"/>
      <c r="BB24" s="729"/>
      <c r="BC24" s="730"/>
      <c r="BD24" s="728"/>
      <c r="BE24" s="729"/>
      <c r="BF24" s="729"/>
      <c r="BG24" s="728" t="str">
        <f t="shared" si="9"/>
        <v/>
      </c>
      <c r="BH24" s="729"/>
      <c r="BI24" s="729"/>
      <c r="BJ24" s="729"/>
      <c r="BK24" s="730"/>
      <c r="BL24" s="728"/>
      <c r="BM24" s="729"/>
      <c r="BN24" s="729"/>
      <c r="BO24" s="729"/>
      <c r="BP24" s="731"/>
      <c r="BQ24" s="731"/>
      <c r="BR24" s="728" t="str">
        <f>IF(BP24="","",IF(OR(AND(Rev="H",Calculations!$F$27=TRUE),AND(Rev&lt;&gt;"H",Calculations!$F$30=TRUE)),IF(BP24&lt;=1,"Pass","Fail"),IF(BP24&lt;=1.05,"Pass","Fail")))</f>
        <v/>
      </c>
      <c r="BS24" s="729"/>
      <c r="BT24" s="730"/>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7"/>
      <c r="CP24" s="798"/>
      <c r="CQ24" s="799"/>
      <c r="CR24" s="797"/>
      <c r="CS24" s="798"/>
      <c r="CT24" s="799"/>
      <c r="CU24" s="797" t="str">
        <f t="shared" si="7"/>
        <v/>
      </c>
      <c r="CV24" s="798"/>
      <c r="CW24" s="813"/>
      <c r="CX24" s="814"/>
      <c r="CY24" s="736"/>
      <c r="CZ24" s="815"/>
      <c r="DA24" s="739"/>
      <c r="DB24" s="740"/>
      <c r="DC24" s="741"/>
      <c r="DD24" s="735" t="str">
        <f t="shared" si="8"/>
        <v/>
      </c>
      <c r="DE24" s="736"/>
      <c r="DF24" s="737"/>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72" t="str">
        <f t="shared" si="4"/>
        <v/>
      </c>
      <c r="E25" s="773"/>
      <c r="F25" s="17" t="str">
        <f t="shared" si="2"/>
        <v/>
      </c>
      <c r="G25" s="77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75"/>
      <c r="I25" s="228"/>
      <c r="J25" s="228"/>
      <c r="K25" s="228"/>
      <c r="L25" s="723" t="str">
        <f t="shared" si="0"/>
        <v/>
      </c>
      <c r="M25" s="723"/>
      <c r="N25" s="723"/>
      <c r="O25" s="723"/>
      <c r="P25" s="723" t="str">
        <f>IF(OR(G25=0,G25=""),"",IF(VLOOKUP(G25,'Geometry 2'!$C$4:$AI$14,1,TRUE)=VLOOKUP(G26,'Geometry 2'!$C$4:$AI$14,1,TRUE),"",IF(VLOOKUP(G25,'Geometry 2'!$C$4:$AI$14,33,TRUE)&lt;&gt;"n/a",MIN(G25,VLOOKUP(G25,'Geometry 2'!$C$4:$AI$14,1,TRUE))-VLOOKUP(G25,'Geometry 2'!$C$4:$AI$14,33,TRUE),"check")))</f>
        <v/>
      </c>
      <c r="Q25" s="723"/>
      <c r="R25" s="723"/>
      <c r="S25" s="723"/>
      <c r="T25" s="723" t="str">
        <f>IF($G25="","",VLOOKUP($G25,'Geometry 2'!$E$4:$AH$14,11,TRUE))</f>
        <v/>
      </c>
      <c r="U25" s="723"/>
      <c r="V25" s="723"/>
      <c r="W25" s="723"/>
      <c r="X25" s="722" t="str">
        <f>IF($G25="","",VLOOKUP($G25,'Geometry 2'!$E$4:$AJ$14,19,TRUE)-12*VLOOKUP($G25,'Geometry 2'!$E$4:$AJ$14,32,TRUE)*($D25-VLOOKUP($G25,'Geometry 2'!$E$5:$AH$14,1,TRUE)))</f>
        <v/>
      </c>
      <c r="Y25" s="722"/>
      <c r="Z25" s="722"/>
      <c r="AA25" s="722"/>
      <c r="AB25" s="763" t="str">
        <f>IF($G25="","",VLOOKUP($G25,'Geometry 2'!$E$4:$AJ$14,19,TRUE)-12*VLOOKUP($G25,'Geometry 2'!$E$4:$AJ$14,32,TRUE)*($G25-VLOOKUP($G25,'Geometry 2'!$E$5:$AH$14,1,TRUE)))</f>
        <v/>
      </c>
      <c r="AC25" s="764"/>
      <c r="AD25" s="764"/>
      <c r="AE25" s="765"/>
      <c r="AF25" s="722" t="str">
        <f>IF($G25="","",VLOOKUP($G25,'Geometry 2'!$E$4:$AJ$14,19,TRUE)-12*VLOOKUP($G25,'Geometry 2'!$E$4:$AJ$14,32,TRUE)*($G25-IF($P25="",0,$P25)-VLOOKUP($G25,'Geometry 2'!$E$5:$AH$14,1,TRUE)))</f>
        <v/>
      </c>
      <c r="AG25" s="722"/>
      <c r="AH25" s="722"/>
      <c r="AI25" s="722"/>
      <c r="AJ25" s="752" t="str">
        <f>IF($G25="","",VLOOKUP($G25,'Geometry 2'!$E$4:$AH$14,23,TRUE))</f>
        <v/>
      </c>
      <c r="AK25" s="753"/>
      <c r="AL25" s="753"/>
      <c r="AM25" s="754"/>
      <c r="AN25" s="723"/>
      <c r="AO25" s="723"/>
      <c r="AP25" s="723"/>
      <c r="AQ25" s="723"/>
      <c r="AR25" s="723" t="str">
        <f>IF($G25="","",VLOOKUP($G25,'Geometry 2'!$E$4:$AH$14,27,TRUE))</f>
        <v/>
      </c>
      <c r="AS25" s="723"/>
      <c r="AT25" s="723"/>
      <c r="AU25" s="724"/>
      <c r="AV25" s="721"/>
      <c r="AW25" s="722"/>
      <c r="AX25" s="722"/>
      <c r="AZ25" s="728" t="str">
        <f t="shared" si="5"/>
        <v/>
      </c>
      <c r="BA25" s="729"/>
      <c r="BB25" s="729"/>
      <c r="BC25" s="730"/>
      <c r="BD25" s="728"/>
      <c r="BE25" s="729"/>
      <c r="BF25" s="729"/>
      <c r="BG25" s="728" t="str">
        <f t="shared" si="9"/>
        <v/>
      </c>
      <c r="BH25" s="729"/>
      <c r="BI25" s="729"/>
      <c r="BJ25" s="729"/>
      <c r="BK25" s="730"/>
      <c r="BL25" s="728"/>
      <c r="BM25" s="729"/>
      <c r="BN25" s="729"/>
      <c r="BO25" s="729"/>
      <c r="BP25" s="731"/>
      <c r="BQ25" s="731"/>
      <c r="BR25" s="728" t="str">
        <f>IF(BP25="","",IF(OR(AND(Rev="H",Calculations!$F$27=TRUE),AND(Rev&lt;&gt;"H",Calculations!$F$30=TRUE)),IF(BP25&lt;=1,"Pass","Fail"),IF(BP25&lt;=1.05,"Pass","Fail")))</f>
        <v/>
      </c>
      <c r="BS25" s="729"/>
      <c r="BT25" s="730"/>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804"/>
      <c r="CP25" s="805"/>
      <c r="CQ25" s="806"/>
      <c r="CR25" s="804"/>
      <c r="CS25" s="805"/>
      <c r="CT25" s="806"/>
      <c r="CU25" s="804" t="str">
        <f t="shared" si="7"/>
        <v/>
      </c>
      <c r="CV25" s="805"/>
      <c r="CW25" s="812"/>
      <c r="CX25" s="732"/>
      <c r="CY25" s="733"/>
      <c r="CZ25" s="738"/>
      <c r="DA25" s="732"/>
      <c r="DB25" s="733"/>
      <c r="DC25" s="738"/>
      <c r="DD25" s="732" t="str">
        <f t="shared" si="8"/>
        <v/>
      </c>
      <c r="DE25" s="733"/>
      <c r="DF25" s="734"/>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72" t="str">
        <f t="shared" si="4"/>
        <v/>
      </c>
      <c r="E26" s="773"/>
      <c r="F26" s="17" t="str">
        <f t="shared" si="2"/>
        <v/>
      </c>
      <c r="G26" s="77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75"/>
      <c r="I26" s="228"/>
      <c r="J26" s="228"/>
      <c r="K26" s="228"/>
      <c r="L26" s="723" t="str">
        <f t="shared" si="0"/>
        <v/>
      </c>
      <c r="M26" s="723"/>
      <c r="N26" s="723"/>
      <c r="O26" s="723"/>
      <c r="P26" s="723" t="str">
        <f>IF(OR(G26=0,G26=""),"",IF(VLOOKUP(G26,'Geometry 2'!$C$4:$AI$14,1,TRUE)=VLOOKUP(G27,'Geometry 2'!$C$4:$AI$14,1,TRUE),"",IF(VLOOKUP(G26,'Geometry 2'!$C$4:$AI$14,33,TRUE)&lt;&gt;"n/a",MIN(G26,VLOOKUP(G26,'Geometry 2'!$C$4:$AI$14,1,TRUE))-VLOOKUP(G26,'Geometry 2'!$C$4:$AI$14,33,TRUE),"check")))</f>
        <v/>
      </c>
      <c r="Q26" s="723"/>
      <c r="R26" s="723"/>
      <c r="S26" s="723"/>
      <c r="T26" s="723" t="str">
        <f>IF($G26="","",VLOOKUP($G26,'Geometry 2'!$E$4:$AH$14,11,TRUE))</f>
        <v/>
      </c>
      <c r="U26" s="723"/>
      <c r="V26" s="723"/>
      <c r="W26" s="723"/>
      <c r="X26" s="722" t="str">
        <f>IF($G26="","",VLOOKUP($G26,'Geometry 2'!$E$4:$AJ$14,19,TRUE)-12*VLOOKUP($G26,'Geometry 2'!$E$4:$AJ$14,32,TRUE)*($D26-VLOOKUP($G26,'Geometry 2'!$E$5:$AH$14,1,TRUE)))</f>
        <v/>
      </c>
      <c r="Y26" s="722"/>
      <c r="Z26" s="722"/>
      <c r="AA26" s="722"/>
      <c r="AB26" s="763" t="str">
        <f>IF($G26="","",VLOOKUP($G26,'Geometry 2'!$E$4:$AJ$14,19,TRUE)-12*VLOOKUP($G26,'Geometry 2'!$E$4:$AJ$14,32,TRUE)*($G26-VLOOKUP($G26,'Geometry 2'!$E$5:$AH$14,1,TRUE)))</f>
        <v/>
      </c>
      <c r="AC26" s="764"/>
      <c r="AD26" s="764"/>
      <c r="AE26" s="765"/>
      <c r="AF26" s="722" t="str">
        <f>IF($G26="","",VLOOKUP($G26,'Geometry 2'!$E$4:$AJ$14,19,TRUE)-12*VLOOKUP($G26,'Geometry 2'!$E$4:$AJ$14,32,TRUE)*($G26-IF($P26="",0,$P26)-VLOOKUP($G26,'Geometry 2'!$E$5:$AH$14,1,TRUE)))</f>
        <v/>
      </c>
      <c r="AG26" s="722"/>
      <c r="AH26" s="722"/>
      <c r="AI26" s="722"/>
      <c r="AJ26" s="752" t="str">
        <f>IF($G26="","",VLOOKUP($G26,'Geometry 2'!$E$4:$AH$14,23,TRUE))</f>
        <v/>
      </c>
      <c r="AK26" s="753"/>
      <c r="AL26" s="753"/>
      <c r="AM26" s="754"/>
      <c r="AN26" s="723"/>
      <c r="AO26" s="723"/>
      <c r="AP26" s="723"/>
      <c r="AQ26" s="723"/>
      <c r="AR26" s="723" t="str">
        <f>IF($G26="","",VLOOKUP($G26,'Geometry 2'!$E$4:$AH$14,27,TRUE))</f>
        <v/>
      </c>
      <c r="AS26" s="723"/>
      <c r="AT26" s="723"/>
      <c r="AU26" s="724"/>
      <c r="AV26" s="721"/>
      <c r="AW26" s="722"/>
      <c r="AX26" s="722"/>
      <c r="AZ26" s="728" t="str">
        <f t="shared" si="5"/>
        <v/>
      </c>
      <c r="BA26" s="729"/>
      <c r="BB26" s="729"/>
      <c r="BC26" s="730"/>
      <c r="BD26" s="728"/>
      <c r="BE26" s="729"/>
      <c r="BF26" s="729"/>
      <c r="BG26" s="728" t="str">
        <f t="shared" si="9"/>
        <v/>
      </c>
      <c r="BH26" s="729"/>
      <c r="BI26" s="729"/>
      <c r="BJ26" s="729"/>
      <c r="BK26" s="730"/>
      <c r="BL26" s="728"/>
      <c r="BM26" s="729"/>
      <c r="BN26" s="729"/>
      <c r="BO26" s="729"/>
      <c r="BP26" s="731"/>
      <c r="BQ26" s="731"/>
      <c r="BR26" s="728" t="str">
        <f>IF(BP26="","",IF(OR(AND(Rev="H",Calculations!$F$27=TRUE),AND(Rev&lt;&gt;"H",Calculations!$F$30=TRUE)),IF(BP26&lt;=1,"Pass","Fail"),IF(BP26&lt;=1.05,"Pass","Fail")))</f>
        <v/>
      </c>
      <c r="BS26" s="729"/>
      <c r="BT26" s="730"/>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7"/>
      <c r="CP26" s="798"/>
      <c r="CQ26" s="799"/>
      <c r="CR26" s="797"/>
      <c r="CS26" s="798"/>
      <c r="CT26" s="799"/>
      <c r="CU26" s="797" t="str">
        <f t="shared" si="7"/>
        <v/>
      </c>
      <c r="CV26" s="798"/>
      <c r="CW26" s="813"/>
      <c r="CX26" s="814"/>
      <c r="CY26" s="736"/>
      <c r="CZ26" s="815"/>
      <c r="DA26" s="739"/>
      <c r="DB26" s="740"/>
      <c r="DC26" s="741"/>
      <c r="DD26" s="735" t="str">
        <f t="shared" si="8"/>
        <v/>
      </c>
      <c r="DE26" s="736"/>
      <c r="DF26" s="737"/>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72" t="str">
        <f t="shared" si="4"/>
        <v/>
      </c>
      <c r="E27" s="773"/>
      <c r="F27" s="17" t="str">
        <f t="shared" si="2"/>
        <v/>
      </c>
      <c r="G27" s="77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75"/>
      <c r="I27" s="228"/>
      <c r="J27" s="228"/>
      <c r="K27" s="228"/>
      <c r="L27" s="723" t="str">
        <f t="shared" si="0"/>
        <v/>
      </c>
      <c r="M27" s="723"/>
      <c r="N27" s="723"/>
      <c r="O27" s="723"/>
      <c r="P27" s="723" t="str">
        <f>IF(OR(G27=0,G27=""),"",IF(VLOOKUP(G27,'Geometry 2'!$C$4:$AI$14,1,TRUE)=VLOOKUP(G28,'Geometry 2'!$C$4:$AI$14,1,TRUE),"",IF(VLOOKUP(G27,'Geometry 2'!$C$4:$AI$14,33,TRUE)&lt;&gt;"n/a",MIN(G27,VLOOKUP(G27,'Geometry 2'!$C$4:$AI$14,1,TRUE))-VLOOKUP(G27,'Geometry 2'!$C$4:$AI$14,33,TRUE),"check")))</f>
        <v/>
      </c>
      <c r="Q27" s="723"/>
      <c r="R27" s="723"/>
      <c r="S27" s="723"/>
      <c r="T27" s="723" t="str">
        <f>IF($G27="","",VLOOKUP($G27,'Geometry 2'!$E$4:$AH$14,11,TRUE))</f>
        <v/>
      </c>
      <c r="U27" s="723"/>
      <c r="V27" s="723"/>
      <c r="W27" s="723"/>
      <c r="X27" s="722" t="str">
        <f>IF($G27="","",VLOOKUP($G27,'Geometry 2'!$E$4:$AJ$14,19,TRUE)-12*VLOOKUP($G27,'Geometry 2'!$E$4:$AJ$14,32,TRUE)*($D27-VLOOKUP($G27,'Geometry 2'!$E$5:$AH$14,1,TRUE)))</f>
        <v/>
      </c>
      <c r="Y27" s="722"/>
      <c r="Z27" s="722"/>
      <c r="AA27" s="722"/>
      <c r="AB27" s="763" t="str">
        <f>IF($G27="","",VLOOKUP($G27,'Geometry 2'!$E$4:$AJ$14,19,TRUE)-12*VLOOKUP($G27,'Geometry 2'!$E$4:$AJ$14,32,TRUE)*($G27-VLOOKUP($G27,'Geometry 2'!$E$5:$AH$14,1,TRUE)))</f>
        <v/>
      </c>
      <c r="AC27" s="764"/>
      <c r="AD27" s="764"/>
      <c r="AE27" s="765"/>
      <c r="AF27" s="722" t="str">
        <f>IF($G27="","",VLOOKUP($G27,'Geometry 2'!$E$4:$AJ$14,19,TRUE)-12*VLOOKUP($G27,'Geometry 2'!$E$4:$AJ$14,32,TRUE)*($G27-IF($P27="",0,$P27)-VLOOKUP($G27,'Geometry 2'!$E$5:$AH$14,1,TRUE)))</f>
        <v/>
      </c>
      <c r="AG27" s="722"/>
      <c r="AH27" s="722"/>
      <c r="AI27" s="722"/>
      <c r="AJ27" s="752" t="str">
        <f>IF($G27="","",VLOOKUP($G27,'Geometry 2'!$E$4:$AH$14,23,TRUE))</f>
        <v/>
      </c>
      <c r="AK27" s="753"/>
      <c r="AL27" s="753"/>
      <c r="AM27" s="754"/>
      <c r="AN27" s="723"/>
      <c r="AO27" s="723"/>
      <c r="AP27" s="723"/>
      <c r="AQ27" s="723"/>
      <c r="AR27" s="723" t="str">
        <f>IF($G27="","",VLOOKUP($G27,'Geometry 2'!$E$4:$AH$14,27,TRUE))</f>
        <v/>
      </c>
      <c r="AS27" s="723"/>
      <c r="AT27" s="723"/>
      <c r="AU27" s="724"/>
      <c r="AV27" s="721"/>
      <c r="AW27" s="722"/>
      <c r="AX27" s="722"/>
      <c r="AZ27" s="728" t="str">
        <f t="shared" si="5"/>
        <v/>
      </c>
      <c r="BA27" s="729"/>
      <c r="BB27" s="729"/>
      <c r="BC27" s="730"/>
      <c r="BD27" s="728"/>
      <c r="BE27" s="729"/>
      <c r="BF27" s="729"/>
      <c r="BG27" s="728" t="str">
        <f t="shared" si="9"/>
        <v/>
      </c>
      <c r="BH27" s="729"/>
      <c r="BI27" s="729"/>
      <c r="BJ27" s="729"/>
      <c r="BK27" s="730"/>
      <c r="BL27" s="728"/>
      <c r="BM27" s="729"/>
      <c r="BN27" s="729"/>
      <c r="BO27" s="729"/>
      <c r="BP27" s="731"/>
      <c r="BQ27" s="731"/>
      <c r="BR27" s="728" t="str">
        <f>IF(BP27="","",IF(OR(AND(Rev="H",Calculations!$F$27=TRUE),AND(Rev&lt;&gt;"H",Calculations!$F$30=TRUE)),IF(BP27&lt;=1,"Pass","Fail"),IF(BP27&lt;=1.05,"Pass","Fail")))</f>
        <v/>
      </c>
      <c r="BS27" s="729"/>
      <c r="BT27" s="730"/>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804"/>
      <c r="CP27" s="805"/>
      <c r="CQ27" s="806"/>
      <c r="CR27" s="804"/>
      <c r="CS27" s="805"/>
      <c r="CT27" s="806"/>
      <c r="CU27" s="804" t="str">
        <f t="shared" si="7"/>
        <v/>
      </c>
      <c r="CV27" s="805"/>
      <c r="CW27" s="812"/>
      <c r="CX27" s="732"/>
      <c r="CY27" s="733"/>
      <c r="CZ27" s="738"/>
      <c r="DA27" s="732"/>
      <c r="DB27" s="733"/>
      <c r="DC27" s="738"/>
      <c r="DD27" s="732" t="str">
        <f t="shared" si="8"/>
        <v/>
      </c>
      <c r="DE27" s="733"/>
      <c r="DF27" s="734"/>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72" t="str">
        <f t="shared" si="4"/>
        <v/>
      </c>
      <c r="E28" s="773"/>
      <c r="F28" s="17" t="str">
        <f t="shared" si="2"/>
        <v/>
      </c>
      <c r="G28" s="77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75"/>
      <c r="I28" s="228"/>
      <c r="J28" s="228"/>
      <c r="K28" s="228"/>
      <c r="L28" s="723" t="str">
        <f t="shared" si="0"/>
        <v/>
      </c>
      <c r="M28" s="723"/>
      <c r="N28" s="723"/>
      <c r="O28" s="723"/>
      <c r="P28" s="723" t="str">
        <f>IF(OR(G28=0,G28=""),"",IF(VLOOKUP(G28,'Geometry 2'!$C$4:$AI$14,1,TRUE)=VLOOKUP(G29,'Geometry 2'!$C$4:$AI$14,1,TRUE),"",IF(VLOOKUP(G28,'Geometry 2'!$C$4:$AI$14,33,TRUE)&lt;&gt;"n/a",MIN(G28,VLOOKUP(G28,'Geometry 2'!$C$4:$AI$14,1,TRUE))-VLOOKUP(G28,'Geometry 2'!$C$4:$AI$14,33,TRUE),"check")))</f>
        <v/>
      </c>
      <c r="Q28" s="723"/>
      <c r="R28" s="723"/>
      <c r="S28" s="723"/>
      <c r="T28" s="723" t="str">
        <f>IF($G28="","",VLOOKUP($G28,'Geometry 2'!$E$4:$AH$14,11,TRUE))</f>
        <v/>
      </c>
      <c r="U28" s="723"/>
      <c r="V28" s="723"/>
      <c r="W28" s="723"/>
      <c r="X28" s="722" t="str">
        <f>IF($G28="","",VLOOKUP($G28,'Geometry 2'!$E$4:$AJ$14,19,TRUE)-12*VLOOKUP($G28,'Geometry 2'!$E$4:$AJ$14,32,TRUE)*($D28-VLOOKUP($G28,'Geometry 2'!$E$5:$AH$14,1,TRUE)))</f>
        <v/>
      </c>
      <c r="Y28" s="722"/>
      <c r="Z28" s="722"/>
      <c r="AA28" s="722"/>
      <c r="AB28" s="763" t="str">
        <f>IF($G28="","",VLOOKUP($G28,'Geometry 2'!$E$4:$AJ$14,19,TRUE)-12*VLOOKUP($G28,'Geometry 2'!$E$4:$AJ$14,32,TRUE)*($G28-VLOOKUP($G28,'Geometry 2'!$E$5:$AH$14,1,TRUE)))</f>
        <v/>
      </c>
      <c r="AC28" s="764"/>
      <c r="AD28" s="764"/>
      <c r="AE28" s="765"/>
      <c r="AF28" s="722" t="str">
        <f>IF($G28="","",VLOOKUP($G28,'Geometry 2'!$E$4:$AJ$14,19,TRUE)-12*VLOOKUP($G28,'Geometry 2'!$E$4:$AJ$14,32,TRUE)*($G28-IF($P28="",0,$P28)-VLOOKUP($G28,'Geometry 2'!$E$5:$AH$14,1,TRUE)))</f>
        <v/>
      </c>
      <c r="AG28" s="722"/>
      <c r="AH28" s="722"/>
      <c r="AI28" s="722"/>
      <c r="AJ28" s="752" t="str">
        <f>IF($G28="","",VLOOKUP($G28,'Geometry 2'!$E$4:$AH$14,23,TRUE))</f>
        <v/>
      </c>
      <c r="AK28" s="753"/>
      <c r="AL28" s="753"/>
      <c r="AM28" s="754"/>
      <c r="AN28" s="723"/>
      <c r="AO28" s="723"/>
      <c r="AP28" s="723"/>
      <c r="AQ28" s="723"/>
      <c r="AR28" s="723" t="str">
        <f>IF($G28="","",VLOOKUP($G28,'Geometry 2'!$E$4:$AH$14,27,TRUE))</f>
        <v/>
      </c>
      <c r="AS28" s="723"/>
      <c r="AT28" s="723"/>
      <c r="AU28" s="724"/>
      <c r="AV28" s="721"/>
      <c r="AW28" s="722"/>
      <c r="AX28" s="722"/>
      <c r="AZ28" s="728" t="str">
        <f t="shared" si="5"/>
        <v/>
      </c>
      <c r="BA28" s="729"/>
      <c r="BB28" s="729"/>
      <c r="BC28" s="730"/>
      <c r="BD28" s="728"/>
      <c r="BE28" s="729"/>
      <c r="BF28" s="729"/>
      <c r="BG28" s="728" t="str">
        <f t="shared" si="9"/>
        <v/>
      </c>
      <c r="BH28" s="729"/>
      <c r="BI28" s="729"/>
      <c r="BJ28" s="729"/>
      <c r="BK28" s="730"/>
      <c r="BL28" s="728"/>
      <c r="BM28" s="729"/>
      <c r="BN28" s="729"/>
      <c r="BO28" s="729"/>
      <c r="BP28" s="731"/>
      <c r="BQ28" s="731"/>
      <c r="BR28" s="728" t="str">
        <f>IF(BP28="","",IF(OR(AND(Rev="H",Calculations!$F$27=TRUE),AND(Rev&lt;&gt;"H",Calculations!$F$30=TRUE)),IF(BP28&lt;=1,"Pass","Fail"),IF(BP28&lt;=1.05,"Pass","Fail")))</f>
        <v/>
      </c>
      <c r="BS28" s="729"/>
      <c r="BT28" s="730"/>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7"/>
      <c r="CP28" s="798"/>
      <c r="CQ28" s="799"/>
      <c r="CR28" s="797"/>
      <c r="CS28" s="798"/>
      <c r="CT28" s="799"/>
      <c r="CU28" s="797" t="str">
        <f t="shared" si="7"/>
        <v/>
      </c>
      <c r="CV28" s="798"/>
      <c r="CW28" s="813"/>
      <c r="CX28" s="814"/>
      <c r="CY28" s="736"/>
      <c r="CZ28" s="815"/>
      <c r="DA28" s="739"/>
      <c r="DB28" s="740"/>
      <c r="DC28" s="741"/>
      <c r="DD28" s="735" t="str">
        <f t="shared" si="8"/>
        <v/>
      </c>
      <c r="DE28" s="736"/>
      <c r="DF28" s="737"/>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72" t="str">
        <f t="shared" si="4"/>
        <v/>
      </c>
      <c r="E29" s="773"/>
      <c r="F29" s="17" t="str">
        <f t="shared" si="2"/>
        <v/>
      </c>
      <c r="G29" s="77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75"/>
      <c r="I29" s="228"/>
      <c r="J29" s="228"/>
      <c r="K29" s="228"/>
      <c r="L29" s="723" t="str">
        <f t="shared" si="0"/>
        <v/>
      </c>
      <c r="M29" s="723"/>
      <c r="N29" s="723"/>
      <c r="O29" s="723"/>
      <c r="P29" s="723" t="str">
        <f>IF(OR(G29=0,G29=""),"",IF(VLOOKUP(G29,'Geometry 2'!$C$4:$AI$14,1,TRUE)=VLOOKUP(G30,'Geometry 2'!$C$4:$AI$14,1,TRUE),"",IF(VLOOKUP(G29,'Geometry 2'!$C$4:$AI$14,33,TRUE)&lt;&gt;"n/a",MIN(G29,VLOOKUP(G29,'Geometry 2'!$C$4:$AI$14,1,TRUE))-VLOOKUP(G29,'Geometry 2'!$C$4:$AI$14,33,TRUE),"check")))</f>
        <v/>
      </c>
      <c r="Q29" s="723"/>
      <c r="R29" s="723"/>
      <c r="S29" s="723"/>
      <c r="T29" s="723" t="str">
        <f>IF($G29="","",VLOOKUP($G29,'Geometry 2'!$E$4:$AH$14,11,TRUE))</f>
        <v/>
      </c>
      <c r="U29" s="723"/>
      <c r="V29" s="723"/>
      <c r="W29" s="723"/>
      <c r="X29" s="722" t="str">
        <f>IF($G29="","",VLOOKUP($G29,'Geometry 2'!$E$4:$AJ$14,19,TRUE)-12*VLOOKUP($G29,'Geometry 2'!$E$4:$AJ$14,32,TRUE)*($D29-VLOOKUP($G29,'Geometry 2'!$E$5:$AH$14,1,TRUE)))</f>
        <v/>
      </c>
      <c r="Y29" s="722"/>
      <c r="Z29" s="722"/>
      <c r="AA29" s="722"/>
      <c r="AB29" s="763" t="str">
        <f>IF($G29="","",VLOOKUP($G29,'Geometry 2'!$E$4:$AJ$14,19,TRUE)-12*VLOOKUP($G29,'Geometry 2'!$E$4:$AJ$14,32,TRUE)*($G29-VLOOKUP($G29,'Geometry 2'!$E$5:$AH$14,1,TRUE)))</f>
        <v/>
      </c>
      <c r="AC29" s="764"/>
      <c r="AD29" s="764"/>
      <c r="AE29" s="765"/>
      <c r="AF29" s="722" t="str">
        <f>IF($G29="","",VLOOKUP($G29,'Geometry 2'!$E$4:$AJ$14,19,TRUE)-12*VLOOKUP($G29,'Geometry 2'!$E$4:$AJ$14,32,TRUE)*($G29-IF($P29="",0,$P29)-VLOOKUP($G29,'Geometry 2'!$E$5:$AH$14,1,TRUE)))</f>
        <v/>
      </c>
      <c r="AG29" s="722"/>
      <c r="AH29" s="722"/>
      <c r="AI29" s="722"/>
      <c r="AJ29" s="752" t="str">
        <f>IF($G29="","",VLOOKUP($G29,'Geometry 2'!$E$4:$AH$14,23,TRUE))</f>
        <v/>
      </c>
      <c r="AK29" s="753"/>
      <c r="AL29" s="753"/>
      <c r="AM29" s="754"/>
      <c r="AN29" s="723"/>
      <c r="AO29" s="723"/>
      <c r="AP29" s="723"/>
      <c r="AQ29" s="723"/>
      <c r="AR29" s="723" t="str">
        <f>IF($G29="","",VLOOKUP($G29,'Geometry 2'!$E$4:$AH$14,27,TRUE))</f>
        <v/>
      </c>
      <c r="AS29" s="723"/>
      <c r="AT29" s="723"/>
      <c r="AU29" s="724"/>
      <c r="AV29" s="721"/>
      <c r="AW29" s="722"/>
      <c r="AX29" s="722"/>
      <c r="AZ29" s="728" t="str">
        <f t="shared" si="5"/>
        <v/>
      </c>
      <c r="BA29" s="729"/>
      <c r="BB29" s="729"/>
      <c r="BC29" s="730"/>
      <c r="BD29" s="728"/>
      <c r="BE29" s="729"/>
      <c r="BF29" s="729"/>
      <c r="BG29" s="728" t="str">
        <f t="shared" si="9"/>
        <v/>
      </c>
      <c r="BH29" s="729"/>
      <c r="BI29" s="729"/>
      <c r="BJ29" s="729"/>
      <c r="BK29" s="730"/>
      <c r="BL29" s="728"/>
      <c r="BM29" s="729"/>
      <c r="BN29" s="729"/>
      <c r="BO29" s="729"/>
      <c r="BP29" s="731"/>
      <c r="BQ29" s="731"/>
      <c r="BR29" s="728" t="str">
        <f>IF(BP29="","",IF(OR(AND(Rev="H",Calculations!$F$27=TRUE),AND(Rev&lt;&gt;"H",Calculations!$F$30=TRUE)),IF(BP29&lt;=1,"Pass","Fail"),IF(BP29&lt;=1.05,"Pass","Fail")))</f>
        <v/>
      </c>
      <c r="BS29" s="729"/>
      <c r="BT29" s="730"/>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804"/>
      <c r="CP29" s="805"/>
      <c r="CQ29" s="806"/>
      <c r="CR29" s="804"/>
      <c r="CS29" s="805"/>
      <c r="CT29" s="806"/>
      <c r="CU29" s="804" t="str">
        <f t="shared" si="7"/>
        <v/>
      </c>
      <c r="CV29" s="805"/>
      <c r="CW29" s="812"/>
      <c r="CX29" s="732"/>
      <c r="CY29" s="733"/>
      <c r="CZ29" s="738"/>
      <c r="DA29" s="732"/>
      <c r="DB29" s="733"/>
      <c r="DC29" s="738"/>
      <c r="DD29" s="732" t="str">
        <f t="shared" si="8"/>
        <v/>
      </c>
      <c r="DE29" s="733"/>
      <c r="DF29" s="734"/>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72" t="str">
        <f t="shared" si="4"/>
        <v/>
      </c>
      <c r="E30" s="773"/>
      <c r="F30" s="17" t="str">
        <f t="shared" si="2"/>
        <v/>
      </c>
      <c r="G30" s="77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75"/>
      <c r="I30" s="228"/>
      <c r="J30" s="228"/>
      <c r="K30" s="228"/>
      <c r="L30" s="723" t="str">
        <f t="shared" si="0"/>
        <v/>
      </c>
      <c r="M30" s="723"/>
      <c r="N30" s="723"/>
      <c r="O30" s="723"/>
      <c r="P30" s="723" t="str">
        <f>IF(OR(G30=0,G30=""),"",IF(VLOOKUP(G30,'Geometry 2'!$C$4:$AI$14,1,TRUE)=VLOOKUP(G31,'Geometry 2'!$C$4:$AI$14,1,TRUE),"",IF(VLOOKUP(G30,'Geometry 2'!$C$4:$AI$14,33,TRUE)&lt;&gt;"n/a",MIN(G30,VLOOKUP(G30,'Geometry 2'!$C$4:$AI$14,1,TRUE))-VLOOKUP(G30,'Geometry 2'!$C$4:$AI$14,33,TRUE),"check")))</f>
        <v/>
      </c>
      <c r="Q30" s="723"/>
      <c r="R30" s="723"/>
      <c r="S30" s="723"/>
      <c r="T30" s="723" t="str">
        <f>IF($G30="","",VLOOKUP($G30,'Geometry 2'!$E$4:$AH$14,11,TRUE))</f>
        <v/>
      </c>
      <c r="U30" s="723"/>
      <c r="V30" s="723"/>
      <c r="W30" s="723"/>
      <c r="X30" s="722" t="str">
        <f>IF($G30="","",VLOOKUP($G30,'Geometry 2'!$E$4:$AJ$14,19,TRUE)-12*VLOOKUP($G30,'Geometry 2'!$E$4:$AJ$14,32,TRUE)*($D30-VLOOKUP($G30,'Geometry 2'!$E$5:$AH$14,1,TRUE)))</f>
        <v/>
      </c>
      <c r="Y30" s="722"/>
      <c r="Z30" s="722"/>
      <c r="AA30" s="722"/>
      <c r="AB30" s="763" t="str">
        <f>IF($G30="","",VLOOKUP($G30,'Geometry 2'!$E$4:$AJ$14,19,TRUE)-12*VLOOKUP($G30,'Geometry 2'!$E$4:$AJ$14,32,TRUE)*($G30-VLOOKUP($G30,'Geometry 2'!$E$5:$AH$14,1,TRUE)))</f>
        <v/>
      </c>
      <c r="AC30" s="764"/>
      <c r="AD30" s="764"/>
      <c r="AE30" s="765"/>
      <c r="AF30" s="722" t="str">
        <f>IF($G30="","",VLOOKUP($G30,'Geometry 2'!$E$4:$AJ$14,19,TRUE)-12*VLOOKUP($G30,'Geometry 2'!$E$4:$AJ$14,32,TRUE)*($G30-IF($P30="",0,$P30)-VLOOKUP($G30,'Geometry 2'!$E$5:$AH$14,1,TRUE)))</f>
        <v/>
      </c>
      <c r="AG30" s="722"/>
      <c r="AH30" s="722"/>
      <c r="AI30" s="722"/>
      <c r="AJ30" s="752" t="str">
        <f>IF($G30="","",VLOOKUP($G30,'Geometry 2'!$E$4:$AH$14,23,TRUE))</f>
        <v/>
      </c>
      <c r="AK30" s="753"/>
      <c r="AL30" s="753"/>
      <c r="AM30" s="754"/>
      <c r="AN30" s="723"/>
      <c r="AO30" s="723"/>
      <c r="AP30" s="723"/>
      <c r="AQ30" s="723"/>
      <c r="AR30" s="723" t="str">
        <f>IF($G30="","",VLOOKUP($G30,'Geometry 2'!$E$4:$AH$14,27,TRUE))</f>
        <v/>
      </c>
      <c r="AS30" s="723"/>
      <c r="AT30" s="723"/>
      <c r="AU30" s="724"/>
      <c r="AV30" s="721"/>
      <c r="AW30" s="722"/>
      <c r="AX30" s="722"/>
      <c r="AZ30" s="728" t="str">
        <f t="shared" si="5"/>
        <v/>
      </c>
      <c r="BA30" s="729"/>
      <c r="BB30" s="729"/>
      <c r="BC30" s="730"/>
      <c r="BD30" s="728"/>
      <c r="BE30" s="729"/>
      <c r="BF30" s="729"/>
      <c r="BG30" s="728" t="str">
        <f t="shared" si="9"/>
        <v/>
      </c>
      <c r="BH30" s="729"/>
      <c r="BI30" s="729"/>
      <c r="BJ30" s="729"/>
      <c r="BK30" s="730"/>
      <c r="BL30" s="728"/>
      <c r="BM30" s="729"/>
      <c r="BN30" s="729"/>
      <c r="BO30" s="729"/>
      <c r="BP30" s="731"/>
      <c r="BQ30" s="731"/>
      <c r="BR30" s="728" t="str">
        <f>IF(BP30="","",IF(OR(AND(Rev="H",Calculations!$F$27=TRUE),AND(Rev&lt;&gt;"H",Calculations!$F$30=TRUE)),IF(BP30&lt;=1,"Pass","Fail"),IF(BP30&lt;=1.05,"Pass","Fail")))</f>
        <v/>
      </c>
      <c r="BS30" s="729"/>
      <c r="BT30" s="730"/>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7"/>
      <c r="CP30" s="798"/>
      <c r="CQ30" s="799"/>
      <c r="CR30" s="797"/>
      <c r="CS30" s="798"/>
      <c r="CT30" s="799"/>
      <c r="CU30" s="797" t="str">
        <f t="shared" si="7"/>
        <v/>
      </c>
      <c r="CV30" s="798"/>
      <c r="CW30" s="813"/>
      <c r="CX30" s="814"/>
      <c r="CY30" s="736"/>
      <c r="CZ30" s="815"/>
      <c r="DA30" s="739"/>
      <c r="DB30" s="740"/>
      <c r="DC30" s="741"/>
      <c r="DD30" s="735" t="str">
        <f t="shared" si="8"/>
        <v/>
      </c>
      <c r="DE30" s="736"/>
      <c r="DF30" s="737"/>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72" t="str">
        <f t="shared" si="4"/>
        <v/>
      </c>
      <c r="E31" s="773"/>
      <c r="F31" s="17" t="str">
        <f t="shared" si="2"/>
        <v/>
      </c>
      <c r="G31" s="77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75"/>
      <c r="I31" s="228"/>
      <c r="J31" s="228"/>
      <c r="K31" s="228"/>
      <c r="L31" s="723" t="str">
        <f t="shared" si="0"/>
        <v/>
      </c>
      <c r="M31" s="723"/>
      <c r="N31" s="723"/>
      <c r="O31" s="723"/>
      <c r="P31" s="723" t="str">
        <f>IF(OR(G31=0,G31=""),"",IF(VLOOKUP(G31,'Geometry 2'!$C$4:$AI$14,1,TRUE)=VLOOKUP(G32,'Geometry 2'!$C$4:$AI$14,1,TRUE),"",IF(VLOOKUP(G31,'Geometry 2'!$C$4:$AI$14,33,TRUE)&lt;&gt;"n/a",MIN(G31,VLOOKUP(G31,'Geometry 2'!$C$4:$AI$14,1,TRUE))-VLOOKUP(G31,'Geometry 2'!$C$4:$AI$14,33,TRUE),"check")))</f>
        <v/>
      </c>
      <c r="Q31" s="723"/>
      <c r="R31" s="723"/>
      <c r="S31" s="723"/>
      <c r="T31" s="723" t="str">
        <f>IF($G31="","",VLOOKUP($G31,'Geometry 2'!$E$4:$AH$14,11,TRUE))</f>
        <v/>
      </c>
      <c r="U31" s="723"/>
      <c r="V31" s="723"/>
      <c r="W31" s="723"/>
      <c r="X31" s="722" t="str">
        <f>IF($G31="","",VLOOKUP($G31,'Geometry 2'!$E$4:$AJ$14,19,TRUE)-12*VLOOKUP($G31,'Geometry 2'!$E$4:$AJ$14,32,TRUE)*($D31-VLOOKUP($G31,'Geometry 2'!$E$5:$AH$14,1,TRUE)))</f>
        <v/>
      </c>
      <c r="Y31" s="722"/>
      <c r="Z31" s="722"/>
      <c r="AA31" s="722"/>
      <c r="AB31" s="763" t="str">
        <f>IF($G31="","",VLOOKUP($G31,'Geometry 2'!$E$4:$AJ$14,19,TRUE)-12*VLOOKUP($G31,'Geometry 2'!$E$4:$AJ$14,32,TRUE)*($G31-VLOOKUP($G31,'Geometry 2'!$E$5:$AH$14,1,TRUE)))</f>
        <v/>
      </c>
      <c r="AC31" s="764"/>
      <c r="AD31" s="764"/>
      <c r="AE31" s="765"/>
      <c r="AF31" s="722" t="str">
        <f>IF($G31="","",VLOOKUP($G31,'Geometry 2'!$E$4:$AJ$14,19,TRUE)-12*VLOOKUP($G31,'Geometry 2'!$E$4:$AJ$14,32,TRUE)*($G31-IF($P31="",0,$P31)-VLOOKUP($G31,'Geometry 2'!$E$5:$AH$14,1,TRUE)))</f>
        <v/>
      </c>
      <c r="AG31" s="722"/>
      <c r="AH31" s="722"/>
      <c r="AI31" s="722"/>
      <c r="AJ31" s="752" t="str">
        <f>IF($G31="","",VLOOKUP($G31,'Geometry 2'!$E$4:$AH$14,23,TRUE))</f>
        <v/>
      </c>
      <c r="AK31" s="753"/>
      <c r="AL31" s="753"/>
      <c r="AM31" s="754"/>
      <c r="AN31" s="723"/>
      <c r="AO31" s="723"/>
      <c r="AP31" s="723"/>
      <c r="AQ31" s="723"/>
      <c r="AR31" s="723" t="str">
        <f>IF($G31="","",VLOOKUP($G31,'Geometry 2'!$E$4:$AH$14,27,TRUE))</f>
        <v/>
      </c>
      <c r="AS31" s="723"/>
      <c r="AT31" s="723"/>
      <c r="AU31" s="724"/>
      <c r="AV31" s="721"/>
      <c r="AW31" s="722"/>
      <c r="AX31" s="722"/>
      <c r="AZ31" s="728" t="str">
        <f t="shared" si="5"/>
        <v/>
      </c>
      <c r="BA31" s="729"/>
      <c r="BB31" s="729"/>
      <c r="BC31" s="730"/>
      <c r="BD31" s="728"/>
      <c r="BE31" s="729"/>
      <c r="BF31" s="729"/>
      <c r="BG31" s="728" t="str">
        <f t="shared" si="9"/>
        <v/>
      </c>
      <c r="BH31" s="729"/>
      <c r="BI31" s="729"/>
      <c r="BJ31" s="729"/>
      <c r="BK31" s="730"/>
      <c r="BL31" s="728"/>
      <c r="BM31" s="729"/>
      <c r="BN31" s="729"/>
      <c r="BO31" s="729"/>
      <c r="BP31" s="731"/>
      <c r="BQ31" s="731"/>
      <c r="BR31" s="728" t="str">
        <f>IF(BP31="","",IF(OR(AND(Rev="H",Calculations!$F$27=TRUE),AND(Rev&lt;&gt;"H",Calculations!$F$30=TRUE)),IF(BP31&lt;=1,"Pass","Fail"),IF(BP31&lt;=1.05,"Pass","Fail")))</f>
        <v/>
      </c>
      <c r="BS31" s="729"/>
      <c r="BT31" s="730"/>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804"/>
      <c r="CP31" s="805"/>
      <c r="CQ31" s="806"/>
      <c r="CR31" s="804"/>
      <c r="CS31" s="805"/>
      <c r="CT31" s="806"/>
      <c r="CU31" s="804" t="str">
        <f t="shared" si="7"/>
        <v/>
      </c>
      <c r="CV31" s="805"/>
      <c r="CW31" s="812"/>
      <c r="CX31" s="732"/>
      <c r="CY31" s="733"/>
      <c r="CZ31" s="738"/>
      <c r="DA31" s="732"/>
      <c r="DB31" s="733"/>
      <c r="DC31" s="738"/>
      <c r="DD31" s="732" t="str">
        <f t="shared" si="8"/>
        <v/>
      </c>
      <c r="DE31" s="733"/>
      <c r="DF31" s="734"/>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72" t="str">
        <f t="shared" si="4"/>
        <v/>
      </c>
      <c r="E32" s="773"/>
      <c r="F32" s="17" t="str">
        <f t="shared" si="2"/>
        <v/>
      </c>
      <c r="G32" s="77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75"/>
      <c r="I32" s="228"/>
      <c r="J32" s="228"/>
      <c r="K32" s="228"/>
      <c r="L32" s="723" t="str">
        <f t="shared" si="0"/>
        <v/>
      </c>
      <c r="M32" s="723"/>
      <c r="N32" s="723"/>
      <c r="O32" s="723"/>
      <c r="P32" s="723" t="str">
        <f>IF(OR(G32=0,G32=""),"",IF(VLOOKUP(G32,'Geometry 2'!$C$4:$AI$14,1,TRUE)=VLOOKUP(G33,'Geometry 2'!$C$4:$AI$14,1,TRUE),"",IF(VLOOKUP(G32,'Geometry 2'!$C$4:$AI$14,33,TRUE)&lt;&gt;"n/a",MIN(G32,VLOOKUP(G32,'Geometry 2'!$C$4:$AI$14,1,TRUE))-VLOOKUP(G32,'Geometry 2'!$C$4:$AI$14,33,TRUE),"check")))</f>
        <v/>
      </c>
      <c r="Q32" s="723"/>
      <c r="R32" s="723"/>
      <c r="S32" s="723"/>
      <c r="T32" s="723" t="str">
        <f>IF($G32="","",VLOOKUP($G32,'Geometry 2'!$E$4:$AH$14,11,TRUE))</f>
        <v/>
      </c>
      <c r="U32" s="723"/>
      <c r="V32" s="723"/>
      <c r="W32" s="723"/>
      <c r="X32" s="722" t="str">
        <f>IF($G32="","",VLOOKUP($G32,'Geometry 2'!$E$4:$AJ$14,19,TRUE)-12*VLOOKUP($G32,'Geometry 2'!$E$4:$AJ$14,32,TRUE)*($D32-VLOOKUP($G32,'Geometry 2'!$E$5:$AH$14,1,TRUE)))</f>
        <v/>
      </c>
      <c r="Y32" s="722"/>
      <c r="Z32" s="722"/>
      <c r="AA32" s="722"/>
      <c r="AB32" s="763" t="str">
        <f>IF($G32="","",VLOOKUP($G32,'Geometry 2'!$E$4:$AJ$14,19,TRUE)-12*VLOOKUP($G32,'Geometry 2'!$E$4:$AJ$14,32,TRUE)*($G32-VLOOKUP($G32,'Geometry 2'!$E$5:$AH$14,1,TRUE)))</f>
        <v/>
      </c>
      <c r="AC32" s="764"/>
      <c r="AD32" s="764"/>
      <c r="AE32" s="765"/>
      <c r="AF32" s="722" t="str">
        <f>IF($G32="","",VLOOKUP($G32,'Geometry 2'!$E$4:$AJ$14,19,TRUE)-12*VLOOKUP($G32,'Geometry 2'!$E$4:$AJ$14,32,TRUE)*($G32-IF($P32="",0,$P32)-VLOOKUP($G32,'Geometry 2'!$E$5:$AH$14,1,TRUE)))</f>
        <v/>
      </c>
      <c r="AG32" s="722"/>
      <c r="AH32" s="722"/>
      <c r="AI32" s="722"/>
      <c r="AJ32" s="752" t="str">
        <f>IF($G32="","",VLOOKUP($G32,'Geometry 2'!$E$4:$AH$14,23,TRUE))</f>
        <v/>
      </c>
      <c r="AK32" s="753"/>
      <c r="AL32" s="753"/>
      <c r="AM32" s="754"/>
      <c r="AN32" s="723"/>
      <c r="AO32" s="723"/>
      <c r="AP32" s="723"/>
      <c r="AQ32" s="723"/>
      <c r="AR32" s="723" t="str">
        <f>IF($G32="","",VLOOKUP($G32,'Geometry 2'!$E$4:$AH$14,27,TRUE))</f>
        <v/>
      </c>
      <c r="AS32" s="723"/>
      <c r="AT32" s="723"/>
      <c r="AU32" s="724"/>
      <c r="AV32" s="721"/>
      <c r="AW32" s="722"/>
      <c r="AX32" s="722"/>
      <c r="AZ32" s="728" t="str">
        <f t="shared" si="5"/>
        <v/>
      </c>
      <c r="BA32" s="729"/>
      <c r="BB32" s="729"/>
      <c r="BC32" s="730"/>
      <c r="BD32" s="728"/>
      <c r="BE32" s="729"/>
      <c r="BF32" s="729"/>
      <c r="BG32" s="728" t="str">
        <f t="shared" si="9"/>
        <v/>
      </c>
      <c r="BH32" s="729"/>
      <c r="BI32" s="729"/>
      <c r="BJ32" s="729"/>
      <c r="BK32" s="730"/>
      <c r="BL32" s="728"/>
      <c r="BM32" s="729"/>
      <c r="BN32" s="729"/>
      <c r="BO32" s="729"/>
      <c r="BP32" s="731"/>
      <c r="BQ32" s="731"/>
      <c r="BR32" s="728" t="str">
        <f>IF(BP32="","",IF(OR(AND(Rev="H",Calculations!$F$27=TRUE),AND(Rev&lt;&gt;"H",Calculations!$F$30=TRUE)),IF(BP32&lt;=1,"Pass","Fail"),IF(BP32&lt;=1.05,"Pass","Fail")))</f>
        <v/>
      </c>
      <c r="BS32" s="729"/>
      <c r="BT32" s="730"/>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7"/>
      <c r="CP32" s="798"/>
      <c r="CQ32" s="799"/>
      <c r="CR32" s="797"/>
      <c r="CS32" s="798"/>
      <c r="CT32" s="799"/>
      <c r="CU32" s="797" t="str">
        <f t="shared" si="7"/>
        <v/>
      </c>
      <c r="CV32" s="798"/>
      <c r="CW32" s="813"/>
      <c r="CX32" s="814"/>
      <c r="CY32" s="736"/>
      <c r="CZ32" s="815"/>
      <c r="DA32" s="739"/>
      <c r="DB32" s="740"/>
      <c r="DC32" s="741"/>
      <c r="DD32" s="735" t="str">
        <f t="shared" si="8"/>
        <v/>
      </c>
      <c r="DE32" s="736"/>
      <c r="DF32" s="737"/>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72" t="str">
        <f t="shared" si="4"/>
        <v/>
      </c>
      <c r="E33" s="773"/>
      <c r="F33" s="17" t="str">
        <f t="shared" si="2"/>
        <v/>
      </c>
      <c r="G33" s="77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75"/>
      <c r="I33" s="228"/>
      <c r="J33" s="228"/>
      <c r="K33" s="228"/>
      <c r="L33" s="723" t="str">
        <f t="shared" si="0"/>
        <v/>
      </c>
      <c r="M33" s="723"/>
      <c r="N33" s="723"/>
      <c r="O33" s="723"/>
      <c r="P33" s="723" t="str">
        <f>IF(OR(G33=0,G33=""),"",IF(VLOOKUP(G33,'Geometry 2'!$C$4:$AI$14,1,TRUE)=VLOOKUP(G34,'Geometry 2'!$C$4:$AI$14,1,TRUE),"",IF(VLOOKUP(G33,'Geometry 2'!$C$4:$AI$14,33,TRUE)&lt;&gt;"n/a",MIN(G33,VLOOKUP(G33,'Geometry 2'!$C$4:$AI$14,1,TRUE))-VLOOKUP(G33,'Geometry 2'!$C$4:$AI$14,33,TRUE),"check")))</f>
        <v/>
      </c>
      <c r="Q33" s="723"/>
      <c r="R33" s="723"/>
      <c r="S33" s="723"/>
      <c r="T33" s="723" t="str">
        <f>IF($G33="","",VLOOKUP($G33,'Geometry 2'!$E$4:$AH$14,11,TRUE))</f>
        <v/>
      </c>
      <c r="U33" s="723"/>
      <c r="V33" s="723"/>
      <c r="W33" s="723"/>
      <c r="X33" s="722" t="str">
        <f>IF($G33="","",VLOOKUP($G33,'Geometry 2'!$E$4:$AJ$14,19,TRUE)-12*VLOOKUP($G33,'Geometry 2'!$E$4:$AJ$14,32,TRUE)*($D33-VLOOKUP($G33,'Geometry 2'!$E$5:$AH$14,1,TRUE)))</f>
        <v/>
      </c>
      <c r="Y33" s="722"/>
      <c r="Z33" s="722"/>
      <c r="AA33" s="722"/>
      <c r="AB33" s="763" t="str">
        <f>IF($G33="","",VLOOKUP($G33,'Geometry 2'!$E$4:$AJ$14,19,TRUE)-12*VLOOKUP($G33,'Geometry 2'!$E$4:$AJ$14,32,TRUE)*($G33-VLOOKUP($G33,'Geometry 2'!$E$5:$AH$14,1,TRUE)))</f>
        <v/>
      </c>
      <c r="AC33" s="764"/>
      <c r="AD33" s="764"/>
      <c r="AE33" s="765"/>
      <c r="AF33" s="722" t="str">
        <f>IF($G33="","",VLOOKUP($G33,'Geometry 2'!$E$4:$AJ$14,19,TRUE)-12*VLOOKUP($G33,'Geometry 2'!$E$4:$AJ$14,32,TRUE)*($G33-IF($P33="",0,$P33)-VLOOKUP($G33,'Geometry 2'!$E$5:$AH$14,1,TRUE)))</f>
        <v/>
      </c>
      <c r="AG33" s="722"/>
      <c r="AH33" s="722"/>
      <c r="AI33" s="722"/>
      <c r="AJ33" s="752" t="str">
        <f>IF($G33="","",VLOOKUP($G33,'Geometry 2'!$E$4:$AH$14,23,TRUE))</f>
        <v/>
      </c>
      <c r="AK33" s="753"/>
      <c r="AL33" s="753"/>
      <c r="AM33" s="754"/>
      <c r="AN33" s="723"/>
      <c r="AO33" s="723"/>
      <c r="AP33" s="723"/>
      <c r="AQ33" s="723"/>
      <c r="AR33" s="723" t="str">
        <f>IF($G33="","",VLOOKUP($G33,'Geometry 2'!$E$4:$AH$14,27,TRUE))</f>
        <v/>
      </c>
      <c r="AS33" s="723"/>
      <c r="AT33" s="723"/>
      <c r="AU33" s="724"/>
      <c r="AV33" s="721"/>
      <c r="AW33" s="722"/>
      <c r="AX33" s="722"/>
      <c r="AZ33" s="728" t="str">
        <f t="shared" si="5"/>
        <v/>
      </c>
      <c r="BA33" s="729"/>
      <c r="BB33" s="729"/>
      <c r="BC33" s="730"/>
      <c r="BD33" s="728"/>
      <c r="BE33" s="729"/>
      <c r="BF33" s="729"/>
      <c r="BG33" s="728" t="str">
        <f t="shared" si="9"/>
        <v/>
      </c>
      <c r="BH33" s="729"/>
      <c r="BI33" s="729"/>
      <c r="BJ33" s="729"/>
      <c r="BK33" s="730"/>
      <c r="BL33" s="728"/>
      <c r="BM33" s="729"/>
      <c r="BN33" s="729"/>
      <c r="BO33" s="729"/>
      <c r="BP33" s="731"/>
      <c r="BQ33" s="731"/>
      <c r="BR33" s="728" t="str">
        <f>IF(BP33="","",IF(OR(AND(Rev="H",Calculations!$F$27=TRUE),AND(Rev&lt;&gt;"H",Calculations!$F$30=TRUE)),IF(BP33&lt;=1,"Pass","Fail"),IF(BP33&lt;=1.05,"Pass","Fail")))</f>
        <v/>
      </c>
      <c r="BS33" s="729"/>
      <c r="BT33" s="730"/>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804"/>
      <c r="CP33" s="805"/>
      <c r="CQ33" s="806"/>
      <c r="CR33" s="804"/>
      <c r="CS33" s="805"/>
      <c r="CT33" s="806"/>
      <c r="CU33" s="804" t="str">
        <f t="shared" si="7"/>
        <v/>
      </c>
      <c r="CV33" s="805"/>
      <c r="CW33" s="812"/>
      <c r="CX33" s="732"/>
      <c r="CY33" s="733"/>
      <c r="CZ33" s="738"/>
      <c r="DA33" s="732"/>
      <c r="DB33" s="733"/>
      <c r="DC33" s="738"/>
      <c r="DD33" s="732" t="str">
        <f t="shared" si="8"/>
        <v/>
      </c>
      <c r="DE33" s="733"/>
      <c r="DF33" s="734"/>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72" t="str">
        <f t="shared" si="4"/>
        <v/>
      </c>
      <c r="E34" s="773"/>
      <c r="F34" s="17" t="str">
        <f t="shared" si="2"/>
        <v/>
      </c>
      <c r="G34" s="77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75"/>
      <c r="I34" s="228"/>
      <c r="J34" s="228"/>
      <c r="K34" s="228"/>
      <c r="L34" s="723" t="str">
        <f t="shared" si="0"/>
        <v/>
      </c>
      <c r="M34" s="723"/>
      <c r="N34" s="723"/>
      <c r="O34" s="723"/>
      <c r="P34" s="723" t="str">
        <f>IF(OR(G34=0,G34=""),"",IF(VLOOKUP(G34,'Geometry 2'!$C$4:$AI$14,1,TRUE)=VLOOKUP(G35,'Geometry 2'!$C$4:$AI$14,1,TRUE),"",IF(VLOOKUP(G34,'Geometry 2'!$C$4:$AI$14,33,TRUE)&lt;&gt;"n/a",MIN(G34,VLOOKUP(G34,'Geometry 2'!$C$4:$AI$14,1,TRUE))-VLOOKUP(G34,'Geometry 2'!$C$4:$AI$14,33,TRUE),"check")))</f>
        <v/>
      </c>
      <c r="Q34" s="723"/>
      <c r="R34" s="723"/>
      <c r="S34" s="723"/>
      <c r="T34" s="723" t="str">
        <f>IF($G34="","",VLOOKUP($G34,'Geometry 2'!$E$4:$AH$14,11,TRUE))</f>
        <v/>
      </c>
      <c r="U34" s="723"/>
      <c r="V34" s="723"/>
      <c r="W34" s="723"/>
      <c r="X34" s="722" t="str">
        <f>IF($G34="","",VLOOKUP($G34,'Geometry 2'!$E$4:$AJ$14,19,TRUE)-12*VLOOKUP($G34,'Geometry 2'!$E$4:$AJ$14,32,TRUE)*($D34-VLOOKUP($G34,'Geometry 2'!$E$5:$AH$14,1,TRUE)))</f>
        <v/>
      </c>
      <c r="Y34" s="722"/>
      <c r="Z34" s="722"/>
      <c r="AA34" s="722"/>
      <c r="AB34" s="763" t="str">
        <f>IF($G34="","",VLOOKUP($G34,'Geometry 2'!$E$4:$AJ$14,19,TRUE)-12*VLOOKUP($G34,'Geometry 2'!$E$4:$AJ$14,32,TRUE)*($G34-VLOOKUP($G34,'Geometry 2'!$E$5:$AH$14,1,TRUE)))</f>
        <v/>
      </c>
      <c r="AC34" s="764"/>
      <c r="AD34" s="764"/>
      <c r="AE34" s="765"/>
      <c r="AF34" s="722" t="str">
        <f>IF($G34="","",VLOOKUP($G34,'Geometry 2'!$E$4:$AJ$14,19,TRUE)-12*VLOOKUP($G34,'Geometry 2'!$E$4:$AJ$14,32,TRUE)*($G34-IF($P34="",0,$P34)-VLOOKUP($G34,'Geometry 2'!$E$5:$AH$14,1,TRUE)))</f>
        <v/>
      </c>
      <c r="AG34" s="722"/>
      <c r="AH34" s="722"/>
      <c r="AI34" s="722"/>
      <c r="AJ34" s="752" t="str">
        <f>IF($G34="","",VLOOKUP($G34,'Geometry 2'!$E$4:$AH$14,23,TRUE))</f>
        <v/>
      </c>
      <c r="AK34" s="753"/>
      <c r="AL34" s="753"/>
      <c r="AM34" s="754"/>
      <c r="AN34" s="723"/>
      <c r="AO34" s="723"/>
      <c r="AP34" s="723"/>
      <c r="AQ34" s="723"/>
      <c r="AR34" s="723" t="str">
        <f>IF($G34="","",VLOOKUP($G34,'Geometry 2'!$E$4:$AH$14,27,TRUE))</f>
        <v/>
      </c>
      <c r="AS34" s="723"/>
      <c r="AT34" s="723"/>
      <c r="AU34" s="724"/>
      <c r="AV34" s="721"/>
      <c r="AW34" s="722"/>
      <c r="AX34" s="722"/>
      <c r="AZ34" s="728" t="str">
        <f t="shared" si="5"/>
        <v/>
      </c>
      <c r="BA34" s="729"/>
      <c r="BB34" s="729"/>
      <c r="BC34" s="730"/>
      <c r="BD34" s="728"/>
      <c r="BE34" s="729"/>
      <c r="BF34" s="729"/>
      <c r="BG34" s="728" t="str">
        <f t="shared" si="9"/>
        <v/>
      </c>
      <c r="BH34" s="729"/>
      <c r="BI34" s="729"/>
      <c r="BJ34" s="729"/>
      <c r="BK34" s="730"/>
      <c r="BL34" s="728"/>
      <c r="BM34" s="729"/>
      <c r="BN34" s="729"/>
      <c r="BO34" s="729"/>
      <c r="BP34" s="731"/>
      <c r="BQ34" s="731"/>
      <c r="BR34" s="728" t="str">
        <f>IF(BP34="","",IF(OR(AND(Rev="H",Calculations!$F$27=TRUE),AND(Rev&lt;&gt;"H",Calculations!$F$30=TRUE)),IF(BP34&lt;=1,"Pass","Fail"),IF(BP34&lt;=1.05,"Pass","Fail")))</f>
        <v/>
      </c>
      <c r="BS34" s="729"/>
      <c r="BT34" s="730"/>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7"/>
      <c r="CP34" s="798"/>
      <c r="CQ34" s="799"/>
      <c r="CR34" s="797"/>
      <c r="CS34" s="798"/>
      <c r="CT34" s="799"/>
      <c r="CU34" s="797" t="str">
        <f t="shared" si="7"/>
        <v/>
      </c>
      <c r="CV34" s="798"/>
      <c r="CW34" s="813"/>
      <c r="CX34" s="814"/>
      <c r="CY34" s="736"/>
      <c r="CZ34" s="815"/>
      <c r="DA34" s="739"/>
      <c r="DB34" s="740"/>
      <c r="DC34" s="741"/>
      <c r="DD34" s="735" t="str">
        <f t="shared" si="8"/>
        <v/>
      </c>
      <c r="DE34" s="736"/>
      <c r="DF34" s="737"/>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72" t="str">
        <f t="shared" si="4"/>
        <v/>
      </c>
      <c r="E35" s="773"/>
      <c r="F35" s="17" t="str">
        <f t="shared" si="2"/>
        <v/>
      </c>
      <c r="G35" s="77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75"/>
      <c r="I35" s="228"/>
      <c r="J35" s="228"/>
      <c r="K35" s="228"/>
      <c r="L35" s="723" t="str">
        <f t="shared" si="0"/>
        <v/>
      </c>
      <c r="M35" s="723"/>
      <c r="N35" s="723"/>
      <c r="O35" s="723"/>
      <c r="P35" s="723" t="str">
        <f>IF(OR(G35=0,G35=""),"",IF(VLOOKUP(G35,'Geometry 2'!$C$4:$AI$14,1,TRUE)=VLOOKUP(G36,'Geometry 2'!$C$4:$AI$14,1,TRUE),"",IF(VLOOKUP(G35,'Geometry 2'!$C$4:$AI$14,33,TRUE)&lt;&gt;"n/a",MIN(G35,VLOOKUP(G35,'Geometry 2'!$C$4:$AI$14,1,TRUE))-VLOOKUP(G35,'Geometry 2'!$C$4:$AI$14,33,TRUE),"check")))</f>
        <v/>
      </c>
      <c r="Q35" s="723"/>
      <c r="R35" s="723"/>
      <c r="S35" s="723"/>
      <c r="T35" s="723" t="str">
        <f>IF($G35="","",VLOOKUP($G35,'Geometry 2'!$E$4:$AH$14,11,TRUE))</f>
        <v/>
      </c>
      <c r="U35" s="723"/>
      <c r="V35" s="723"/>
      <c r="W35" s="723"/>
      <c r="X35" s="722" t="str">
        <f>IF($G35="","",VLOOKUP($G35,'Geometry 2'!$E$4:$AJ$14,19,TRUE)-12*VLOOKUP($G35,'Geometry 2'!$E$4:$AJ$14,32,TRUE)*($D35-VLOOKUP($G35,'Geometry 2'!$E$5:$AH$14,1,TRUE)))</f>
        <v/>
      </c>
      <c r="Y35" s="722"/>
      <c r="Z35" s="722"/>
      <c r="AA35" s="722"/>
      <c r="AB35" s="763" t="str">
        <f>IF($G35="","",VLOOKUP($G35,'Geometry 2'!$E$4:$AJ$14,19,TRUE)-12*VLOOKUP($G35,'Geometry 2'!$E$4:$AJ$14,32,TRUE)*($G35-VLOOKUP($G35,'Geometry 2'!$E$5:$AH$14,1,TRUE)))</f>
        <v/>
      </c>
      <c r="AC35" s="764"/>
      <c r="AD35" s="764"/>
      <c r="AE35" s="765"/>
      <c r="AF35" s="722" t="str">
        <f>IF($G35="","",VLOOKUP($G35,'Geometry 2'!$E$4:$AJ$14,19,TRUE)-12*VLOOKUP($G35,'Geometry 2'!$E$4:$AJ$14,32,TRUE)*($G35-IF($P35="",0,$P35)-VLOOKUP($G35,'Geometry 2'!$E$5:$AH$14,1,TRUE)))</f>
        <v/>
      </c>
      <c r="AG35" s="722"/>
      <c r="AH35" s="722"/>
      <c r="AI35" s="722"/>
      <c r="AJ35" s="752" t="str">
        <f>IF($G35="","",VLOOKUP($G35,'Geometry 2'!$E$4:$AH$14,23,TRUE))</f>
        <v/>
      </c>
      <c r="AK35" s="753"/>
      <c r="AL35" s="753"/>
      <c r="AM35" s="754"/>
      <c r="AN35" s="723"/>
      <c r="AO35" s="723"/>
      <c r="AP35" s="723"/>
      <c r="AQ35" s="723"/>
      <c r="AR35" s="723" t="str">
        <f>IF($G35="","",VLOOKUP($G35,'Geometry 2'!$E$4:$AH$14,27,TRUE))</f>
        <v/>
      </c>
      <c r="AS35" s="723"/>
      <c r="AT35" s="723"/>
      <c r="AU35" s="724"/>
      <c r="AV35" s="721"/>
      <c r="AW35" s="722"/>
      <c r="AX35" s="722"/>
      <c r="AZ35" s="728" t="str">
        <f t="shared" si="5"/>
        <v/>
      </c>
      <c r="BA35" s="729"/>
      <c r="BB35" s="729"/>
      <c r="BC35" s="730"/>
      <c r="BD35" s="728"/>
      <c r="BE35" s="729"/>
      <c r="BF35" s="729"/>
      <c r="BG35" s="728" t="str">
        <f t="shared" si="9"/>
        <v/>
      </c>
      <c r="BH35" s="729"/>
      <c r="BI35" s="729"/>
      <c r="BJ35" s="729"/>
      <c r="BK35" s="730"/>
      <c r="BL35" s="728"/>
      <c r="BM35" s="729"/>
      <c r="BN35" s="729"/>
      <c r="BO35" s="729"/>
      <c r="BP35" s="731"/>
      <c r="BQ35" s="731"/>
      <c r="BR35" s="728" t="str">
        <f>IF(BP35="","",IF(OR(AND(Rev="H",Calculations!$F$27=TRUE),AND(Rev&lt;&gt;"H",Calculations!$F$30=TRUE)),IF(BP35&lt;=1,"Pass","Fail"),IF(BP35&lt;=1.05,"Pass","Fail")))</f>
        <v/>
      </c>
      <c r="BS35" s="729"/>
      <c r="BT35" s="730"/>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804"/>
      <c r="CP35" s="805"/>
      <c r="CQ35" s="806"/>
      <c r="CR35" s="804"/>
      <c r="CS35" s="805"/>
      <c r="CT35" s="806"/>
      <c r="CU35" s="804" t="str">
        <f t="shared" si="7"/>
        <v/>
      </c>
      <c r="CV35" s="805"/>
      <c r="CW35" s="812"/>
      <c r="CX35" s="732"/>
      <c r="CY35" s="733"/>
      <c r="CZ35" s="738"/>
      <c r="DA35" s="732"/>
      <c r="DB35" s="733"/>
      <c r="DC35" s="738"/>
      <c r="DD35" s="732" t="str">
        <f t="shared" si="8"/>
        <v/>
      </c>
      <c r="DE35" s="733"/>
      <c r="DF35" s="734"/>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72" t="str">
        <f t="shared" si="4"/>
        <v/>
      </c>
      <c r="E36" s="773"/>
      <c r="F36" s="17" t="str">
        <f t="shared" si="2"/>
        <v/>
      </c>
      <c r="G36" s="77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75"/>
      <c r="I36" s="228"/>
      <c r="J36" s="228"/>
      <c r="K36" s="228"/>
      <c r="L36" s="723" t="str">
        <f t="shared" si="0"/>
        <v/>
      </c>
      <c r="M36" s="723"/>
      <c r="N36" s="723"/>
      <c r="O36" s="723"/>
      <c r="P36" s="723" t="str">
        <f>IF(OR(G36=0,G36=""),"",IF(VLOOKUP(G36,'Geometry 2'!$C$4:$AI$14,1,TRUE)=VLOOKUP(G37,'Geometry 2'!$C$4:$AI$14,1,TRUE),"",IF(VLOOKUP(G36,'Geometry 2'!$C$4:$AI$14,33,TRUE)&lt;&gt;"n/a",MIN(G36,VLOOKUP(G36,'Geometry 2'!$C$4:$AI$14,1,TRUE))-VLOOKUP(G36,'Geometry 2'!$C$4:$AI$14,33,TRUE),"check")))</f>
        <v/>
      </c>
      <c r="Q36" s="723"/>
      <c r="R36" s="723"/>
      <c r="S36" s="723"/>
      <c r="T36" s="723" t="str">
        <f>IF($G36="","",VLOOKUP($G36,'Geometry 2'!$E$4:$AH$14,11,TRUE))</f>
        <v/>
      </c>
      <c r="U36" s="723"/>
      <c r="V36" s="723"/>
      <c r="W36" s="723"/>
      <c r="X36" s="722" t="str">
        <f>IF($G36="","",VLOOKUP($G36,'Geometry 2'!$E$4:$AJ$14,19,TRUE)-12*VLOOKUP($G36,'Geometry 2'!$E$4:$AJ$14,32,TRUE)*($D36-VLOOKUP($G36,'Geometry 2'!$E$5:$AH$14,1,TRUE)))</f>
        <v/>
      </c>
      <c r="Y36" s="722"/>
      <c r="Z36" s="722"/>
      <c r="AA36" s="722"/>
      <c r="AB36" s="763" t="str">
        <f>IF($G36="","",VLOOKUP($G36,'Geometry 2'!$E$4:$AJ$14,19,TRUE)-12*VLOOKUP($G36,'Geometry 2'!$E$4:$AJ$14,32,TRUE)*($G36-VLOOKUP($G36,'Geometry 2'!$E$5:$AH$14,1,TRUE)))</f>
        <v/>
      </c>
      <c r="AC36" s="764"/>
      <c r="AD36" s="764"/>
      <c r="AE36" s="765"/>
      <c r="AF36" s="722" t="str">
        <f>IF($G36="","",VLOOKUP($G36,'Geometry 2'!$E$4:$AJ$14,19,TRUE)-12*VLOOKUP($G36,'Geometry 2'!$E$4:$AJ$14,32,TRUE)*($G36-IF($P36="",0,$P36)-VLOOKUP($G36,'Geometry 2'!$E$5:$AH$14,1,TRUE)))</f>
        <v/>
      </c>
      <c r="AG36" s="722"/>
      <c r="AH36" s="722"/>
      <c r="AI36" s="722"/>
      <c r="AJ36" s="752" t="str">
        <f>IF($G36="","",VLOOKUP($G36,'Geometry 2'!$E$4:$AH$14,23,TRUE))</f>
        <v/>
      </c>
      <c r="AK36" s="753"/>
      <c r="AL36" s="753"/>
      <c r="AM36" s="754"/>
      <c r="AN36" s="723"/>
      <c r="AO36" s="723"/>
      <c r="AP36" s="723"/>
      <c r="AQ36" s="723"/>
      <c r="AR36" s="723" t="str">
        <f>IF($G36="","",VLOOKUP($G36,'Geometry 2'!$E$4:$AH$14,27,TRUE))</f>
        <v/>
      </c>
      <c r="AS36" s="723"/>
      <c r="AT36" s="723"/>
      <c r="AU36" s="724"/>
      <c r="AV36" s="721"/>
      <c r="AW36" s="722"/>
      <c r="AX36" s="722"/>
      <c r="AZ36" s="728" t="str">
        <f t="shared" si="5"/>
        <v/>
      </c>
      <c r="BA36" s="729"/>
      <c r="BB36" s="729"/>
      <c r="BC36" s="730"/>
      <c r="BD36" s="728"/>
      <c r="BE36" s="729"/>
      <c r="BF36" s="729"/>
      <c r="BG36" s="728" t="str">
        <f t="shared" si="9"/>
        <v/>
      </c>
      <c r="BH36" s="729"/>
      <c r="BI36" s="729"/>
      <c r="BJ36" s="729"/>
      <c r="BK36" s="730"/>
      <c r="BL36" s="728"/>
      <c r="BM36" s="729"/>
      <c r="BN36" s="729"/>
      <c r="BO36" s="729"/>
      <c r="BP36" s="731"/>
      <c r="BQ36" s="731"/>
      <c r="BR36" s="728" t="str">
        <f>IF(BP36="","",IF(OR(AND(Rev="H",Calculations!$F$27=TRUE),AND(Rev&lt;&gt;"H",Calculations!$F$30=TRUE)),IF(BP36&lt;=1,"Pass","Fail"),IF(BP36&lt;=1.05,"Pass","Fail")))</f>
        <v/>
      </c>
      <c r="BS36" s="729"/>
      <c r="BT36" s="730"/>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7"/>
      <c r="CP36" s="798"/>
      <c r="CQ36" s="799"/>
      <c r="CR36" s="797"/>
      <c r="CS36" s="798"/>
      <c r="CT36" s="799"/>
      <c r="CU36" s="797" t="str">
        <f t="shared" si="7"/>
        <v/>
      </c>
      <c r="CV36" s="798"/>
      <c r="CW36" s="813"/>
      <c r="CX36" s="814"/>
      <c r="CY36" s="736"/>
      <c r="CZ36" s="815"/>
      <c r="DA36" s="739"/>
      <c r="DB36" s="740"/>
      <c r="DC36" s="741"/>
      <c r="DD36" s="735" t="str">
        <f t="shared" si="8"/>
        <v/>
      </c>
      <c r="DE36" s="736"/>
      <c r="DF36" s="737"/>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72" t="str">
        <f t="shared" si="4"/>
        <v/>
      </c>
      <c r="E37" s="773"/>
      <c r="F37" s="17" t="str">
        <f t="shared" si="2"/>
        <v/>
      </c>
      <c r="G37" s="77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75"/>
      <c r="I37" s="228"/>
      <c r="J37" s="228"/>
      <c r="K37" s="228"/>
      <c r="L37" s="723" t="str">
        <f t="shared" ref="L37:L68" si="10">IF(D37="","",D37-G37+IF(P37="",0,P37))</f>
        <v/>
      </c>
      <c r="M37" s="723"/>
      <c r="N37" s="723"/>
      <c r="O37" s="723"/>
      <c r="P37" s="723" t="str">
        <f>IF(OR(G37=0,G37=""),"",IF(VLOOKUP(G37,'Geometry 2'!$C$4:$AI$14,1,TRUE)=VLOOKUP(G38,'Geometry 2'!$C$4:$AI$14,1,TRUE),"",IF(VLOOKUP(G37,'Geometry 2'!$C$4:$AI$14,33,TRUE)&lt;&gt;"n/a",MIN(G37,VLOOKUP(G37,'Geometry 2'!$C$4:$AI$14,1,TRUE))-VLOOKUP(G37,'Geometry 2'!$C$4:$AI$14,33,TRUE),"check")))</f>
        <v/>
      </c>
      <c r="Q37" s="723"/>
      <c r="R37" s="723"/>
      <c r="S37" s="723"/>
      <c r="T37" s="723" t="str">
        <f>IF($G37="","",VLOOKUP($G37,'Geometry 2'!$E$4:$AH$14,11,TRUE))</f>
        <v/>
      </c>
      <c r="U37" s="723"/>
      <c r="V37" s="723"/>
      <c r="W37" s="723"/>
      <c r="X37" s="722" t="str">
        <f>IF($G37="","",VLOOKUP($G37,'Geometry 2'!$E$4:$AJ$14,19,TRUE)-12*VLOOKUP($G37,'Geometry 2'!$E$4:$AJ$14,32,TRUE)*($D37-VLOOKUP($G37,'Geometry 2'!$E$5:$AH$14,1,TRUE)))</f>
        <v/>
      </c>
      <c r="Y37" s="722"/>
      <c r="Z37" s="722"/>
      <c r="AA37" s="722"/>
      <c r="AB37" s="763" t="str">
        <f>IF($G37="","",VLOOKUP($G37,'Geometry 2'!$E$4:$AJ$14,19,TRUE)-12*VLOOKUP($G37,'Geometry 2'!$E$4:$AJ$14,32,TRUE)*($G37-VLOOKUP($G37,'Geometry 2'!$E$5:$AH$14,1,TRUE)))</f>
        <v/>
      </c>
      <c r="AC37" s="764"/>
      <c r="AD37" s="764"/>
      <c r="AE37" s="765"/>
      <c r="AF37" s="722" t="str">
        <f>IF($G37="","",VLOOKUP($G37,'Geometry 2'!$E$4:$AJ$14,19,TRUE)-12*VLOOKUP($G37,'Geometry 2'!$E$4:$AJ$14,32,TRUE)*($G37-IF($P37="",0,$P37)-VLOOKUP($G37,'Geometry 2'!$E$5:$AH$14,1,TRUE)))</f>
        <v/>
      </c>
      <c r="AG37" s="722"/>
      <c r="AH37" s="722"/>
      <c r="AI37" s="722"/>
      <c r="AJ37" s="752" t="str">
        <f>IF($G37="","",VLOOKUP($G37,'Geometry 2'!$E$4:$AH$14,23,TRUE))</f>
        <v/>
      </c>
      <c r="AK37" s="753"/>
      <c r="AL37" s="753"/>
      <c r="AM37" s="754"/>
      <c r="AN37" s="723"/>
      <c r="AO37" s="723"/>
      <c r="AP37" s="723"/>
      <c r="AQ37" s="723"/>
      <c r="AR37" s="723" t="str">
        <f>IF($G37="","",VLOOKUP($G37,'Geometry 2'!$E$4:$AH$14,27,TRUE))</f>
        <v/>
      </c>
      <c r="AS37" s="723"/>
      <c r="AT37" s="723"/>
      <c r="AU37" s="724"/>
      <c r="AV37" s="721"/>
      <c r="AW37" s="722"/>
      <c r="AX37" s="722"/>
      <c r="AZ37" s="728" t="str">
        <f t="shared" si="5"/>
        <v/>
      </c>
      <c r="BA37" s="729"/>
      <c r="BB37" s="729"/>
      <c r="BC37" s="730"/>
      <c r="BD37" s="728"/>
      <c r="BE37" s="729"/>
      <c r="BF37" s="729"/>
      <c r="BG37" s="728" t="str">
        <f t="shared" si="9"/>
        <v/>
      </c>
      <c r="BH37" s="729"/>
      <c r="BI37" s="729"/>
      <c r="BJ37" s="729"/>
      <c r="BK37" s="730"/>
      <c r="BL37" s="728"/>
      <c r="BM37" s="729"/>
      <c r="BN37" s="729"/>
      <c r="BO37" s="729"/>
      <c r="BP37" s="731"/>
      <c r="BQ37" s="731"/>
      <c r="BR37" s="728" t="str">
        <f>IF(BP37="","",IF(OR(AND(Rev="H",Calculations!$F$27=TRUE),AND(Rev&lt;&gt;"H",Calculations!$F$30=TRUE)),IF(BP37&lt;=1,"Pass","Fail"),IF(BP37&lt;=1.05,"Pass","Fail")))</f>
        <v/>
      </c>
      <c r="BS37" s="729"/>
      <c r="BT37" s="730"/>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804"/>
      <c r="CP37" s="805"/>
      <c r="CQ37" s="806"/>
      <c r="CR37" s="804"/>
      <c r="CS37" s="805"/>
      <c r="CT37" s="806"/>
      <c r="CU37" s="804" t="str">
        <f t="shared" si="7"/>
        <v/>
      </c>
      <c r="CV37" s="805"/>
      <c r="CW37" s="812"/>
      <c r="CX37" s="732"/>
      <c r="CY37" s="733"/>
      <c r="CZ37" s="738"/>
      <c r="DA37" s="732"/>
      <c r="DB37" s="733"/>
      <c r="DC37" s="738"/>
      <c r="DD37" s="732" t="str">
        <f t="shared" si="8"/>
        <v/>
      </c>
      <c r="DE37" s="733"/>
      <c r="DF37" s="734"/>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72" t="str">
        <f t="shared" si="4"/>
        <v/>
      </c>
      <c r="E38" s="773"/>
      <c r="F38" s="17" t="str">
        <f t="shared" si="2"/>
        <v/>
      </c>
      <c r="G38" s="77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75"/>
      <c r="I38" s="228"/>
      <c r="J38" s="228"/>
      <c r="K38" s="228"/>
      <c r="L38" s="723" t="str">
        <f t="shared" si="10"/>
        <v/>
      </c>
      <c r="M38" s="723"/>
      <c r="N38" s="723"/>
      <c r="O38" s="723"/>
      <c r="P38" s="723" t="str">
        <f>IF(OR(G38=0,G38=""),"",IF(VLOOKUP(G38,'Geometry 2'!$C$4:$AI$14,1,TRUE)=VLOOKUP(G39,'Geometry 2'!$C$4:$AI$14,1,TRUE),"",IF(VLOOKUP(G38,'Geometry 2'!$C$4:$AI$14,33,TRUE)&lt;&gt;"n/a",MIN(G38,VLOOKUP(G38,'Geometry 2'!$C$4:$AI$14,1,TRUE))-VLOOKUP(G38,'Geometry 2'!$C$4:$AI$14,33,TRUE),"check")))</f>
        <v/>
      </c>
      <c r="Q38" s="723"/>
      <c r="R38" s="723"/>
      <c r="S38" s="723"/>
      <c r="T38" s="723" t="str">
        <f>IF($G38="","",VLOOKUP($G38,'Geometry 2'!$E$4:$AH$14,11,TRUE))</f>
        <v/>
      </c>
      <c r="U38" s="723"/>
      <c r="V38" s="723"/>
      <c r="W38" s="723"/>
      <c r="X38" s="722" t="str">
        <f>IF($G38="","",VLOOKUP($G38,'Geometry 2'!$E$4:$AJ$14,19,TRUE)-12*VLOOKUP($G38,'Geometry 2'!$E$4:$AJ$14,32,TRUE)*($D38-VLOOKUP($G38,'Geometry 2'!$E$5:$AH$14,1,TRUE)))</f>
        <v/>
      </c>
      <c r="Y38" s="722"/>
      <c r="Z38" s="722"/>
      <c r="AA38" s="722"/>
      <c r="AB38" s="763" t="str">
        <f>IF($G38="","",VLOOKUP($G38,'Geometry 2'!$E$4:$AJ$14,19,TRUE)-12*VLOOKUP($G38,'Geometry 2'!$E$4:$AJ$14,32,TRUE)*($G38-VLOOKUP($G38,'Geometry 2'!$E$5:$AH$14,1,TRUE)))</f>
        <v/>
      </c>
      <c r="AC38" s="764"/>
      <c r="AD38" s="764"/>
      <c r="AE38" s="765"/>
      <c r="AF38" s="722" t="str">
        <f>IF($G38="","",VLOOKUP($G38,'Geometry 2'!$E$4:$AJ$14,19,TRUE)-12*VLOOKUP($G38,'Geometry 2'!$E$4:$AJ$14,32,TRUE)*($G38-IF($P38="",0,$P38)-VLOOKUP($G38,'Geometry 2'!$E$5:$AH$14,1,TRUE)))</f>
        <v/>
      </c>
      <c r="AG38" s="722"/>
      <c r="AH38" s="722"/>
      <c r="AI38" s="722"/>
      <c r="AJ38" s="752" t="str">
        <f>IF($G38="","",VLOOKUP($G38,'Geometry 2'!$E$4:$AH$14,23,TRUE))</f>
        <v/>
      </c>
      <c r="AK38" s="753"/>
      <c r="AL38" s="753"/>
      <c r="AM38" s="754"/>
      <c r="AN38" s="723"/>
      <c r="AO38" s="723"/>
      <c r="AP38" s="723"/>
      <c r="AQ38" s="723"/>
      <c r="AR38" s="723" t="str">
        <f>IF($G38="","",VLOOKUP($G38,'Geometry 2'!$E$4:$AH$14,27,TRUE))</f>
        <v/>
      </c>
      <c r="AS38" s="723"/>
      <c r="AT38" s="723"/>
      <c r="AU38" s="724"/>
      <c r="AV38" s="721"/>
      <c r="AW38" s="722"/>
      <c r="AX38" s="722"/>
      <c r="AZ38" s="728" t="str">
        <f t="shared" si="5"/>
        <v/>
      </c>
      <c r="BA38" s="729"/>
      <c r="BB38" s="729"/>
      <c r="BC38" s="730"/>
      <c r="BD38" s="728"/>
      <c r="BE38" s="729"/>
      <c r="BF38" s="729"/>
      <c r="BG38" s="728" t="str">
        <f t="shared" si="9"/>
        <v/>
      </c>
      <c r="BH38" s="729"/>
      <c r="BI38" s="729"/>
      <c r="BJ38" s="729"/>
      <c r="BK38" s="730"/>
      <c r="BL38" s="728"/>
      <c r="BM38" s="729"/>
      <c r="BN38" s="729"/>
      <c r="BO38" s="729"/>
      <c r="BP38" s="731"/>
      <c r="BQ38" s="731"/>
      <c r="BR38" s="728" t="str">
        <f>IF(BP38="","",IF(OR(AND(Rev="H",Calculations!$F$27=TRUE),AND(Rev&lt;&gt;"H",Calculations!$F$30=TRUE)),IF(BP38&lt;=1,"Pass","Fail"),IF(BP38&lt;=1.05,"Pass","Fail")))</f>
        <v/>
      </c>
      <c r="BS38" s="729"/>
      <c r="BT38" s="730"/>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7"/>
      <c r="CP38" s="798"/>
      <c r="CQ38" s="799"/>
      <c r="CR38" s="797"/>
      <c r="CS38" s="798"/>
      <c r="CT38" s="799"/>
      <c r="CU38" s="797" t="str">
        <f t="shared" si="7"/>
        <v/>
      </c>
      <c r="CV38" s="798"/>
      <c r="CW38" s="813"/>
      <c r="CX38" s="814"/>
      <c r="CY38" s="736"/>
      <c r="CZ38" s="815"/>
      <c r="DA38" s="739"/>
      <c r="DB38" s="740"/>
      <c r="DC38" s="741"/>
      <c r="DD38" s="735" t="str">
        <f t="shared" si="8"/>
        <v/>
      </c>
      <c r="DE38" s="736"/>
      <c r="DF38" s="737"/>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72" t="str">
        <f t="shared" si="4"/>
        <v/>
      </c>
      <c r="E39" s="773"/>
      <c r="F39" s="17" t="str">
        <f t="shared" si="2"/>
        <v/>
      </c>
      <c r="G39" s="77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75"/>
      <c r="I39" s="228"/>
      <c r="J39" s="228"/>
      <c r="K39" s="228"/>
      <c r="L39" s="723" t="str">
        <f t="shared" si="10"/>
        <v/>
      </c>
      <c r="M39" s="723"/>
      <c r="N39" s="723"/>
      <c r="O39" s="723"/>
      <c r="P39" s="723" t="str">
        <f>IF(OR(G39=0,G39=""),"",IF(VLOOKUP(G39,'Geometry 2'!$C$4:$AI$14,1,TRUE)=VLOOKUP(G40,'Geometry 2'!$C$4:$AI$14,1,TRUE),"",IF(VLOOKUP(G39,'Geometry 2'!$C$4:$AI$14,33,TRUE)&lt;&gt;"n/a",MIN(G39,VLOOKUP(G39,'Geometry 2'!$C$4:$AI$14,1,TRUE))-VLOOKUP(G39,'Geometry 2'!$C$4:$AI$14,33,TRUE),"check")))</f>
        <v/>
      </c>
      <c r="Q39" s="723"/>
      <c r="R39" s="723"/>
      <c r="S39" s="723"/>
      <c r="T39" s="723" t="str">
        <f>IF($G39="","",VLOOKUP($G39,'Geometry 2'!$E$4:$AH$14,11,TRUE))</f>
        <v/>
      </c>
      <c r="U39" s="723"/>
      <c r="V39" s="723"/>
      <c r="W39" s="723"/>
      <c r="X39" s="722" t="str">
        <f>IF($G39="","",VLOOKUP($G39,'Geometry 2'!$E$4:$AJ$14,19,TRUE)-12*VLOOKUP($G39,'Geometry 2'!$E$4:$AJ$14,32,TRUE)*($D39-VLOOKUP($G39,'Geometry 2'!$E$5:$AH$14,1,TRUE)))</f>
        <v/>
      </c>
      <c r="Y39" s="722"/>
      <c r="Z39" s="722"/>
      <c r="AA39" s="722"/>
      <c r="AB39" s="763" t="str">
        <f>IF($G39="","",VLOOKUP($G39,'Geometry 2'!$E$4:$AJ$14,19,TRUE)-12*VLOOKUP($G39,'Geometry 2'!$E$4:$AJ$14,32,TRUE)*($G39-VLOOKUP($G39,'Geometry 2'!$E$5:$AH$14,1,TRUE)))</f>
        <v/>
      </c>
      <c r="AC39" s="764"/>
      <c r="AD39" s="764"/>
      <c r="AE39" s="765"/>
      <c r="AF39" s="722" t="str">
        <f>IF($G39="","",VLOOKUP($G39,'Geometry 2'!$E$4:$AJ$14,19,TRUE)-12*VLOOKUP($G39,'Geometry 2'!$E$4:$AJ$14,32,TRUE)*($G39-IF($P39="",0,$P39)-VLOOKUP($G39,'Geometry 2'!$E$5:$AH$14,1,TRUE)))</f>
        <v/>
      </c>
      <c r="AG39" s="722"/>
      <c r="AH39" s="722"/>
      <c r="AI39" s="722"/>
      <c r="AJ39" s="752" t="str">
        <f>IF($G39="","",VLOOKUP($G39,'Geometry 2'!$E$4:$AH$14,23,TRUE))</f>
        <v/>
      </c>
      <c r="AK39" s="753"/>
      <c r="AL39" s="753"/>
      <c r="AM39" s="754"/>
      <c r="AN39" s="723"/>
      <c r="AO39" s="723"/>
      <c r="AP39" s="723"/>
      <c r="AQ39" s="723"/>
      <c r="AR39" s="723" t="str">
        <f>IF($G39="","",VLOOKUP($G39,'Geometry 2'!$E$4:$AH$14,27,TRUE))</f>
        <v/>
      </c>
      <c r="AS39" s="723"/>
      <c r="AT39" s="723"/>
      <c r="AU39" s="724"/>
      <c r="AV39" s="721"/>
      <c r="AW39" s="722"/>
      <c r="AX39" s="722"/>
      <c r="AZ39" s="728" t="str">
        <f t="shared" si="5"/>
        <v/>
      </c>
      <c r="BA39" s="729"/>
      <c r="BB39" s="729"/>
      <c r="BC39" s="730"/>
      <c r="BD39" s="728"/>
      <c r="BE39" s="729"/>
      <c r="BF39" s="729"/>
      <c r="BG39" s="728" t="str">
        <f t="shared" si="9"/>
        <v/>
      </c>
      <c r="BH39" s="729"/>
      <c r="BI39" s="729"/>
      <c r="BJ39" s="729"/>
      <c r="BK39" s="730"/>
      <c r="BL39" s="728"/>
      <c r="BM39" s="729"/>
      <c r="BN39" s="729"/>
      <c r="BO39" s="729"/>
      <c r="BP39" s="731"/>
      <c r="BQ39" s="731"/>
      <c r="BR39" s="728" t="str">
        <f>IF(BP39="","",IF(OR(AND(Rev="H",Calculations!$F$27=TRUE),AND(Rev&lt;&gt;"H",Calculations!$F$30=TRUE)),IF(BP39&lt;=1,"Pass","Fail"),IF(BP39&lt;=1.05,"Pass","Fail")))</f>
        <v/>
      </c>
      <c r="BS39" s="729"/>
      <c r="BT39" s="730"/>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804"/>
      <c r="CP39" s="805"/>
      <c r="CQ39" s="806"/>
      <c r="CR39" s="804"/>
      <c r="CS39" s="805"/>
      <c r="CT39" s="806"/>
      <c r="CU39" s="804" t="str">
        <f t="shared" si="7"/>
        <v/>
      </c>
      <c r="CV39" s="805"/>
      <c r="CW39" s="812"/>
      <c r="CX39" s="732"/>
      <c r="CY39" s="733"/>
      <c r="CZ39" s="738"/>
      <c r="DA39" s="732"/>
      <c r="DB39" s="733"/>
      <c r="DC39" s="738"/>
      <c r="DD39" s="732" t="str">
        <f t="shared" si="8"/>
        <v/>
      </c>
      <c r="DE39" s="733"/>
      <c r="DF39" s="734"/>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72" t="str">
        <f t="shared" si="4"/>
        <v/>
      </c>
      <c r="E40" s="773"/>
      <c r="F40" s="17" t="str">
        <f t="shared" si="2"/>
        <v/>
      </c>
      <c r="G40" s="77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75"/>
      <c r="I40" s="228"/>
      <c r="J40" s="228"/>
      <c r="K40" s="228"/>
      <c r="L40" s="723" t="str">
        <f t="shared" si="10"/>
        <v/>
      </c>
      <c r="M40" s="723"/>
      <c r="N40" s="723"/>
      <c r="O40" s="723"/>
      <c r="P40" s="723" t="str">
        <f>IF(OR(G40=0,G40=""),"",IF(VLOOKUP(G40,'Geometry 2'!$C$4:$AI$14,1,TRUE)=VLOOKUP(G41,'Geometry 2'!$C$4:$AI$14,1,TRUE),"",IF(VLOOKUP(G40,'Geometry 2'!$C$4:$AI$14,33,TRUE)&lt;&gt;"n/a",MIN(G40,VLOOKUP(G40,'Geometry 2'!$C$4:$AI$14,1,TRUE))-VLOOKUP(G40,'Geometry 2'!$C$4:$AI$14,33,TRUE),"check")))</f>
        <v/>
      </c>
      <c r="Q40" s="723"/>
      <c r="R40" s="723"/>
      <c r="S40" s="723"/>
      <c r="T40" s="723" t="str">
        <f>IF($G40="","",VLOOKUP($G40,'Geometry 2'!$E$4:$AH$14,11,TRUE))</f>
        <v/>
      </c>
      <c r="U40" s="723"/>
      <c r="V40" s="723"/>
      <c r="W40" s="723"/>
      <c r="X40" s="722" t="str">
        <f>IF($G40="","",VLOOKUP($G40,'Geometry 2'!$E$4:$AJ$14,19,TRUE)-12*VLOOKUP($G40,'Geometry 2'!$E$4:$AJ$14,32,TRUE)*($D40-VLOOKUP($G40,'Geometry 2'!$E$5:$AH$14,1,TRUE)))</f>
        <v/>
      </c>
      <c r="Y40" s="722"/>
      <c r="Z40" s="722"/>
      <c r="AA40" s="722"/>
      <c r="AB40" s="763" t="str">
        <f>IF($G40="","",VLOOKUP($G40,'Geometry 2'!$E$4:$AJ$14,19,TRUE)-12*VLOOKUP($G40,'Geometry 2'!$E$4:$AJ$14,32,TRUE)*($G40-VLOOKUP($G40,'Geometry 2'!$E$5:$AH$14,1,TRUE)))</f>
        <v/>
      </c>
      <c r="AC40" s="764"/>
      <c r="AD40" s="764"/>
      <c r="AE40" s="765"/>
      <c r="AF40" s="722" t="str">
        <f>IF($G40="","",VLOOKUP($G40,'Geometry 2'!$E$4:$AJ$14,19,TRUE)-12*VLOOKUP($G40,'Geometry 2'!$E$4:$AJ$14,32,TRUE)*($G40-IF($P40="",0,$P40)-VLOOKUP($G40,'Geometry 2'!$E$5:$AH$14,1,TRUE)))</f>
        <v/>
      </c>
      <c r="AG40" s="722"/>
      <c r="AH40" s="722"/>
      <c r="AI40" s="722"/>
      <c r="AJ40" s="752" t="str">
        <f>IF($G40="","",VLOOKUP($G40,'Geometry 2'!$E$4:$AH$14,23,TRUE))</f>
        <v/>
      </c>
      <c r="AK40" s="753"/>
      <c r="AL40" s="753"/>
      <c r="AM40" s="754"/>
      <c r="AN40" s="723"/>
      <c r="AO40" s="723"/>
      <c r="AP40" s="723"/>
      <c r="AQ40" s="723"/>
      <c r="AR40" s="723" t="str">
        <f>IF($G40="","",VLOOKUP($G40,'Geometry 2'!$E$4:$AH$14,27,TRUE))</f>
        <v/>
      </c>
      <c r="AS40" s="723"/>
      <c r="AT40" s="723"/>
      <c r="AU40" s="724"/>
      <c r="AV40" s="721"/>
      <c r="AW40" s="722"/>
      <c r="AX40" s="722"/>
      <c r="AZ40" s="728" t="str">
        <f t="shared" si="5"/>
        <v/>
      </c>
      <c r="BA40" s="729"/>
      <c r="BB40" s="729"/>
      <c r="BC40" s="730"/>
      <c r="BD40" s="728"/>
      <c r="BE40" s="729"/>
      <c r="BF40" s="729"/>
      <c r="BG40" s="728" t="str">
        <f t="shared" si="9"/>
        <v/>
      </c>
      <c r="BH40" s="729"/>
      <c r="BI40" s="729"/>
      <c r="BJ40" s="729"/>
      <c r="BK40" s="730"/>
      <c r="BL40" s="728"/>
      <c r="BM40" s="729"/>
      <c r="BN40" s="729"/>
      <c r="BO40" s="729"/>
      <c r="BP40" s="731"/>
      <c r="BQ40" s="731"/>
      <c r="BR40" s="728" t="str">
        <f>IF(BP40="","",IF(OR(AND(Rev="H",Calculations!$F$27=TRUE),AND(Rev&lt;&gt;"H",Calculations!$F$30=TRUE)),IF(BP40&lt;=1,"Pass","Fail"),IF(BP40&lt;=1.05,"Pass","Fail")))</f>
        <v/>
      </c>
      <c r="BS40" s="729"/>
      <c r="BT40" s="730"/>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7"/>
      <c r="CP40" s="798"/>
      <c r="CQ40" s="799"/>
      <c r="CR40" s="797"/>
      <c r="CS40" s="798"/>
      <c r="CT40" s="799"/>
      <c r="CU40" s="797" t="str">
        <f t="shared" si="7"/>
        <v/>
      </c>
      <c r="CV40" s="798"/>
      <c r="CW40" s="813"/>
      <c r="CX40" s="814"/>
      <c r="CY40" s="736"/>
      <c r="CZ40" s="815"/>
      <c r="DA40" s="739"/>
      <c r="DB40" s="740"/>
      <c r="DC40" s="741"/>
      <c r="DD40" s="735" t="str">
        <f t="shared" si="8"/>
        <v/>
      </c>
      <c r="DE40" s="736"/>
      <c r="DF40" s="737"/>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72" t="str">
        <f t="shared" si="4"/>
        <v/>
      </c>
      <c r="E41" s="773"/>
      <c r="F41" s="17" t="str">
        <f t="shared" si="2"/>
        <v/>
      </c>
      <c r="G41" s="77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75"/>
      <c r="I41" s="228"/>
      <c r="J41" s="228"/>
      <c r="K41" s="228"/>
      <c r="L41" s="723" t="str">
        <f t="shared" si="10"/>
        <v/>
      </c>
      <c r="M41" s="723"/>
      <c r="N41" s="723"/>
      <c r="O41" s="723"/>
      <c r="P41" s="723" t="str">
        <f>IF(OR(G41=0,G41=""),"",IF(VLOOKUP(G41,'Geometry 2'!$C$4:$AI$14,1,TRUE)=VLOOKUP(G42,'Geometry 2'!$C$4:$AI$14,1,TRUE),"",IF(VLOOKUP(G41,'Geometry 2'!$C$4:$AI$14,33,TRUE)&lt;&gt;"n/a",MIN(G41,VLOOKUP(G41,'Geometry 2'!$C$4:$AI$14,1,TRUE))-VLOOKUP(G41,'Geometry 2'!$C$4:$AI$14,33,TRUE),"check")))</f>
        <v/>
      </c>
      <c r="Q41" s="723"/>
      <c r="R41" s="723"/>
      <c r="S41" s="723"/>
      <c r="T41" s="723" t="str">
        <f>IF($G41="","",VLOOKUP($G41,'Geometry 2'!$E$4:$AH$14,11,TRUE))</f>
        <v/>
      </c>
      <c r="U41" s="723"/>
      <c r="V41" s="723"/>
      <c r="W41" s="723"/>
      <c r="X41" s="722" t="str">
        <f>IF($G41="","",VLOOKUP($G41,'Geometry 2'!$E$4:$AJ$14,19,TRUE)-12*VLOOKUP($G41,'Geometry 2'!$E$4:$AJ$14,32,TRUE)*($D41-VLOOKUP($G41,'Geometry 2'!$E$5:$AH$14,1,TRUE)))</f>
        <v/>
      </c>
      <c r="Y41" s="722"/>
      <c r="Z41" s="722"/>
      <c r="AA41" s="722"/>
      <c r="AB41" s="763" t="str">
        <f>IF($G41="","",VLOOKUP($G41,'Geometry 2'!$E$4:$AJ$14,19,TRUE)-12*VLOOKUP($G41,'Geometry 2'!$E$4:$AJ$14,32,TRUE)*($G41-VLOOKUP($G41,'Geometry 2'!$E$5:$AH$14,1,TRUE)))</f>
        <v/>
      </c>
      <c r="AC41" s="764"/>
      <c r="AD41" s="764"/>
      <c r="AE41" s="765"/>
      <c r="AF41" s="722" t="str">
        <f>IF($G41="","",VLOOKUP($G41,'Geometry 2'!$E$4:$AJ$14,19,TRUE)-12*VLOOKUP($G41,'Geometry 2'!$E$4:$AJ$14,32,TRUE)*($G41-IF($P41="",0,$P41)-VLOOKUP($G41,'Geometry 2'!$E$5:$AH$14,1,TRUE)))</f>
        <v/>
      </c>
      <c r="AG41" s="722"/>
      <c r="AH41" s="722"/>
      <c r="AI41" s="722"/>
      <c r="AJ41" s="752" t="str">
        <f>IF($G41="","",VLOOKUP($G41,'Geometry 2'!$E$4:$AH$14,23,TRUE))</f>
        <v/>
      </c>
      <c r="AK41" s="753"/>
      <c r="AL41" s="753"/>
      <c r="AM41" s="754"/>
      <c r="AN41" s="723"/>
      <c r="AO41" s="723"/>
      <c r="AP41" s="723"/>
      <c r="AQ41" s="723"/>
      <c r="AR41" s="723" t="str">
        <f>IF($G41="","",VLOOKUP($G41,'Geometry 2'!$E$4:$AH$14,27,TRUE))</f>
        <v/>
      </c>
      <c r="AS41" s="723"/>
      <c r="AT41" s="723"/>
      <c r="AU41" s="724"/>
      <c r="AV41" s="721"/>
      <c r="AW41" s="722"/>
      <c r="AX41" s="722"/>
      <c r="AZ41" s="728" t="str">
        <f t="shared" si="5"/>
        <v/>
      </c>
      <c r="BA41" s="729"/>
      <c r="BB41" s="729"/>
      <c r="BC41" s="730"/>
      <c r="BD41" s="728"/>
      <c r="BE41" s="729"/>
      <c r="BF41" s="729"/>
      <c r="BG41" s="728" t="str">
        <f t="shared" si="9"/>
        <v/>
      </c>
      <c r="BH41" s="729"/>
      <c r="BI41" s="729"/>
      <c r="BJ41" s="729"/>
      <c r="BK41" s="730"/>
      <c r="BL41" s="728"/>
      <c r="BM41" s="729"/>
      <c r="BN41" s="729"/>
      <c r="BO41" s="729"/>
      <c r="BP41" s="731"/>
      <c r="BQ41" s="731"/>
      <c r="BR41" s="728" t="str">
        <f>IF(BP41="","",IF(OR(AND(Rev="H",Calculations!$F$27=TRUE),AND(Rev&lt;&gt;"H",Calculations!$F$30=TRUE)),IF(BP41&lt;=1,"Pass","Fail"),IF(BP41&lt;=1.05,"Pass","Fail")))</f>
        <v/>
      </c>
      <c r="BS41" s="729"/>
      <c r="BT41" s="730"/>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804"/>
      <c r="CP41" s="805"/>
      <c r="CQ41" s="806"/>
      <c r="CR41" s="804"/>
      <c r="CS41" s="805"/>
      <c r="CT41" s="806"/>
      <c r="CU41" s="804" t="str">
        <f t="shared" si="7"/>
        <v/>
      </c>
      <c r="CV41" s="805"/>
      <c r="CW41" s="812"/>
      <c r="CX41" s="732"/>
      <c r="CY41" s="733"/>
      <c r="CZ41" s="738"/>
      <c r="DA41" s="732"/>
      <c r="DB41" s="733"/>
      <c r="DC41" s="738"/>
      <c r="DD41" s="732" t="str">
        <f t="shared" si="8"/>
        <v/>
      </c>
      <c r="DE41" s="733"/>
      <c r="DF41" s="734"/>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72" t="str">
        <f t="shared" si="4"/>
        <v/>
      </c>
      <c r="E42" s="773"/>
      <c r="F42" s="17" t="str">
        <f t="shared" si="2"/>
        <v/>
      </c>
      <c r="G42" s="77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75"/>
      <c r="I42" s="228"/>
      <c r="J42" s="228"/>
      <c r="K42" s="228"/>
      <c r="L42" s="723" t="str">
        <f t="shared" si="10"/>
        <v/>
      </c>
      <c r="M42" s="723"/>
      <c r="N42" s="723"/>
      <c r="O42" s="723"/>
      <c r="P42" s="723" t="str">
        <f>IF(OR(G42=0,G42=""),"",IF(VLOOKUP(G42,'Geometry 2'!$C$4:$AI$14,1,TRUE)=VLOOKUP(G43,'Geometry 2'!$C$4:$AI$14,1,TRUE),"",IF(VLOOKUP(G42,'Geometry 2'!$C$4:$AI$14,33,TRUE)&lt;&gt;"n/a",MIN(G42,VLOOKUP(G42,'Geometry 2'!$C$4:$AI$14,1,TRUE))-VLOOKUP(G42,'Geometry 2'!$C$4:$AI$14,33,TRUE),"check")))</f>
        <v/>
      </c>
      <c r="Q42" s="723"/>
      <c r="R42" s="723"/>
      <c r="S42" s="723"/>
      <c r="T42" s="723" t="str">
        <f>IF($G42="","",VLOOKUP($G42,'Geometry 2'!$E$4:$AH$14,11,TRUE))</f>
        <v/>
      </c>
      <c r="U42" s="723"/>
      <c r="V42" s="723"/>
      <c r="W42" s="723"/>
      <c r="X42" s="722" t="str">
        <f>IF($G42="","",VLOOKUP($G42,'Geometry 2'!$E$4:$AJ$14,19,TRUE)-12*VLOOKUP($G42,'Geometry 2'!$E$4:$AJ$14,32,TRUE)*($D42-VLOOKUP($G42,'Geometry 2'!$E$5:$AH$14,1,TRUE)))</f>
        <v/>
      </c>
      <c r="Y42" s="722"/>
      <c r="Z42" s="722"/>
      <c r="AA42" s="722"/>
      <c r="AB42" s="763" t="str">
        <f>IF($G42="","",VLOOKUP($G42,'Geometry 2'!$E$4:$AJ$14,19,TRUE)-12*VLOOKUP($G42,'Geometry 2'!$E$4:$AJ$14,32,TRUE)*($G42-VLOOKUP($G42,'Geometry 2'!$E$5:$AH$14,1,TRUE)))</f>
        <v/>
      </c>
      <c r="AC42" s="764"/>
      <c r="AD42" s="764"/>
      <c r="AE42" s="765"/>
      <c r="AF42" s="722" t="str">
        <f>IF($G42="","",VLOOKUP($G42,'Geometry 2'!$E$4:$AJ$14,19,TRUE)-12*VLOOKUP($G42,'Geometry 2'!$E$4:$AJ$14,32,TRUE)*($G42-IF($P42="",0,$P42)-VLOOKUP($G42,'Geometry 2'!$E$5:$AH$14,1,TRUE)))</f>
        <v/>
      </c>
      <c r="AG42" s="722"/>
      <c r="AH42" s="722"/>
      <c r="AI42" s="722"/>
      <c r="AJ42" s="752" t="str">
        <f>IF($G42="","",VLOOKUP($G42,'Geometry 2'!$E$4:$AH$14,23,TRUE))</f>
        <v/>
      </c>
      <c r="AK42" s="753"/>
      <c r="AL42" s="753"/>
      <c r="AM42" s="754"/>
      <c r="AN42" s="723"/>
      <c r="AO42" s="723"/>
      <c r="AP42" s="723"/>
      <c r="AQ42" s="723"/>
      <c r="AR42" s="723" t="str">
        <f>IF($G42="","",VLOOKUP($G42,'Geometry 2'!$E$4:$AH$14,27,TRUE))</f>
        <v/>
      </c>
      <c r="AS42" s="723"/>
      <c r="AT42" s="723"/>
      <c r="AU42" s="724"/>
      <c r="AV42" s="721"/>
      <c r="AW42" s="722"/>
      <c r="AX42" s="722"/>
      <c r="AZ42" s="728" t="str">
        <f t="shared" si="5"/>
        <v/>
      </c>
      <c r="BA42" s="729"/>
      <c r="BB42" s="729"/>
      <c r="BC42" s="730"/>
      <c r="BD42" s="728"/>
      <c r="BE42" s="729"/>
      <c r="BF42" s="729"/>
      <c r="BG42" s="728" t="str">
        <f t="shared" si="9"/>
        <v/>
      </c>
      <c r="BH42" s="729"/>
      <c r="BI42" s="729"/>
      <c r="BJ42" s="729"/>
      <c r="BK42" s="730"/>
      <c r="BL42" s="728"/>
      <c r="BM42" s="729"/>
      <c r="BN42" s="729"/>
      <c r="BO42" s="729"/>
      <c r="BP42" s="731"/>
      <c r="BQ42" s="731"/>
      <c r="BR42" s="728" t="str">
        <f>IF(BP42="","",IF(OR(AND(Rev="H",Calculations!$F$27=TRUE),AND(Rev&lt;&gt;"H",Calculations!$F$30=TRUE)),IF(BP42&lt;=1,"Pass","Fail"),IF(BP42&lt;=1.05,"Pass","Fail")))</f>
        <v/>
      </c>
      <c r="BS42" s="729"/>
      <c r="BT42" s="730"/>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7"/>
      <c r="CP42" s="798"/>
      <c r="CQ42" s="799"/>
      <c r="CR42" s="797"/>
      <c r="CS42" s="798"/>
      <c r="CT42" s="799"/>
      <c r="CU42" s="797" t="str">
        <f t="shared" si="7"/>
        <v/>
      </c>
      <c r="CV42" s="798"/>
      <c r="CW42" s="813"/>
      <c r="CX42" s="814"/>
      <c r="CY42" s="736"/>
      <c r="CZ42" s="815"/>
      <c r="DA42" s="739"/>
      <c r="DB42" s="740"/>
      <c r="DC42" s="741"/>
      <c r="DD42" s="735" t="str">
        <f t="shared" si="8"/>
        <v/>
      </c>
      <c r="DE42" s="736"/>
      <c r="DF42" s="737"/>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72" t="str">
        <f t="shared" si="4"/>
        <v/>
      </c>
      <c r="E43" s="773"/>
      <c r="F43" s="17" t="str">
        <f t="shared" si="2"/>
        <v/>
      </c>
      <c r="G43" s="77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75"/>
      <c r="I43" s="228"/>
      <c r="J43" s="228"/>
      <c r="K43" s="228"/>
      <c r="L43" s="723" t="str">
        <f t="shared" si="10"/>
        <v/>
      </c>
      <c r="M43" s="723"/>
      <c r="N43" s="723"/>
      <c r="O43" s="723"/>
      <c r="P43" s="723" t="str">
        <f>IF(OR(G43=0,G43=""),"",IF(VLOOKUP(G43,'Geometry 2'!$C$4:$AI$14,1,TRUE)=VLOOKUP(G44,'Geometry 2'!$C$4:$AI$14,1,TRUE),"",IF(VLOOKUP(G43,'Geometry 2'!$C$4:$AI$14,33,TRUE)&lt;&gt;"n/a",MIN(G43,VLOOKUP(G43,'Geometry 2'!$C$4:$AI$14,1,TRUE))-VLOOKUP(G43,'Geometry 2'!$C$4:$AI$14,33,TRUE),"check")))</f>
        <v/>
      </c>
      <c r="Q43" s="723"/>
      <c r="R43" s="723"/>
      <c r="S43" s="723"/>
      <c r="T43" s="723" t="str">
        <f>IF($G43="","",VLOOKUP($G43,'Geometry 2'!$E$4:$AH$14,11,TRUE))</f>
        <v/>
      </c>
      <c r="U43" s="723"/>
      <c r="V43" s="723"/>
      <c r="W43" s="723"/>
      <c r="X43" s="722" t="str">
        <f>IF($G43="","",VLOOKUP($G43,'Geometry 2'!$E$4:$AJ$14,19,TRUE)-12*VLOOKUP($G43,'Geometry 2'!$E$4:$AJ$14,32,TRUE)*($D43-VLOOKUP($G43,'Geometry 2'!$E$5:$AH$14,1,TRUE)))</f>
        <v/>
      </c>
      <c r="Y43" s="722"/>
      <c r="Z43" s="722"/>
      <c r="AA43" s="722"/>
      <c r="AB43" s="763" t="str">
        <f>IF($G43="","",VLOOKUP($G43,'Geometry 2'!$E$4:$AJ$14,19,TRUE)-12*VLOOKUP($G43,'Geometry 2'!$E$4:$AJ$14,32,TRUE)*($G43-VLOOKUP($G43,'Geometry 2'!$E$5:$AH$14,1,TRUE)))</f>
        <v/>
      </c>
      <c r="AC43" s="764"/>
      <c r="AD43" s="764"/>
      <c r="AE43" s="765"/>
      <c r="AF43" s="722" t="str">
        <f>IF($G43="","",VLOOKUP($G43,'Geometry 2'!$E$4:$AJ$14,19,TRUE)-12*VLOOKUP($G43,'Geometry 2'!$E$4:$AJ$14,32,TRUE)*($G43-IF($P43="",0,$P43)-VLOOKUP($G43,'Geometry 2'!$E$5:$AH$14,1,TRUE)))</f>
        <v/>
      </c>
      <c r="AG43" s="722"/>
      <c r="AH43" s="722"/>
      <c r="AI43" s="722"/>
      <c r="AJ43" s="752" t="str">
        <f>IF($G43="","",VLOOKUP($G43,'Geometry 2'!$E$4:$AH$14,23,TRUE))</f>
        <v/>
      </c>
      <c r="AK43" s="753"/>
      <c r="AL43" s="753"/>
      <c r="AM43" s="754"/>
      <c r="AN43" s="723"/>
      <c r="AO43" s="723"/>
      <c r="AP43" s="723"/>
      <c r="AQ43" s="723"/>
      <c r="AR43" s="723" t="str">
        <f>IF($G43="","",VLOOKUP($G43,'Geometry 2'!$E$4:$AH$14,27,TRUE))</f>
        <v/>
      </c>
      <c r="AS43" s="723"/>
      <c r="AT43" s="723"/>
      <c r="AU43" s="724"/>
      <c r="AV43" s="721"/>
      <c r="AW43" s="722"/>
      <c r="AX43" s="722"/>
      <c r="AZ43" s="728" t="str">
        <f t="shared" si="5"/>
        <v/>
      </c>
      <c r="BA43" s="729"/>
      <c r="BB43" s="729"/>
      <c r="BC43" s="730"/>
      <c r="BD43" s="728"/>
      <c r="BE43" s="729"/>
      <c r="BF43" s="729"/>
      <c r="BG43" s="728" t="str">
        <f t="shared" si="9"/>
        <v/>
      </c>
      <c r="BH43" s="729"/>
      <c r="BI43" s="729"/>
      <c r="BJ43" s="729"/>
      <c r="BK43" s="730"/>
      <c r="BL43" s="728"/>
      <c r="BM43" s="729"/>
      <c r="BN43" s="729"/>
      <c r="BO43" s="729"/>
      <c r="BP43" s="731"/>
      <c r="BQ43" s="731"/>
      <c r="BR43" s="728" t="str">
        <f>IF(BP43="","",IF(OR(AND(Rev="H",Calculations!$F$27=TRUE),AND(Rev&lt;&gt;"H",Calculations!$F$30=TRUE)),IF(BP43&lt;=1,"Pass","Fail"),IF(BP43&lt;=1.05,"Pass","Fail")))</f>
        <v/>
      </c>
      <c r="BS43" s="729"/>
      <c r="BT43" s="730"/>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804"/>
      <c r="CP43" s="805"/>
      <c r="CQ43" s="806"/>
      <c r="CR43" s="804"/>
      <c r="CS43" s="805"/>
      <c r="CT43" s="806"/>
      <c r="CU43" s="804" t="str">
        <f t="shared" si="7"/>
        <v/>
      </c>
      <c r="CV43" s="805"/>
      <c r="CW43" s="812"/>
      <c r="CX43" s="732"/>
      <c r="CY43" s="733"/>
      <c r="CZ43" s="738"/>
      <c r="DA43" s="732"/>
      <c r="DB43" s="733"/>
      <c r="DC43" s="738"/>
      <c r="DD43" s="732" t="str">
        <f t="shared" si="8"/>
        <v/>
      </c>
      <c r="DE43" s="733"/>
      <c r="DF43" s="734"/>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72" t="str">
        <f t="shared" si="4"/>
        <v/>
      </c>
      <c r="E44" s="773"/>
      <c r="F44" s="17" t="str">
        <f t="shared" si="2"/>
        <v/>
      </c>
      <c r="G44" s="77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75"/>
      <c r="I44" s="228"/>
      <c r="J44" s="228"/>
      <c r="K44" s="228"/>
      <c r="L44" s="723" t="str">
        <f t="shared" si="10"/>
        <v/>
      </c>
      <c r="M44" s="723"/>
      <c r="N44" s="723"/>
      <c r="O44" s="723"/>
      <c r="P44" s="723" t="str">
        <f>IF(OR(G44=0,G44=""),"",IF(VLOOKUP(G44,'Geometry 2'!$C$4:$AI$14,1,TRUE)=VLOOKUP(G45,'Geometry 2'!$C$4:$AI$14,1,TRUE),"",IF(VLOOKUP(G44,'Geometry 2'!$C$4:$AI$14,33,TRUE)&lt;&gt;"n/a",MIN(G44,VLOOKUP(G44,'Geometry 2'!$C$4:$AI$14,1,TRUE))-VLOOKUP(G44,'Geometry 2'!$C$4:$AI$14,33,TRUE),"check")))</f>
        <v/>
      </c>
      <c r="Q44" s="723"/>
      <c r="R44" s="723"/>
      <c r="S44" s="723"/>
      <c r="T44" s="723" t="str">
        <f>IF($G44="","",VLOOKUP($G44,'Geometry 2'!$E$4:$AH$14,11,TRUE))</f>
        <v/>
      </c>
      <c r="U44" s="723"/>
      <c r="V44" s="723"/>
      <c r="W44" s="723"/>
      <c r="X44" s="722" t="str">
        <f>IF($G44="","",VLOOKUP($G44,'Geometry 2'!$E$4:$AJ$14,19,TRUE)-12*VLOOKUP($G44,'Geometry 2'!$E$4:$AJ$14,32,TRUE)*($D44-VLOOKUP($G44,'Geometry 2'!$E$5:$AH$14,1,TRUE)))</f>
        <v/>
      </c>
      <c r="Y44" s="722"/>
      <c r="Z44" s="722"/>
      <c r="AA44" s="722"/>
      <c r="AB44" s="763" t="str">
        <f>IF($G44="","",VLOOKUP($G44,'Geometry 2'!$E$4:$AJ$14,19,TRUE)-12*VLOOKUP($G44,'Geometry 2'!$E$4:$AJ$14,32,TRUE)*($G44-VLOOKUP($G44,'Geometry 2'!$E$5:$AH$14,1,TRUE)))</f>
        <v/>
      </c>
      <c r="AC44" s="764"/>
      <c r="AD44" s="764"/>
      <c r="AE44" s="765"/>
      <c r="AF44" s="722" t="str">
        <f>IF($G44="","",VLOOKUP($G44,'Geometry 2'!$E$4:$AJ$14,19,TRUE)-12*VLOOKUP($G44,'Geometry 2'!$E$4:$AJ$14,32,TRUE)*($G44-IF($P44="",0,$P44)-VLOOKUP($G44,'Geometry 2'!$E$5:$AH$14,1,TRUE)))</f>
        <v/>
      </c>
      <c r="AG44" s="722"/>
      <c r="AH44" s="722"/>
      <c r="AI44" s="722"/>
      <c r="AJ44" s="752" t="str">
        <f>IF($G44="","",VLOOKUP($G44,'Geometry 2'!$E$4:$AH$14,23,TRUE))</f>
        <v/>
      </c>
      <c r="AK44" s="753"/>
      <c r="AL44" s="753"/>
      <c r="AM44" s="754"/>
      <c r="AN44" s="723"/>
      <c r="AO44" s="723"/>
      <c r="AP44" s="723"/>
      <c r="AQ44" s="723"/>
      <c r="AR44" s="723" t="str">
        <f>IF($G44="","",VLOOKUP($G44,'Geometry 2'!$E$4:$AH$14,27,TRUE))</f>
        <v/>
      </c>
      <c r="AS44" s="723"/>
      <c r="AT44" s="723"/>
      <c r="AU44" s="724"/>
      <c r="AV44" s="721"/>
      <c r="AW44" s="722"/>
      <c r="AX44" s="722"/>
      <c r="AZ44" s="728" t="str">
        <f t="shared" si="5"/>
        <v/>
      </c>
      <c r="BA44" s="729"/>
      <c r="BB44" s="729"/>
      <c r="BC44" s="730"/>
      <c r="BD44" s="728"/>
      <c r="BE44" s="729"/>
      <c r="BF44" s="729"/>
      <c r="BG44" s="728" t="str">
        <f t="shared" si="9"/>
        <v/>
      </c>
      <c r="BH44" s="729"/>
      <c r="BI44" s="729"/>
      <c r="BJ44" s="729"/>
      <c r="BK44" s="730"/>
      <c r="BL44" s="728"/>
      <c r="BM44" s="729"/>
      <c r="BN44" s="729"/>
      <c r="BO44" s="729"/>
      <c r="BP44" s="731"/>
      <c r="BQ44" s="731"/>
      <c r="BR44" s="728" t="str">
        <f>IF(BP44="","",IF(OR(AND(Rev="H",Calculations!$F$27=TRUE),AND(Rev&lt;&gt;"H",Calculations!$F$30=TRUE)),IF(BP44&lt;=1,"Pass","Fail"),IF(BP44&lt;=1.05,"Pass","Fail")))</f>
        <v/>
      </c>
      <c r="BS44" s="729"/>
      <c r="BT44" s="730"/>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7"/>
      <c r="CP44" s="798"/>
      <c r="CQ44" s="799"/>
      <c r="CR44" s="797"/>
      <c r="CS44" s="798"/>
      <c r="CT44" s="799"/>
      <c r="CU44" s="797" t="str">
        <f t="shared" si="7"/>
        <v/>
      </c>
      <c r="CV44" s="798"/>
      <c r="CW44" s="813"/>
      <c r="CX44" s="814"/>
      <c r="CY44" s="736"/>
      <c r="CZ44" s="815"/>
      <c r="DA44" s="739"/>
      <c r="DB44" s="740"/>
      <c r="DC44" s="741"/>
      <c r="DD44" s="735" t="str">
        <f t="shared" si="8"/>
        <v/>
      </c>
      <c r="DE44" s="736"/>
      <c r="DF44" s="737"/>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72" t="str">
        <f t="shared" si="4"/>
        <v/>
      </c>
      <c r="E45" s="773"/>
      <c r="F45" s="17" t="str">
        <f t="shared" si="2"/>
        <v/>
      </c>
      <c r="G45" s="77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75"/>
      <c r="I45" s="228"/>
      <c r="J45" s="228"/>
      <c r="K45" s="228"/>
      <c r="L45" s="723" t="str">
        <f t="shared" si="10"/>
        <v/>
      </c>
      <c r="M45" s="723"/>
      <c r="N45" s="723"/>
      <c r="O45" s="723"/>
      <c r="P45" s="723" t="str">
        <f>IF(OR(G45=0,G45=""),"",IF(VLOOKUP(G45,'Geometry 2'!$C$4:$AI$14,1,TRUE)=VLOOKUP(G46,'Geometry 2'!$C$4:$AI$14,1,TRUE),"",IF(VLOOKUP(G45,'Geometry 2'!$C$4:$AI$14,33,TRUE)&lt;&gt;"n/a",MIN(G45,VLOOKUP(G45,'Geometry 2'!$C$4:$AI$14,1,TRUE))-VLOOKUP(G45,'Geometry 2'!$C$4:$AI$14,33,TRUE),"check")))</f>
        <v/>
      </c>
      <c r="Q45" s="723"/>
      <c r="R45" s="723"/>
      <c r="S45" s="723"/>
      <c r="T45" s="723" t="str">
        <f>IF($G45="","",VLOOKUP($G45,'Geometry 2'!$E$4:$AH$14,11,TRUE))</f>
        <v/>
      </c>
      <c r="U45" s="723"/>
      <c r="V45" s="723"/>
      <c r="W45" s="723"/>
      <c r="X45" s="722" t="str">
        <f>IF($G45="","",VLOOKUP($G45,'Geometry 2'!$E$4:$AJ$14,19,TRUE)-12*VLOOKUP($G45,'Geometry 2'!$E$4:$AJ$14,32,TRUE)*($D45-VLOOKUP($G45,'Geometry 2'!$E$5:$AH$14,1,TRUE)))</f>
        <v/>
      </c>
      <c r="Y45" s="722"/>
      <c r="Z45" s="722"/>
      <c r="AA45" s="722"/>
      <c r="AB45" s="763" t="str">
        <f>IF($G45="","",VLOOKUP($G45,'Geometry 2'!$E$4:$AJ$14,19,TRUE)-12*VLOOKUP($G45,'Geometry 2'!$E$4:$AJ$14,32,TRUE)*($G45-VLOOKUP($G45,'Geometry 2'!$E$5:$AH$14,1,TRUE)))</f>
        <v/>
      </c>
      <c r="AC45" s="764"/>
      <c r="AD45" s="764"/>
      <c r="AE45" s="765"/>
      <c r="AF45" s="722" t="str">
        <f>IF($G45="","",VLOOKUP($G45,'Geometry 2'!$E$4:$AJ$14,19,TRUE)-12*VLOOKUP($G45,'Geometry 2'!$E$4:$AJ$14,32,TRUE)*($G45-IF($P45="",0,$P45)-VLOOKUP($G45,'Geometry 2'!$E$5:$AH$14,1,TRUE)))</f>
        <v/>
      </c>
      <c r="AG45" s="722"/>
      <c r="AH45" s="722"/>
      <c r="AI45" s="722"/>
      <c r="AJ45" s="752" t="str">
        <f>IF($G45="","",VLOOKUP($G45,'Geometry 2'!$E$4:$AH$14,23,TRUE))</f>
        <v/>
      </c>
      <c r="AK45" s="753"/>
      <c r="AL45" s="753"/>
      <c r="AM45" s="754"/>
      <c r="AN45" s="723"/>
      <c r="AO45" s="723"/>
      <c r="AP45" s="723"/>
      <c r="AQ45" s="723"/>
      <c r="AR45" s="723" t="str">
        <f>IF($G45="","",VLOOKUP($G45,'Geometry 2'!$E$4:$AH$14,27,TRUE))</f>
        <v/>
      </c>
      <c r="AS45" s="723"/>
      <c r="AT45" s="723"/>
      <c r="AU45" s="724"/>
      <c r="AV45" s="721"/>
      <c r="AW45" s="722"/>
      <c r="AX45" s="722"/>
      <c r="AZ45" s="728" t="str">
        <f t="shared" si="5"/>
        <v/>
      </c>
      <c r="BA45" s="729"/>
      <c r="BB45" s="729"/>
      <c r="BC45" s="730"/>
      <c r="BD45" s="728"/>
      <c r="BE45" s="729"/>
      <c r="BF45" s="729"/>
      <c r="BG45" s="728" t="str">
        <f t="shared" si="9"/>
        <v/>
      </c>
      <c r="BH45" s="729"/>
      <c r="BI45" s="729"/>
      <c r="BJ45" s="729"/>
      <c r="BK45" s="730"/>
      <c r="BL45" s="728"/>
      <c r="BM45" s="729"/>
      <c r="BN45" s="729"/>
      <c r="BO45" s="729"/>
      <c r="BP45" s="731"/>
      <c r="BQ45" s="731"/>
      <c r="BR45" s="728" t="str">
        <f>IF(BP45="","",IF(OR(AND(Rev="H",Calculations!$F$27=TRUE),AND(Rev&lt;&gt;"H",Calculations!$F$30=TRUE)),IF(BP45&lt;=1,"Pass","Fail"),IF(BP45&lt;=1.05,"Pass","Fail")))</f>
        <v/>
      </c>
      <c r="BS45" s="729"/>
      <c r="BT45" s="730"/>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804"/>
      <c r="CP45" s="805"/>
      <c r="CQ45" s="806"/>
      <c r="CR45" s="804"/>
      <c r="CS45" s="805"/>
      <c r="CT45" s="806"/>
      <c r="CU45" s="804" t="str">
        <f t="shared" si="7"/>
        <v/>
      </c>
      <c r="CV45" s="805"/>
      <c r="CW45" s="812"/>
      <c r="CX45" s="732"/>
      <c r="CY45" s="733"/>
      <c r="CZ45" s="738"/>
      <c r="DA45" s="732"/>
      <c r="DB45" s="733"/>
      <c r="DC45" s="738"/>
      <c r="DD45" s="732" t="str">
        <f t="shared" si="8"/>
        <v/>
      </c>
      <c r="DE45" s="733"/>
      <c r="DF45" s="734"/>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72" t="str">
        <f t="shared" si="4"/>
        <v/>
      </c>
      <c r="E46" s="773"/>
      <c r="F46" s="17" t="str">
        <f t="shared" si="2"/>
        <v/>
      </c>
      <c r="G46" s="77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75"/>
      <c r="I46" s="228"/>
      <c r="J46" s="228"/>
      <c r="K46" s="228"/>
      <c r="L46" s="723" t="str">
        <f t="shared" si="10"/>
        <v/>
      </c>
      <c r="M46" s="723"/>
      <c r="N46" s="723"/>
      <c r="O46" s="723"/>
      <c r="P46" s="723" t="str">
        <f>IF(OR(G46=0,G46=""),"",IF(VLOOKUP(G46,'Geometry 2'!$C$4:$AI$14,1,TRUE)=VLOOKUP(G47,'Geometry 2'!$C$4:$AI$14,1,TRUE),"",IF(VLOOKUP(G46,'Geometry 2'!$C$4:$AI$14,33,TRUE)&lt;&gt;"n/a",MIN(G46,VLOOKUP(G46,'Geometry 2'!$C$4:$AI$14,1,TRUE))-VLOOKUP(G46,'Geometry 2'!$C$4:$AI$14,33,TRUE),"check")))</f>
        <v/>
      </c>
      <c r="Q46" s="723"/>
      <c r="R46" s="723"/>
      <c r="S46" s="723"/>
      <c r="T46" s="723" t="str">
        <f>IF($G46="","",VLOOKUP($G46,'Geometry 2'!$E$4:$AH$14,11,TRUE))</f>
        <v/>
      </c>
      <c r="U46" s="723"/>
      <c r="V46" s="723"/>
      <c r="W46" s="723"/>
      <c r="X46" s="722" t="str">
        <f>IF($G46="","",VLOOKUP($G46,'Geometry 2'!$E$4:$AJ$14,19,TRUE)-12*VLOOKUP($G46,'Geometry 2'!$E$4:$AJ$14,32,TRUE)*($D46-VLOOKUP($G46,'Geometry 2'!$E$5:$AH$14,1,TRUE)))</f>
        <v/>
      </c>
      <c r="Y46" s="722"/>
      <c r="Z46" s="722"/>
      <c r="AA46" s="722"/>
      <c r="AB46" s="763" t="str">
        <f>IF($G46="","",VLOOKUP($G46,'Geometry 2'!$E$4:$AJ$14,19,TRUE)-12*VLOOKUP($G46,'Geometry 2'!$E$4:$AJ$14,32,TRUE)*($G46-VLOOKUP($G46,'Geometry 2'!$E$5:$AH$14,1,TRUE)))</f>
        <v/>
      </c>
      <c r="AC46" s="764"/>
      <c r="AD46" s="764"/>
      <c r="AE46" s="765"/>
      <c r="AF46" s="722" t="str">
        <f>IF($G46="","",VLOOKUP($G46,'Geometry 2'!$E$4:$AJ$14,19,TRUE)-12*VLOOKUP($G46,'Geometry 2'!$E$4:$AJ$14,32,TRUE)*($G46-IF($P46="",0,$P46)-VLOOKUP($G46,'Geometry 2'!$E$5:$AH$14,1,TRUE)))</f>
        <v/>
      </c>
      <c r="AG46" s="722"/>
      <c r="AH46" s="722"/>
      <c r="AI46" s="722"/>
      <c r="AJ46" s="752" t="str">
        <f>IF($G46="","",VLOOKUP($G46,'Geometry 2'!$E$4:$AH$14,23,TRUE))</f>
        <v/>
      </c>
      <c r="AK46" s="753"/>
      <c r="AL46" s="753"/>
      <c r="AM46" s="754"/>
      <c r="AN46" s="723"/>
      <c r="AO46" s="723"/>
      <c r="AP46" s="723"/>
      <c r="AQ46" s="723"/>
      <c r="AR46" s="723" t="str">
        <f>IF($G46="","",VLOOKUP($G46,'Geometry 2'!$E$4:$AH$14,27,TRUE))</f>
        <v/>
      </c>
      <c r="AS46" s="723"/>
      <c r="AT46" s="723"/>
      <c r="AU46" s="724"/>
      <c r="AV46" s="721"/>
      <c r="AW46" s="722"/>
      <c r="AX46" s="722"/>
      <c r="AZ46" s="728" t="str">
        <f t="shared" si="5"/>
        <v/>
      </c>
      <c r="BA46" s="729"/>
      <c r="BB46" s="729"/>
      <c r="BC46" s="730"/>
      <c r="BD46" s="728"/>
      <c r="BE46" s="729"/>
      <c r="BF46" s="729"/>
      <c r="BG46" s="728" t="str">
        <f t="shared" si="9"/>
        <v/>
      </c>
      <c r="BH46" s="729"/>
      <c r="BI46" s="729"/>
      <c r="BJ46" s="729"/>
      <c r="BK46" s="730"/>
      <c r="BL46" s="728"/>
      <c r="BM46" s="729"/>
      <c r="BN46" s="729"/>
      <c r="BO46" s="729"/>
      <c r="BP46" s="731"/>
      <c r="BQ46" s="731"/>
      <c r="BR46" s="728" t="str">
        <f>IF(BP46="","",IF(OR(AND(Rev="H",Calculations!$F$27=TRUE),AND(Rev&lt;&gt;"H",Calculations!$F$30=TRUE)),IF(BP46&lt;=1,"Pass","Fail"),IF(BP46&lt;=1.05,"Pass","Fail")))</f>
        <v/>
      </c>
      <c r="BS46" s="729"/>
      <c r="BT46" s="730"/>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7"/>
      <c r="CP46" s="798"/>
      <c r="CQ46" s="799"/>
      <c r="CR46" s="797"/>
      <c r="CS46" s="798"/>
      <c r="CT46" s="799"/>
      <c r="CU46" s="797" t="str">
        <f t="shared" si="7"/>
        <v/>
      </c>
      <c r="CV46" s="798"/>
      <c r="CW46" s="813"/>
      <c r="CX46" s="814"/>
      <c r="CY46" s="736"/>
      <c r="CZ46" s="815"/>
      <c r="DA46" s="739"/>
      <c r="DB46" s="740"/>
      <c r="DC46" s="741"/>
      <c r="DD46" s="735" t="str">
        <f t="shared" si="8"/>
        <v/>
      </c>
      <c r="DE46" s="736"/>
      <c r="DF46" s="737"/>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72" t="str">
        <f t="shared" si="4"/>
        <v/>
      </c>
      <c r="E47" s="773"/>
      <c r="F47" s="17" t="str">
        <f t="shared" si="2"/>
        <v/>
      </c>
      <c r="G47" s="77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75"/>
      <c r="I47" s="228"/>
      <c r="J47" s="228"/>
      <c r="K47" s="228"/>
      <c r="L47" s="723" t="str">
        <f t="shared" si="10"/>
        <v/>
      </c>
      <c r="M47" s="723"/>
      <c r="N47" s="723"/>
      <c r="O47" s="723"/>
      <c r="P47" s="723" t="str">
        <f>IF(OR(G47=0,G47=""),"",IF(VLOOKUP(G47,'Geometry 2'!$C$4:$AI$14,1,TRUE)=VLOOKUP(G48,'Geometry 2'!$C$4:$AI$14,1,TRUE),"",IF(VLOOKUP(G47,'Geometry 2'!$C$4:$AI$14,33,TRUE)&lt;&gt;"n/a",MIN(G47,VLOOKUP(G47,'Geometry 2'!$C$4:$AI$14,1,TRUE))-VLOOKUP(G47,'Geometry 2'!$C$4:$AI$14,33,TRUE),"check")))</f>
        <v/>
      </c>
      <c r="Q47" s="723"/>
      <c r="R47" s="723"/>
      <c r="S47" s="723"/>
      <c r="T47" s="723" t="str">
        <f>IF($G47="","",VLOOKUP($G47,'Geometry 2'!$E$4:$AH$14,11,TRUE))</f>
        <v/>
      </c>
      <c r="U47" s="723"/>
      <c r="V47" s="723"/>
      <c r="W47" s="723"/>
      <c r="X47" s="722" t="str">
        <f>IF($G47="","",VLOOKUP($G47,'Geometry 2'!$E$4:$AJ$14,19,TRUE)-12*VLOOKUP($G47,'Geometry 2'!$E$4:$AJ$14,32,TRUE)*($D47-VLOOKUP($G47,'Geometry 2'!$E$5:$AH$14,1,TRUE)))</f>
        <v/>
      </c>
      <c r="Y47" s="722"/>
      <c r="Z47" s="722"/>
      <c r="AA47" s="722"/>
      <c r="AB47" s="763" t="str">
        <f>IF($G47="","",VLOOKUP($G47,'Geometry 2'!$E$4:$AJ$14,19,TRUE)-12*VLOOKUP($G47,'Geometry 2'!$E$4:$AJ$14,32,TRUE)*($G47-VLOOKUP($G47,'Geometry 2'!$E$5:$AH$14,1,TRUE)))</f>
        <v/>
      </c>
      <c r="AC47" s="764"/>
      <c r="AD47" s="764"/>
      <c r="AE47" s="765"/>
      <c r="AF47" s="722" t="str">
        <f>IF($G47="","",VLOOKUP($G47,'Geometry 2'!$E$4:$AJ$14,19,TRUE)-12*VLOOKUP($G47,'Geometry 2'!$E$4:$AJ$14,32,TRUE)*($G47-IF($P47="",0,$P47)-VLOOKUP($G47,'Geometry 2'!$E$5:$AH$14,1,TRUE)))</f>
        <v/>
      </c>
      <c r="AG47" s="722"/>
      <c r="AH47" s="722"/>
      <c r="AI47" s="722"/>
      <c r="AJ47" s="752" t="str">
        <f>IF($G47="","",VLOOKUP($G47,'Geometry 2'!$E$4:$AH$14,23,TRUE))</f>
        <v/>
      </c>
      <c r="AK47" s="753"/>
      <c r="AL47" s="753"/>
      <c r="AM47" s="754"/>
      <c r="AN47" s="723"/>
      <c r="AO47" s="723"/>
      <c r="AP47" s="723"/>
      <c r="AQ47" s="723"/>
      <c r="AR47" s="723" t="str">
        <f>IF($G47="","",VLOOKUP($G47,'Geometry 2'!$E$4:$AH$14,27,TRUE))</f>
        <v/>
      </c>
      <c r="AS47" s="723"/>
      <c r="AT47" s="723"/>
      <c r="AU47" s="724"/>
      <c r="AV47" s="721"/>
      <c r="AW47" s="722"/>
      <c r="AX47" s="722"/>
      <c r="AZ47" s="728" t="str">
        <f t="shared" si="5"/>
        <v/>
      </c>
      <c r="BA47" s="729"/>
      <c r="BB47" s="729"/>
      <c r="BC47" s="730"/>
      <c r="BD47" s="728"/>
      <c r="BE47" s="729"/>
      <c r="BF47" s="729"/>
      <c r="BG47" s="728" t="str">
        <f t="shared" si="9"/>
        <v/>
      </c>
      <c r="BH47" s="729"/>
      <c r="BI47" s="729"/>
      <c r="BJ47" s="729"/>
      <c r="BK47" s="730"/>
      <c r="BL47" s="728"/>
      <c r="BM47" s="729"/>
      <c r="BN47" s="729"/>
      <c r="BO47" s="729"/>
      <c r="BP47" s="731"/>
      <c r="BQ47" s="731"/>
      <c r="BR47" s="728" t="str">
        <f>IF(BP47="","",IF(OR(AND(Rev="H",Calculations!$F$27=TRUE),AND(Rev&lt;&gt;"H",Calculations!$F$30=TRUE)),IF(BP47&lt;=1,"Pass","Fail"),IF(BP47&lt;=1.05,"Pass","Fail")))</f>
        <v/>
      </c>
      <c r="BS47" s="729"/>
      <c r="BT47" s="730"/>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804"/>
      <c r="CP47" s="805"/>
      <c r="CQ47" s="806"/>
      <c r="CR47" s="804"/>
      <c r="CS47" s="805"/>
      <c r="CT47" s="806"/>
      <c r="CU47" s="804" t="str">
        <f t="shared" si="7"/>
        <v/>
      </c>
      <c r="CV47" s="805"/>
      <c r="CW47" s="812"/>
      <c r="CX47" s="732"/>
      <c r="CY47" s="733"/>
      <c r="CZ47" s="738"/>
      <c r="DA47" s="732"/>
      <c r="DB47" s="733"/>
      <c r="DC47" s="738"/>
      <c r="DD47" s="732" t="str">
        <f t="shared" si="8"/>
        <v/>
      </c>
      <c r="DE47" s="733"/>
      <c r="DF47" s="734"/>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72" t="str">
        <f t="shared" si="4"/>
        <v/>
      </c>
      <c r="E48" s="773"/>
      <c r="F48" s="17" t="str">
        <f t="shared" si="2"/>
        <v/>
      </c>
      <c r="G48" s="77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75"/>
      <c r="I48" s="228"/>
      <c r="J48" s="228"/>
      <c r="K48" s="228"/>
      <c r="L48" s="723" t="str">
        <f t="shared" si="10"/>
        <v/>
      </c>
      <c r="M48" s="723"/>
      <c r="N48" s="723"/>
      <c r="O48" s="723"/>
      <c r="P48" s="723" t="str">
        <f>IF(OR(G48=0,G48=""),"",IF(VLOOKUP(G48,'Geometry 2'!$C$4:$AI$14,1,TRUE)=VLOOKUP(G49,'Geometry 2'!$C$4:$AI$14,1,TRUE),"",IF(VLOOKUP(G48,'Geometry 2'!$C$4:$AI$14,33,TRUE)&lt;&gt;"n/a",MIN(G48,VLOOKUP(G48,'Geometry 2'!$C$4:$AI$14,1,TRUE))-VLOOKUP(G48,'Geometry 2'!$C$4:$AI$14,33,TRUE),"check")))</f>
        <v/>
      </c>
      <c r="Q48" s="723"/>
      <c r="R48" s="723"/>
      <c r="S48" s="723"/>
      <c r="T48" s="723" t="str">
        <f>IF($G48="","",VLOOKUP($G48,'Geometry 2'!$E$4:$AH$14,11,TRUE))</f>
        <v/>
      </c>
      <c r="U48" s="723"/>
      <c r="V48" s="723"/>
      <c r="W48" s="723"/>
      <c r="X48" s="722" t="str">
        <f>IF($G48="","",VLOOKUP($G48,'Geometry 2'!$E$4:$AJ$14,19,TRUE)-12*VLOOKUP($G48,'Geometry 2'!$E$4:$AJ$14,32,TRUE)*($D48-VLOOKUP($G48,'Geometry 2'!$E$5:$AH$14,1,TRUE)))</f>
        <v/>
      </c>
      <c r="Y48" s="722"/>
      <c r="Z48" s="722"/>
      <c r="AA48" s="722"/>
      <c r="AB48" s="763" t="str">
        <f>IF($G48="","",VLOOKUP($G48,'Geometry 2'!$E$4:$AJ$14,19,TRUE)-12*VLOOKUP($G48,'Geometry 2'!$E$4:$AJ$14,32,TRUE)*($G48-VLOOKUP($G48,'Geometry 2'!$E$5:$AH$14,1,TRUE)))</f>
        <v/>
      </c>
      <c r="AC48" s="764"/>
      <c r="AD48" s="764"/>
      <c r="AE48" s="765"/>
      <c r="AF48" s="722" t="str">
        <f>IF($G48="","",VLOOKUP($G48,'Geometry 2'!$E$4:$AJ$14,19,TRUE)-12*VLOOKUP($G48,'Geometry 2'!$E$4:$AJ$14,32,TRUE)*($G48-IF($P48="",0,$P48)-VLOOKUP($G48,'Geometry 2'!$E$5:$AH$14,1,TRUE)))</f>
        <v/>
      </c>
      <c r="AG48" s="722"/>
      <c r="AH48" s="722"/>
      <c r="AI48" s="722"/>
      <c r="AJ48" s="752" t="str">
        <f>IF($G48="","",VLOOKUP($G48,'Geometry 2'!$E$4:$AH$14,23,TRUE))</f>
        <v/>
      </c>
      <c r="AK48" s="753"/>
      <c r="AL48" s="753"/>
      <c r="AM48" s="754"/>
      <c r="AN48" s="723"/>
      <c r="AO48" s="723"/>
      <c r="AP48" s="723"/>
      <c r="AQ48" s="723"/>
      <c r="AR48" s="723" t="str">
        <f>IF($G48="","",VLOOKUP($G48,'Geometry 2'!$E$4:$AH$14,27,TRUE))</f>
        <v/>
      </c>
      <c r="AS48" s="723"/>
      <c r="AT48" s="723"/>
      <c r="AU48" s="724"/>
      <c r="AV48" s="721"/>
      <c r="AW48" s="722"/>
      <c r="AX48" s="722"/>
      <c r="AZ48" s="728" t="str">
        <f t="shared" si="5"/>
        <v/>
      </c>
      <c r="BA48" s="729"/>
      <c r="BB48" s="729"/>
      <c r="BC48" s="730"/>
      <c r="BD48" s="728"/>
      <c r="BE48" s="729"/>
      <c r="BF48" s="729"/>
      <c r="BG48" s="728" t="str">
        <f t="shared" si="9"/>
        <v/>
      </c>
      <c r="BH48" s="729"/>
      <c r="BI48" s="729"/>
      <c r="BJ48" s="729"/>
      <c r="BK48" s="730"/>
      <c r="BL48" s="728"/>
      <c r="BM48" s="729"/>
      <c r="BN48" s="729"/>
      <c r="BO48" s="729"/>
      <c r="BP48" s="731"/>
      <c r="BQ48" s="731"/>
      <c r="BR48" s="728" t="str">
        <f>IF(BP48="","",IF(OR(AND(Rev="H",Calculations!$F$27=TRUE),AND(Rev&lt;&gt;"H",Calculations!$F$30=TRUE)),IF(BP48&lt;=1,"Pass","Fail"),IF(BP48&lt;=1.05,"Pass","Fail")))</f>
        <v/>
      </c>
      <c r="BS48" s="729"/>
      <c r="BT48" s="730"/>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7"/>
      <c r="CP48" s="798"/>
      <c r="CQ48" s="799"/>
      <c r="CR48" s="797"/>
      <c r="CS48" s="798"/>
      <c r="CT48" s="799"/>
      <c r="CU48" s="797" t="str">
        <f t="shared" si="7"/>
        <v/>
      </c>
      <c r="CV48" s="798"/>
      <c r="CW48" s="813"/>
      <c r="CX48" s="814"/>
      <c r="CY48" s="736"/>
      <c r="CZ48" s="815"/>
      <c r="DA48" s="739"/>
      <c r="DB48" s="740"/>
      <c r="DC48" s="741"/>
      <c r="DD48" s="735" t="str">
        <f t="shared" si="8"/>
        <v/>
      </c>
      <c r="DE48" s="736"/>
      <c r="DF48" s="737"/>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72" t="str">
        <f t="shared" si="4"/>
        <v/>
      </c>
      <c r="E49" s="773"/>
      <c r="F49" s="17" t="str">
        <f t="shared" si="2"/>
        <v/>
      </c>
      <c r="G49" s="77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75"/>
      <c r="I49" s="228"/>
      <c r="J49" s="228"/>
      <c r="K49" s="228"/>
      <c r="L49" s="723" t="str">
        <f t="shared" si="10"/>
        <v/>
      </c>
      <c r="M49" s="723"/>
      <c r="N49" s="723"/>
      <c r="O49" s="723"/>
      <c r="P49" s="723" t="str">
        <f>IF(OR(G49=0,G49=""),"",IF(VLOOKUP(G49,'Geometry 2'!$C$4:$AI$14,1,TRUE)=VLOOKUP(G50,'Geometry 2'!$C$4:$AI$14,1,TRUE),"",IF(VLOOKUP(G49,'Geometry 2'!$C$4:$AI$14,33,TRUE)&lt;&gt;"n/a",MIN(G49,VLOOKUP(G49,'Geometry 2'!$C$4:$AI$14,1,TRUE))-VLOOKUP(G49,'Geometry 2'!$C$4:$AI$14,33,TRUE),"check")))</f>
        <v/>
      </c>
      <c r="Q49" s="723"/>
      <c r="R49" s="723"/>
      <c r="S49" s="723"/>
      <c r="T49" s="723" t="str">
        <f>IF($G49="","",VLOOKUP($G49,'Geometry 2'!$E$4:$AH$14,11,TRUE))</f>
        <v/>
      </c>
      <c r="U49" s="723"/>
      <c r="V49" s="723"/>
      <c r="W49" s="723"/>
      <c r="X49" s="722" t="str">
        <f>IF($G49="","",VLOOKUP($G49,'Geometry 2'!$E$4:$AJ$14,19,TRUE)-12*VLOOKUP($G49,'Geometry 2'!$E$4:$AJ$14,32,TRUE)*($D49-VLOOKUP($G49,'Geometry 2'!$E$5:$AH$14,1,TRUE)))</f>
        <v/>
      </c>
      <c r="Y49" s="722"/>
      <c r="Z49" s="722"/>
      <c r="AA49" s="722"/>
      <c r="AB49" s="763" t="str">
        <f>IF($G49="","",VLOOKUP($G49,'Geometry 2'!$E$4:$AJ$14,19,TRUE)-12*VLOOKUP($G49,'Geometry 2'!$E$4:$AJ$14,32,TRUE)*($G49-VLOOKUP($G49,'Geometry 2'!$E$5:$AH$14,1,TRUE)))</f>
        <v/>
      </c>
      <c r="AC49" s="764"/>
      <c r="AD49" s="764"/>
      <c r="AE49" s="765"/>
      <c r="AF49" s="722" t="str">
        <f>IF($G49="","",VLOOKUP($G49,'Geometry 2'!$E$4:$AJ$14,19,TRUE)-12*VLOOKUP($G49,'Geometry 2'!$E$4:$AJ$14,32,TRUE)*($G49-IF($P49="",0,$P49)-VLOOKUP($G49,'Geometry 2'!$E$5:$AH$14,1,TRUE)))</f>
        <v/>
      </c>
      <c r="AG49" s="722"/>
      <c r="AH49" s="722"/>
      <c r="AI49" s="722"/>
      <c r="AJ49" s="752" t="str">
        <f>IF($G49="","",VLOOKUP($G49,'Geometry 2'!$E$4:$AH$14,23,TRUE))</f>
        <v/>
      </c>
      <c r="AK49" s="753"/>
      <c r="AL49" s="753"/>
      <c r="AM49" s="754"/>
      <c r="AN49" s="723"/>
      <c r="AO49" s="723"/>
      <c r="AP49" s="723"/>
      <c r="AQ49" s="723"/>
      <c r="AR49" s="723" t="str">
        <f>IF($G49="","",VLOOKUP($G49,'Geometry 2'!$E$4:$AH$14,27,TRUE))</f>
        <v/>
      </c>
      <c r="AS49" s="723"/>
      <c r="AT49" s="723"/>
      <c r="AU49" s="724"/>
      <c r="AV49" s="721"/>
      <c r="AW49" s="722"/>
      <c r="AX49" s="722"/>
      <c r="AZ49" s="728" t="str">
        <f t="shared" si="5"/>
        <v/>
      </c>
      <c r="BA49" s="729"/>
      <c r="BB49" s="729"/>
      <c r="BC49" s="730"/>
      <c r="BD49" s="728"/>
      <c r="BE49" s="729"/>
      <c r="BF49" s="729"/>
      <c r="BG49" s="728" t="str">
        <f t="shared" si="9"/>
        <v/>
      </c>
      <c r="BH49" s="729"/>
      <c r="BI49" s="729"/>
      <c r="BJ49" s="729"/>
      <c r="BK49" s="730"/>
      <c r="BL49" s="728"/>
      <c r="BM49" s="729"/>
      <c r="BN49" s="729"/>
      <c r="BO49" s="729"/>
      <c r="BP49" s="731"/>
      <c r="BQ49" s="731"/>
      <c r="BR49" s="728" t="str">
        <f>IF(BP49="","",IF(OR(AND(Rev="H",Calculations!$F$27=TRUE),AND(Rev&lt;&gt;"H",Calculations!$F$30=TRUE)),IF(BP49&lt;=1,"Pass","Fail"),IF(BP49&lt;=1.05,"Pass","Fail")))</f>
        <v/>
      </c>
      <c r="BS49" s="729"/>
      <c r="BT49" s="730"/>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804"/>
      <c r="CP49" s="805"/>
      <c r="CQ49" s="806"/>
      <c r="CR49" s="804"/>
      <c r="CS49" s="805"/>
      <c r="CT49" s="806"/>
      <c r="CU49" s="804" t="str">
        <f t="shared" si="7"/>
        <v/>
      </c>
      <c r="CV49" s="805"/>
      <c r="CW49" s="812"/>
      <c r="CX49" s="732"/>
      <c r="CY49" s="733"/>
      <c r="CZ49" s="738"/>
      <c r="DA49" s="732"/>
      <c r="DB49" s="733"/>
      <c r="DC49" s="738"/>
      <c r="DD49" s="732" t="str">
        <f t="shared" si="8"/>
        <v/>
      </c>
      <c r="DE49" s="733"/>
      <c r="DF49" s="734"/>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72" t="str">
        <f t="shared" si="4"/>
        <v/>
      </c>
      <c r="E50" s="773"/>
      <c r="F50" s="17" t="str">
        <f t="shared" si="2"/>
        <v/>
      </c>
      <c r="G50" s="77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75"/>
      <c r="I50" s="228"/>
      <c r="J50" s="228"/>
      <c r="K50" s="228"/>
      <c r="L50" s="723" t="str">
        <f t="shared" si="10"/>
        <v/>
      </c>
      <c r="M50" s="723"/>
      <c r="N50" s="723"/>
      <c r="O50" s="723"/>
      <c r="P50" s="723" t="str">
        <f>IF(OR(G50=0,G50=""),"",IF(VLOOKUP(G50,'Geometry 2'!$C$4:$AI$14,1,TRUE)=VLOOKUP(G51,'Geometry 2'!$C$4:$AI$14,1,TRUE),"",IF(VLOOKUP(G50,'Geometry 2'!$C$4:$AI$14,33,TRUE)&lt;&gt;"n/a",MIN(G50,VLOOKUP(G50,'Geometry 2'!$C$4:$AI$14,1,TRUE))-VLOOKUP(G50,'Geometry 2'!$C$4:$AI$14,33,TRUE),"check")))</f>
        <v/>
      </c>
      <c r="Q50" s="723"/>
      <c r="R50" s="723"/>
      <c r="S50" s="723"/>
      <c r="T50" s="723" t="str">
        <f>IF($G50="","",VLOOKUP($G50,'Geometry 2'!$E$4:$AH$14,11,TRUE))</f>
        <v/>
      </c>
      <c r="U50" s="723"/>
      <c r="V50" s="723"/>
      <c r="W50" s="723"/>
      <c r="X50" s="722" t="str">
        <f>IF($G50="","",VLOOKUP($G50,'Geometry 2'!$E$4:$AJ$14,19,TRUE)-12*VLOOKUP($G50,'Geometry 2'!$E$4:$AJ$14,32,TRUE)*($D50-VLOOKUP($G50,'Geometry 2'!$E$5:$AH$14,1,TRUE)))</f>
        <v/>
      </c>
      <c r="Y50" s="722"/>
      <c r="Z50" s="722"/>
      <c r="AA50" s="722"/>
      <c r="AB50" s="763" t="str">
        <f>IF($G50="","",VLOOKUP($G50,'Geometry 2'!$E$4:$AJ$14,19,TRUE)-12*VLOOKUP($G50,'Geometry 2'!$E$4:$AJ$14,32,TRUE)*($G50-VLOOKUP($G50,'Geometry 2'!$E$5:$AH$14,1,TRUE)))</f>
        <v/>
      </c>
      <c r="AC50" s="764"/>
      <c r="AD50" s="764"/>
      <c r="AE50" s="765"/>
      <c r="AF50" s="722" t="str">
        <f>IF($G50="","",VLOOKUP($G50,'Geometry 2'!$E$4:$AJ$14,19,TRUE)-12*VLOOKUP($G50,'Geometry 2'!$E$4:$AJ$14,32,TRUE)*($G50-IF($P50="",0,$P50)-VLOOKUP($G50,'Geometry 2'!$E$5:$AH$14,1,TRUE)))</f>
        <v/>
      </c>
      <c r="AG50" s="722"/>
      <c r="AH50" s="722"/>
      <c r="AI50" s="722"/>
      <c r="AJ50" s="752" t="str">
        <f>IF($G50="","",VLOOKUP($G50,'Geometry 2'!$E$4:$AH$14,23,TRUE))</f>
        <v/>
      </c>
      <c r="AK50" s="753"/>
      <c r="AL50" s="753"/>
      <c r="AM50" s="754"/>
      <c r="AN50" s="723"/>
      <c r="AO50" s="723"/>
      <c r="AP50" s="723"/>
      <c r="AQ50" s="723"/>
      <c r="AR50" s="723" t="str">
        <f>IF($G50="","",VLOOKUP($G50,'Geometry 2'!$E$4:$AH$14,27,TRUE))</f>
        <v/>
      </c>
      <c r="AS50" s="723"/>
      <c r="AT50" s="723"/>
      <c r="AU50" s="724"/>
      <c r="AV50" s="721"/>
      <c r="AW50" s="722"/>
      <c r="AX50" s="722"/>
      <c r="AZ50" s="728" t="str">
        <f t="shared" si="5"/>
        <v/>
      </c>
      <c r="BA50" s="729"/>
      <c r="BB50" s="729"/>
      <c r="BC50" s="730"/>
      <c r="BD50" s="728"/>
      <c r="BE50" s="729"/>
      <c r="BF50" s="729"/>
      <c r="BG50" s="728" t="str">
        <f t="shared" si="9"/>
        <v/>
      </c>
      <c r="BH50" s="729"/>
      <c r="BI50" s="729"/>
      <c r="BJ50" s="729"/>
      <c r="BK50" s="730"/>
      <c r="BL50" s="728"/>
      <c r="BM50" s="729"/>
      <c r="BN50" s="729"/>
      <c r="BO50" s="729"/>
      <c r="BP50" s="731"/>
      <c r="BQ50" s="731"/>
      <c r="BR50" s="728" t="str">
        <f>IF(BP50="","",IF(OR(AND(Rev="H",Calculations!$F$27=TRUE),AND(Rev&lt;&gt;"H",Calculations!$F$30=TRUE)),IF(BP50&lt;=1,"Pass","Fail"),IF(BP50&lt;=1.05,"Pass","Fail")))</f>
        <v/>
      </c>
      <c r="BS50" s="729"/>
      <c r="BT50" s="730"/>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7"/>
      <c r="CP50" s="798"/>
      <c r="CQ50" s="799"/>
      <c r="CR50" s="797"/>
      <c r="CS50" s="798"/>
      <c r="CT50" s="799"/>
      <c r="CU50" s="797" t="str">
        <f t="shared" si="7"/>
        <v/>
      </c>
      <c r="CV50" s="798"/>
      <c r="CW50" s="813"/>
      <c r="CX50" s="814"/>
      <c r="CY50" s="736"/>
      <c r="CZ50" s="815"/>
      <c r="DA50" s="739"/>
      <c r="DB50" s="740"/>
      <c r="DC50" s="741"/>
      <c r="DD50" s="735" t="str">
        <f t="shared" si="8"/>
        <v/>
      </c>
      <c r="DE50" s="736"/>
      <c r="DF50" s="737"/>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72" t="str">
        <f t="shared" si="4"/>
        <v/>
      </c>
      <c r="E51" s="773"/>
      <c r="F51" s="17" t="str">
        <f t="shared" si="2"/>
        <v/>
      </c>
      <c r="G51" s="77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75"/>
      <c r="I51" s="228"/>
      <c r="J51" s="228"/>
      <c r="K51" s="228"/>
      <c r="L51" s="723" t="str">
        <f t="shared" si="10"/>
        <v/>
      </c>
      <c r="M51" s="723"/>
      <c r="N51" s="723"/>
      <c r="O51" s="723"/>
      <c r="P51" s="723" t="str">
        <f>IF(OR(G51=0,G51=""),"",IF(VLOOKUP(G51,'Geometry 2'!$C$4:$AI$14,1,TRUE)=VLOOKUP(G52,'Geometry 2'!$C$4:$AI$14,1,TRUE),"",IF(VLOOKUP(G51,'Geometry 2'!$C$4:$AI$14,33,TRUE)&lt;&gt;"n/a",MIN(G51,VLOOKUP(G51,'Geometry 2'!$C$4:$AI$14,1,TRUE))-VLOOKUP(G51,'Geometry 2'!$C$4:$AI$14,33,TRUE),"check")))</f>
        <v/>
      </c>
      <c r="Q51" s="723"/>
      <c r="R51" s="723"/>
      <c r="S51" s="723"/>
      <c r="T51" s="723" t="str">
        <f>IF($G51="","",VLOOKUP($G51,'Geometry 2'!$E$4:$AH$14,11,TRUE))</f>
        <v/>
      </c>
      <c r="U51" s="723"/>
      <c r="V51" s="723"/>
      <c r="W51" s="723"/>
      <c r="X51" s="722" t="str">
        <f>IF($G51="","",VLOOKUP($G51,'Geometry 2'!$E$4:$AJ$14,19,TRUE)-12*VLOOKUP($G51,'Geometry 2'!$E$4:$AJ$14,32,TRUE)*($D51-VLOOKUP($G51,'Geometry 2'!$E$5:$AH$14,1,TRUE)))</f>
        <v/>
      </c>
      <c r="Y51" s="722"/>
      <c r="Z51" s="722"/>
      <c r="AA51" s="722"/>
      <c r="AB51" s="763" t="str">
        <f>IF($G51="","",VLOOKUP($G51,'Geometry 2'!$E$4:$AJ$14,19,TRUE)-12*VLOOKUP($G51,'Geometry 2'!$E$4:$AJ$14,32,TRUE)*($G51-VLOOKUP($G51,'Geometry 2'!$E$5:$AH$14,1,TRUE)))</f>
        <v/>
      </c>
      <c r="AC51" s="764"/>
      <c r="AD51" s="764"/>
      <c r="AE51" s="765"/>
      <c r="AF51" s="722" t="str">
        <f>IF($G51="","",VLOOKUP($G51,'Geometry 2'!$E$4:$AJ$14,19,TRUE)-12*VLOOKUP($G51,'Geometry 2'!$E$4:$AJ$14,32,TRUE)*($G51-IF($P51="",0,$P51)-VLOOKUP($G51,'Geometry 2'!$E$5:$AH$14,1,TRUE)))</f>
        <v/>
      </c>
      <c r="AG51" s="722"/>
      <c r="AH51" s="722"/>
      <c r="AI51" s="722"/>
      <c r="AJ51" s="752" t="str">
        <f>IF($G51="","",VLOOKUP($G51,'Geometry 2'!$E$4:$AH$14,23,TRUE))</f>
        <v/>
      </c>
      <c r="AK51" s="753"/>
      <c r="AL51" s="753"/>
      <c r="AM51" s="754"/>
      <c r="AN51" s="723"/>
      <c r="AO51" s="723"/>
      <c r="AP51" s="723"/>
      <c r="AQ51" s="723"/>
      <c r="AR51" s="723" t="str">
        <f>IF($G51="","",VLOOKUP($G51,'Geometry 2'!$E$4:$AH$14,27,TRUE))</f>
        <v/>
      </c>
      <c r="AS51" s="723"/>
      <c r="AT51" s="723"/>
      <c r="AU51" s="724"/>
      <c r="AV51" s="721"/>
      <c r="AW51" s="722"/>
      <c r="AX51" s="722"/>
      <c r="AZ51" s="728" t="str">
        <f t="shared" si="5"/>
        <v/>
      </c>
      <c r="BA51" s="729"/>
      <c r="BB51" s="729"/>
      <c r="BC51" s="730"/>
      <c r="BD51" s="728"/>
      <c r="BE51" s="729"/>
      <c r="BF51" s="729"/>
      <c r="BG51" s="728" t="str">
        <f t="shared" si="9"/>
        <v/>
      </c>
      <c r="BH51" s="729"/>
      <c r="BI51" s="729"/>
      <c r="BJ51" s="729"/>
      <c r="BK51" s="730"/>
      <c r="BL51" s="728"/>
      <c r="BM51" s="729"/>
      <c r="BN51" s="729"/>
      <c r="BO51" s="729"/>
      <c r="BP51" s="731"/>
      <c r="BQ51" s="731"/>
      <c r="BR51" s="728" t="str">
        <f>IF(BP51="","",IF(OR(AND(Rev="H",Calculations!$F$27=TRUE),AND(Rev&lt;&gt;"H",Calculations!$F$30=TRUE)),IF(BP51&lt;=1,"Pass","Fail"),IF(BP51&lt;=1.05,"Pass","Fail")))</f>
        <v/>
      </c>
      <c r="BS51" s="729"/>
      <c r="BT51" s="730"/>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804"/>
      <c r="CP51" s="805"/>
      <c r="CQ51" s="806"/>
      <c r="CR51" s="804"/>
      <c r="CS51" s="805"/>
      <c r="CT51" s="806"/>
      <c r="CU51" s="804" t="str">
        <f t="shared" si="7"/>
        <v/>
      </c>
      <c r="CV51" s="805"/>
      <c r="CW51" s="812"/>
      <c r="CX51" s="732"/>
      <c r="CY51" s="733"/>
      <c r="CZ51" s="738"/>
      <c r="DA51" s="732"/>
      <c r="DB51" s="733"/>
      <c r="DC51" s="738"/>
      <c r="DD51" s="732" t="str">
        <f t="shared" si="8"/>
        <v/>
      </c>
      <c r="DE51" s="733"/>
      <c r="DF51" s="734"/>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72" t="str">
        <f t="shared" si="4"/>
        <v/>
      </c>
      <c r="E52" s="773"/>
      <c r="F52" s="17" t="str">
        <f t="shared" si="2"/>
        <v/>
      </c>
      <c r="G52" s="77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75"/>
      <c r="I52" s="228"/>
      <c r="J52" s="228"/>
      <c r="K52" s="228"/>
      <c r="L52" s="723" t="str">
        <f t="shared" si="10"/>
        <v/>
      </c>
      <c r="M52" s="723"/>
      <c r="N52" s="723"/>
      <c r="O52" s="723"/>
      <c r="P52" s="723" t="str">
        <f>IF(OR(G52=0,G52=""),"",IF(VLOOKUP(G52,'Geometry 2'!$C$4:$AI$14,1,TRUE)=VLOOKUP(G53,'Geometry 2'!$C$4:$AI$14,1,TRUE),"",IF(VLOOKUP(G52,'Geometry 2'!$C$4:$AI$14,33,TRUE)&lt;&gt;"n/a",MIN(G52,VLOOKUP(G52,'Geometry 2'!$C$4:$AI$14,1,TRUE))-VLOOKUP(G52,'Geometry 2'!$C$4:$AI$14,33,TRUE),"check")))</f>
        <v/>
      </c>
      <c r="Q52" s="723"/>
      <c r="R52" s="723"/>
      <c r="S52" s="723"/>
      <c r="T52" s="723" t="str">
        <f>IF($G52="","",VLOOKUP($G52,'Geometry 2'!$E$4:$AH$14,11,TRUE))</f>
        <v/>
      </c>
      <c r="U52" s="723"/>
      <c r="V52" s="723"/>
      <c r="W52" s="723"/>
      <c r="X52" s="722" t="str">
        <f>IF($G52="","",VLOOKUP($G52,'Geometry 2'!$E$4:$AJ$14,19,TRUE)-12*VLOOKUP($G52,'Geometry 2'!$E$4:$AJ$14,32,TRUE)*($D52-VLOOKUP($G52,'Geometry 2'!$E$5:$AH$14,1,TRUE)))</f>
        <v/>
      </c>
      <c r="Y52" s="722"/>
      <c r="Z52" s="722"/>
      <c r="AA52" s="722"/>
      <c r="AB52" s="763" t="str">
        <f>IF($G52="","",VLOOKUP($G52,'Geometry 2'!$E$4:$AJ$14,19,TRUE)-12*VLOOKUP($G52,'Geometry 2'!$E$4:$AJ$14,32,TRUE)*($G52-VLOOKUP($G52,'Geometry 2'!$E$5:$AH$14,1,TRUE)))</f>
        <v/>
      </c>
      <c r="AC52" s="764"/>
      <c r="AD52" s="764"/>
      <c r="AE52" s="765"/>
      <c r="AF52" s="722" t="str">
        <f>IF($G52="","",VLOOKUP($G52,'Geometry 2'!$E$4:$AJ$14,19,TRUE)-12*VLOOKUP($G52,'Geometry 2'!$E$4:$AJ$14,32,TRUE)*($G52-IF($P52="",0,$P52)-VLOOKUP($G52,'Geometry 2'!$E$5:$AH$14,1,TRUE)))</f>
        <v/>
      </c>
      <c r="AG52" s="722"/>
      <c r="AH52" s="722"/>
      <c r="AI52" s="722"/>
      <c r="AJ52" s="752" t="str">
        <f>IF($G52="","",VLOOKUP($G52,'Geometry 2'!$E$4:$AH$14,23,TRUE))</f>
        <v/>
      </c>
      <c r="AK52" s="753"/>
      <c r="AL52" s="753"/>
      <c r="AM52" s="754"/>
      <c r="AN52" s="723"/>
      <c r="AO52" s="723"/>
      <c r="AP52" s="723"/>
      <c r="AQ52" s="723"/>
      <c r="AR52" s="723" t="str">
        <f>IF($G52="","",VLOOKUP($G52,'Geometry 2'!$E$4:$AH$14,27,TRUE))</f>
        <v/>
      </c>
      <c r="AS52" s="723"/>
      <c r="AT52" s="723"/>
      <c r="AU52" s="724"/>
      <c r="AV52" s="721"/>
      <c r="AW52" s="722"/>
      <c r="AX52" s="722"/>
      <c r="AZ52" s="728" t="str">
        <f t="shared" si="5"/>
        <v/>
      </c>
      <c r="BA52" s="729"/>
      <c r="BB52" s="729"/>
      <c r="BC52" s="730"/>
      <c r="BD52" s="728"/>
      <c r="BE52" s="729"/>
      <c r="BF52" s="729"/>
      <c r="BG52" s="728" t="str">
        <f t="shared" si="9"/>
        <v/>
      </c>
      <c r="BH52" s="729"/>
      <c r="BI52" s="729"/>
      <c r="BJ52" s="729"/>
      <c r="BK52" s="730"/>
      <c r="BL52" s="728"/>
      <c r="BM52" s="729"/>
      <c r="BN52" s="729"/>
      <c r="BO52" s="729"/>
      <c r="BP52" s="731"/>
      <c r="BQ52" s="731"/>
      <c r="BR52" s="728" t="str">
        <f>IF(BP52="","",IF(OR(AND(Rev="H",Calculations!$F$27=TRUE),AND(Rev&lt;&gt;"H",Calculations!$F$30=TRUE)),IF(BP52&lt;=1,"Pass","Fail"),IF(BP52&lt;=1.05,"Pass","Fail")))</f>
        <v/>
      </c>
      <c r="BS52" s="729"/>
      <c r="BT52" s="730"/>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7"/>
      <c r="CP52" s="798"/>
      <c r="CQ52" s="799"/>
      <c r="CR52" s="797"/>
      <c r="CS52" s="798"/>
      <c r="CT52" s="799"/>
      <c r="CU52" s="797" t="str">
        <f t="shared" si="7"/>
        <v/>
      </c>
      <c r="CV52" s="798"/>
      <c r="CW52" s="813"/>
      <c r="CX52" s="814"/>
      <c r="CY52" s="736"/>
      <c r="CZ52" s="815"/>
      <c r="DA52" s="739"/>
      <c r="DB52" s="740"/>
      <c r="DC52" s="741"/>
      <c r="DD52" s="735" t="str">
        <f t="shared" si="8"/>
        <v/>
      </c>
      <c r="DE52" s="736"/>
      <c r="DF52" s="737"/>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72" t="str">
        <f t="shared" si="4"/>
        <v/>
      </c>
      <c r="E53" s="773"/>
      <c r="F53" s="17" t="str">
        <f t="shared" si="2"/>
        <v/>
      </c>
      <c r="G53" s="77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75"/>
      <c r="I53" s="228"/>
      <c r="J53" s="228"/>
      <c r="K53" s="228"/>
      <c r="L53" s="723" t="str">
        <f t="shared" si="10"/>
        <v/>
      </c>
      <c r="M53" s="723"/>
      <c r="N53" s="723"/>
      <c r="O53" s="723"/>
      <c r="P53" s="723" t="str">
        <f>IF(OR(G53=0,G53=""),"",IF(VLOOKUP(G53,'Geometry 2'!$C$4:$AI$14,1,TRUE)=VLOOKUP(G54,'Geometry 2'!$C$4:$AI$14,1,TRUE),"",IF(VLOOKUP(G53,'Geometry 2'!$C$4:$AI$14,33,TRUE)&lt;&gt;"n/a",MIN(G53,VLOOKUP(G53,'Geometry 2'!$C$4:$AI$14,1,TRUE))-VLOOKUP(G53,'Geometry 2'!$C$4:$AI$14,33,TRUE),"check")))</f>
        <v/>
      </c>
      <c r="Q53" s="723"/>
      <c r="R53" s="723"/>
      <c r="S53" s="723"/>
      <c r="T53" s="723" t="str">
        <f>IF($G53="","",VLOOKUP($G53,'Geometry 2'!$E$4:$AH$14,11,TRUE))</f>
        <v/>
      </c>
      <c r="U53" s="723"/>
      <c r="V53" s="723"/>
      <c r="W53" s="723"/>
      <c r="X53" s="722" t="str">
        <f>IF($G53="","",VLOOKUP($G53,'Geometry 2'!$E$4:$AJ$14,19,TRUE)-12*VLOOKUP($G53,'Geometry 2'!$E$4:$AJ$14,32,TRUE)*($D53-VLOOKUP($G53,'Geometry 2'!$E$5:$AH$14,1,TRUE)))</f>
        <v/>
      </c>
      <c r="Y53" s="722"/>
      <c r="Z53" s="722"/>
      <c r="AA53" s="722"/>
      <c r="AB53" s="763" t="str">
        <f>IF($G53="","",VLOOKUP($G53,'Geometry 2'!$E$4:$AJ$14,19,TRUE)-12*VLOOKUP($G53,'Geometry 2'!$E$4:$AJ$14,32,TRUE)*($G53-VLOOKUP($G53,'Geometry 2'!$E$5:$AH$14,1,TRUE)))</f>
        <v/>
      </c>
      <c r="AC53" s="764"/>
      <c r="AD53" s="764"/>
      <c r="AE53" s="765"/>
      <c r="AF53" s="722" t="str">
        <f>IF($G53="","",VLOOKUP($G53,'Geometry 2'!$E$4:$AJ$14,19,TRUE)-12*VLOOKUP($G53,'Geometry 2'!$E$4:$AJ$14,32,TRUE)*($G53-IF($P53="",0,$P53)-VLOOKUP($G53,'Geometry 2'!$E$5:$AH$14,1,TRUE)))</f>
        <v/>
      </c>
      <c r="AG53" s="722"/>
      <c r="AH53" s="722"/>
      <c r="AI53" s="722"/>
      <c r="AJ53" s="752" t="str">
        <f>IF($G53="","",VLOOKUP($G53,'Geometry 2'!$E$4:$AH$14,23,TRUE))</f>
        <v/>
      </c>
      <c r="AK53" s="753"/>
      <c r="AL53" s="753"/>
      <c r="AM53" s="754"/>
      <c r="AN53" s="723"/>
      <c r="AO53" s="723"/>
      <c r="AP53" s="723"/>
      <c r="AQ53" s="723"/>
      <c r="AR53" s="723" t="str">
        <f>IF($G53="","",VLOOKUP($G53,'Geometry 2'!$E$4:$AH$14,27,TRUE))</f>
        <v/>
      </c>
      <c r="AS53" s="723"/>
      <c r="AT53" s="723"/>
      <c r="AU53" s="724"/>
      <c r="AV53" s="721"/>
      <c r="AW53" s="722"/>
      <c r="AX53" s="722"/>
      <c r="AZ53" s="728" t="str">
        <f t="shared" si="5"/>
        <v/>
      </c>
      <c r="BA53" s="729"/>
      <c r="BB53" s="729"/>
      <c r="BC53" s="730"/>
      <c r="BD53" s="728"/>
      <c r="BE53" s="729"/>
      <c r="BF53" s="729"/>
      <c r="BG53" s="728" t="str">
        <f t="shared" si="9"/>
        <v/>
      </c>
      <c r="BH53" s="729"/>
      <c r="BI53" s="729"/>
      <c r="BJ53" s="729"/>
      <c r="BK53" s="730"/>
      <c r="BL53" s="728"/>
      <c r="BM53" s="729"/>
      <c r="BN53" s="729"/>
      <c r="BO53" s="729"/>
      <c r="BP53" s="731"/>
      <c r="BQ53" s="731"/>
      <c r="BR53" s="728" t="str">
        <f>IF(BP53="","",IF(OR(AND(Rev="H",Calculations!$F$27=TRUE),AND(Rev&lt;&gt;"H",Calculations!$F$30=TRUE)),IF(BP53&lt;=1,"Pass","Fail"),IF(BP53&lt;=1.05,"Pass","Fail")))</f>
        <v/>
      </c>
      <c r="BS53" s="729"/>
      <c r="BT53" s="730"/>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804"/>
      <c r="CP53" s="805"/>
      <c r="CQ53" s="806"/>
      <c r="CR53" s="804"/>
      <c r="CS53" s="805"/>
      <c r="CT53" s="806"/>
      <c r="CU53" s="804" t="str">
        <f t="shared" si="7"/>
        <v/>
      </c>
      <c r="CV53" s="805"/>
      <c r="CW53" s="812"/>
      <c r="CX53" s="732"/>
      <c r="CY53" s="733"/>
      <c r="CZ53" s="738"/>
      <c r="DA53" s="732"/>
      <c r="DB53" s="733"/>
      <c r="DC53" s="738"/>
      <c r="DD53" s="732" t="str">
        <f t="shared" si="8"/>
        <v/>
      </c>
      <c r="DE53" s="733"/>
      <c r="DF53" s="734"/>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72" t="str">
        <f t="shared" si="4"/>
        <v/>
      </c>
      <c r="E54" s="773"/>
      <c r="F54" s="17" t="str">
        <f t="shared" si="2"/>
        <v/>
      </c>
      <c r="G54" s="77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75"/>
      <c r="I54" s="228"/>
      <c r="J54" s="228"/>
      <c r="K54" s="228"/>
      <c r="L54" s="723" t="str">
        <f t="shared" si="10"/>
        <v/>
      </c>
      <c r="M54" s="723"/>
      <c r="N54" s="723"/>
      <c r="O54" s="723"/>
      <c r="P54" s="723" t="str">
        <f>IF(OR(G54=0,G54=""),"",IF(VLOOKUP(G54,'Geometry 2'!$C$4:$AI$14,1,TRUE)=VLOOKUP(G55,'Geometry 2'!$C$4:$AI$14,1,TRUE),"",IF(VLOOKUP(G54,'Geometry 2'!$C$4:$AI$14,33,TRUE)&lt;&gt;"n/a",MIN(G54,VLOOKUP(G54,'Geometry 2'!$C$4:$AI$14,1,TRUE))-VLOOKUP(G54,'Geometry 2'!$C$4:$AI$14,33,TRUE),"check")))</f>
        <v/>
      </c>
      <c r="Q54" s="723"/>
      <c r="R54" s="723"/>
      <c r="S54" s="723"/>
      <c r="T54" s="723" t="str">
        <f>IF($G54="","",VLOOKUP($G54,'Geometry 2'!$E$4:$AH$14,11,TRUE))</f>
        <v/>
      </c>
      <c r="U54" s="723"/>
      <c r="V54" s="723"/>
      <c r="W54" s="723"/>
      <c r="X54" s="722" t="str">
        <f>IF($G54="","",VLOOKUP($G54,'Geometry 2'!$E$4:$AJ$14,19,TRUE)-12*VLOOKUP($G54,'Geometry 2'!$E$4:$AJ$14,32,TRUE)*($D54-VLOOKUP($G54,'Geometry 2'!$E$5:$AH$14,1,TRUE)))</f>
        <v/>
      </c>
      <c r="Y54" s="722"/>
      <c r="Z54" s="722"/>
      <c r="AA54" s="722"/>
      <c r="AB54" s="763" t="str">
        <f>IF($G54="","",VLOOKUP($G54,'Geometry 2'!$E$4:$AJ$14,19,TRUE)-12*VLOOKUP($G54,'Geometry 2'!$E$4:$AJ$14,32,TRUE)*($G54-VLOOKUP($G54,'Geometry 2'!$E$5:$AH$14,1,TRUE)))</f>
        <v/>
      </c>
      <c r="AC54" s="764"/>
      <c r="AD54" s="764"/>
      <c r="AE54" s="765"/>
      <c r="AF54" s="722" t="str">
        <f>IF($G54="","",VLOOKUP($G54,'Geometry 2'!$E$4:$AJ$14,19,TRUE)-12*VLOOKUP($G54,'Geometry 2'!$E$4:$AJ$14,32,TRUE)*($G54-IF($P54="",0,$P54)-VLOOKUP($G54,'Geometry 2'!$E$5:$AH$14,1,TRUE)))</f>
        <v/>
      </c>
      <c r="AG54" s="722"/>
      <c r="AH54" s="722"/>
      <c r="AI54" s="722"/>
      <c r="AJ54" s="752" t="str">
        <f>IF($G54="","",VLOOKUP($G54,'Geometry 2'!$E$4:$AH$14,23,TRUE))</f>
        <v/>
      </c>
      <c r="AK54" s="753"/>
      <c r="AL54" s="753"/>
      <c r="AM54" s="754"/>
      <c r="AN54" s="723"/>
      <c r="AO54" s="723"/>
      <c r="AP54" s="723"/>
      <c r="AQ54" s="723"/>
      <c r="AR54" s="723" t="str">
        <f>IF($G54="","",VLOOKUP($G54,'Geometry 2'!$E$4:$AH$14,27,TRUE))</f>
        <v/>
      </c>
      <c r="AS54" s="723"/>
      <c r="AT54" s="723"/>
      <c r="AU54" s="724"/>
      <c r="AV54" s="721"/>
      <c r="AW54" s="722"/>
      <c r="AX54" s="722"/>
      <c r="AZ54" s="728" t="str">
        <f t="shared" si="5"/>
        <v/>
      </c>
      <c r="BA54" s="729"/>
      <c r="BB54" s="729"/>
      <c r="BC54" s="730"/>
      <c r="BD54" s="728"/>
      <c r="BE54" s="729"/>
      <c r="BF54" s="729"/>
      <c r="BG54" s="728" t="str">
        <f t="shared" si="9"/>
        <v/>
      </c>
      <c r="BH54" s="729"/>
      <c r="BI54" s="729"/>
      <c r="BJ54" s="729"/>
      <c r="BK54" s="730"/>
      <c r="BL54" s="728"/>
      <c r="BM54" s="729"/>
      <c r="BN54" s="729"/>
      <c r="BO54" s="729"/>
      <c r="BP54" s="731"/>
      <c r="BQ54" s="731"/>
      <c r="BR54" s="728" t="str">
        <f>IF(BP54="","",IF(OR(AND(Rev="H",Calculations!$F$27=TRUE),AND(Rev&lt;&gt;"H",Calculations!$F$30=TRUE)),IF(BP54&lt;=1,"Pass","Fail"),IF(BP54&lt;=1.05,"Pass","Fail")))</f>
        <v/>
      </c>
      <c r="BS54" s="729"/>
      <c r="BT54" s="730"/>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7"/>
      <c r="CP54" s="798"/>
      <c r="CQ54" s="799"/>
      <c r="CR54" s="797"/>
      <c r="CS54" s="798"/>
      <c r="CT54" s="799"/>
      <c r="CU54" s="797" t="str">
        <f t="shared" si="7"/>
        <v/>
      </c>
      <c r="CV54" s="798"/>
      <c r="CW54" s="813"/>
      <c r="CX54" s="814"/>
      <c r="CY54" s="736"/>
      <c r="CZ54" s="815"/>
      <c r="DA54" s="739"/>
      <c r="DB54" s="740"/>
      <c r="DC54" s="741"/>
      <c r="DD54" s="735" t="str">
        <f t="shared" si="8"/>
        <v/>
      </c>
      <c r="DE54" s="736"/>
      <c r="DF54" s="737"/>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72" t="str">
        <f t="shared" si="4"/>
        <v/>
      </c>
      <c r="E55" s="773"/>
      <c r="F55" s="17" t="str">
        <f t="shared" si="2"/>
        <v/>
      </c>
      <c r="G55" s="77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75"/>
      <c r="I55" s="228"/>
      <c r="J55" s="228"/>
      <c r="K55" s="228"/>
      <c r="L55" s="723" t="str">
        <f t="shared" si="10"/>
        <v/>
      </c>
      <c r="M55" s="723"/>
      <c r="N55" s="723"/>
      <c r="O55" s="723"/>
      <c r="P55" s="723" t="str">
        <f>IF(OR(G55=0,G55=""),"",IF(VLOOKUP(G55,'Geometry 2'!$C$4:$AI$14,1,TRUE)=VLOOKUP(G56,'Geometry 2'!$C$4:$AI$14,1,TRUE),"",IF(VLOOKUP(G55,'Geometry 2'!$C$4:$AI$14,33,TRUE)&lt;&gt;"n/a",MIN(G55,VLOOKUP(G55,'Geometry 2'!$C$4:$AI$14,1,TRUE))-VLOOKUP(G55,'Geometry 2'!$C$4:$AI$14,33,TRUE),"check")))</f>
        <v/>
      </c>
      <c r="Q55" s="723"/>
      <c r="R55" s="723"/>
      <c r="S55" s="723"/>
      <c r="T55" s="723" t="str">
        <f>IF($G55="","",VLOOKUP($G55,'Geometry 2'!$E$4:$AH$14,11,TRUE))</f>
        <v/>
      </c>
      <c r="U55" s="723"/>
      <c r="V55" s="723"/>
      <c r="W55" s="723"/>
      <c r="X55" s="722" t="str">
        <f>IF($G55="","",VLOOKUP($G55,'Geometry 2'!$E$4:$AJ$14,19,TRUE)-12*VLOOKUP($G55,'Geometry 2'!$E$4:$AJ$14,32,TRUE)*($D55-VLOOKUP($G55,'Geometry 2'!$E$5:$AH$14,1,TRUE)))</f>
        <v/>
      </c>
      <c r="Y55" s="722"/>
      <c r="Z55" s="722"/>
      <c r="AA55" s="722"/>
      <c r="AB55" s="763" t="str">
        <f>IF($G55="","",VLOOKUP($G55,'Geometry 2'!$E$4:$AJ$14,19,TRUE)-12*VLOOKUP($G55,'Geometry 2'!$E$4:$AJ$14,32,TRUE)*($G55-VLOOKUP($G55,'Geometry 2'!$E$5:$AH$14,1,TRUE)))</f>
        <v/>
      </c>
      <c r="AC55" s="764"/>
      <c r="AD55" s="764"/>
      <c r="AE55" s="765"/>
      <c r="AF55" s="722" t="str">
        <f>IF($G55="","",VLOOKUP($G55,'Geometry 2'!$E$4:$AJ$14,19,TRUE)-12*VLOOKUP($G55,'Geometry 2'!$E$4:$AJ$14,32,TRUE)*($G55-IF($P55="",0,$P55)-VLOOKUP($G55,'Geometry 2'!$E$5:$AH$14,1,TRUE)))</f>
        <v/>
      </c>
      <c r="AG55" s="722"/>
      <c r="AH55" s="722"/>
      <c r="AI55" s="722"/>
      <c r="AJ55" s="752" t="str">
        <f>IF($G55="","",VLOOKUP($G55,'Geometry 2'!$E$4:$AH$14,23,TRUE))</f>
        <v/>
      </c>
      <c r="AK55" s="753"/>
      <c r="AL55" s="753"/>
      <c r="AM55" s="754"/>
      <c r="AN55" s="723"/>
      <c r="AO55" s="723"/>
      <c r="AP55" s="723"/>
      <c r="AQ55" s="723"/>
      <c r="AR55" s="723" t="str">
        <f>IF($G55="","",VLOOKUP($G55,'Geometry 2'!$E$4:$AH$14,27,TRUE))</f>
        <v/>
      </c>
      <c r="AS55" s="723"/>
      <c r="AT55" s="723"/>
      <c r="AU55" s="724"/>
      <c r="AV55" s="721"/>
      <c r="AW55" s="722"/>
      <c r="AX55" s="722"/>
      <c r="AZ55" s="728" t="str">
        <f t="shared" si="5"/>
        <v/>
      </c>
      <c r="BA55" s="729"/>
      <c r="BB55" s="729"/>
      <c r="BC55" s="730"/>
      <c r="BD55" s="728"/>
      <c r="BE55" s="729"/>
      <c r="BF55" s="729"/>
      <c r="BG55" s="728" t="str">
        <f t="shared" si="9"/>
        <v/>
      </c>
      <c r="BH55" s="729"/>
      <c r="BI55" s="729"/>
      <c r="BJ55" s="729"/>
      <c r="BK55" s="730"/>
      <c r="BL55" s="728"/>
      <c r="BM55" s="729"/>
      <c r="BN55" s="729"/>
      <c r="BO55" s="729"/>
      <c r="BP55" s="731"/>
      <c r="BQ55" s="731"/>
      <c r="BR55" s="728" t="str">
        <f>IF(BP55="","",IF(OR(AND(Rev="H",Calculations!$F$27=TRUE),AND(Rev&lt;&gt;"H",Calculations!$F$30=TRUE)),IF(BP55&lt;=1,"Pass","Fail"),IF(BP55&lt;=1.05,"Pass","Fail")))</f>
        <v/>
      </c>
      <c r="BS55" s="729"/>
      <c r="BT55" s="730"/>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804"/>
      <c r="CP55" s="805"/>
      <c r="CQ55" s="806"/>
      <c r="CR55" s="804"/>
      <c r="CS55" s="805"/>
      <c r="CT55" s="806"/>
      <c r="CU55" s="804" t="str">
        <f t="shared" si="7"/>
        <v/>
      </c>
      <c r="CV55" s="805"/>
      <c r="CW55" s="812"/>
      <c r="CX55" s="732"/>
      <c r="CY55" s="733"/>
      <c r="CZ55" s="738"/>
      <c r="DA55" s="732"/>
      <c r="DB55" s="733"/>
      <c r="DC55" s="738"/>
      <c r="DD55" s="732" t="str">
        <f t="shared" si="8"/>
        <v/>
      </c>
      <c r="DE55" s="733"/>
      <c r="DF55" s="734"/>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72" t="str">
        <f t="shared" si="4"/>
        <v/>
      </c>
      <c r="E56" s="773"/>
      <c r="F56" s="17" t="str">
        <f t="shared" si="2"/>
        <v/>
      </c>
      <c r="G56" s="77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75"/>
      <c r="I56" s="228"/>
      <c r="J56" s="228"/>
      <c r="K56" s="228"/>
      <c r="L56" s="723" t="str">
        <f t="shared" si="10"/>
        <v/>
      </c>
      <c r="M56" s="723"/>
      <c r="N56" s="723"/>
      <c r="O56" s="723"/>
      <c r="P56" s="723" t="str">
        <f>IF(OR(G56=0,G56=""),"",IF(VLOOKUP(G56,'Geometry 2'!$C$4:$AI$14,1,TRUE)=VLOOKUP(G57,'Geometry 2'!$C$4:$AI$14,1,TRUE),"",IF(VLOOKUP(G56,'Geometry 2'!$C$4:$AI$14,33,TRUE)&lt;&gt;"n/a",MIN(G56,VLOOKUP(G56,'Geometry 2'!$C$4:$AI$14,1,TRUE))-VLOOKUP(G56,'Geometry 2'!$C$4:$AI$14,33,TRUE),"check")))</f>
        <v/>
      </c>
      <c r="Q56" s="723"/>
      <c r="R56" s="723"/>
      <c r="S56" s="723"/>
      <c r="T56" s="723" t="str">
        <f>IF($G56="","",VLOOKUP($G56,'Geometry 2'!$E$4:$AH$14,11,TRUE))</f>
        <v/>
      </c>
      <c r="U56" s="723"/>
      <c r="V56" s="723"/>
      <c r="W56" s="723"/>
      <c r="X56" s="722" t="str">
        <f>IF($G56="","",VLOOKUP($G56,'Geometry 2'!$E$4:$AJ$14,19,TRUE)-12*VLOOKUP($G56,'Geometry 2'!$E$4:$AJ$14,32,TRUE)*($D56-VLOOKUP($G56,'Geometry 2'!$E$5:$AH$14,1,TRUE)))</f>
        <v/>
      </c>
      <c r="Y56" s="722"/>
      <c r="Z56" s="722"/>
      <c r="AA56" s="722"/>
      <c r="AB56" s="763" t="str">
        <f>IF($G56="","",VLOOKUP($G56,'Geometry 2'!$E$4:$AJ$14,19,TRUE)-12*VLOOKUP($G56,'Geometry 2'!$E$4:$AJ$14,32,TRUE)*($G56-VLOOKUP($G56,'Geometry 2'!$E$5:$AH$14,1,TRUE)))</f>
        <v/>
      </c>
      <c r="AC56" s="764"/>
      <c r="AD56" s="764"/>
      <c r="AE56" s="765"/>
      <c r="AF56" s="722" t="str">
        <f>IF($G56="","",VLOOKUP($G56,'Geometry 2'!$E$4:$AJ$14,19,TRUE)-12*VLOOKUP($G56,'Geometry 2'!$E$4:$AJ$14,32,TRUE)*($G56-IF($P56="",0,$P56)-VLOOKUP($G56,'Geometry 2'!$E$5:$AH$14,1,TRUE)))</f>
        <v/>
      </c>
      <c r="AG56" s="722"/>
      <c r="AH56" s="722"/>
      <c r="AI56" s="722"/>
      <c r="AJ56" s="752" t="str">
        <f>IF($G56="","",VLOOKUP($G56,'Geometry 2'!$E$4:$AH$14,23,TRUE))</f>
        <v/>
      </c>
      <c r="AK56" s="753"/>
      <c r="AL56" s="753"/>
      <c r="AM56" s="754"/>
      <c r="AN56" s="723"/>
      <c r="AO56" s="723"/>
      <c r="AP56" s="723"/>
      <c r="AQ56" s="723"/>
      <c r="AR56" s="723" t="str">
        <f>IF($G56="","",VLOOKUP($G56,'Geometry 2'!$E$4:$AH$14,27,TRUE))</f>
        <v/>
      </c>
      <c r="AS56" s="723"/>
      <c r="AT56" s="723"/>
      <c r="AU56" s="724"/>
      <c r="AV56" s="721"/>
      <c r="AW56" s="722"/>
      <c r="AX56" s="722"/>
      <c r="AZ56" s="728" t="str">
        <f t="shared" si="5"/>
        <v/>
      </c>
      <c r="BA56" s="729"/>
      <c r="BB56" s="729"/>
      <c r="BC56" s="730"/>
      <c r="BD56" s="728"/>
      <c r="BE56" s="729"/>
      <c r="BF56" s="729"/>
      <c r="BG56" s="728" t="str">
        <f t="shared" si="9"/>
        <v/>
      </c>
      <c r="BH56" s="729"/>
      <c r="BI56" s="729"/>
      <c r="BJ56" s="729"/>
      <c r="BK56" s="730"/>
      <c r="BL56" s="728"/>
      <c r="BM56" s="729"/>
      <c r="BN56" s="729"/>
      <c r="BO56" s="729"/>
      <c r="BP56" s="731"/>
      <c r="BQ56" s="731"/>
      <c r="BR56" s="728" t="str">
        <f>IF(BP56="","",IF(OR(AND(Rev="H",Calculations!$F$27=TRUE),AND(Rev&lt;&gt;"H",Calculations!$F$30=TRUE)),IF(BP56&lt;=1,"Pass","Fail"),IF(BP56&lt;=1.05,"Pass","Fail")))</f>
        <v/>
      </c>
      <c r="BS56" s="729"/>
      <c r="BT56" s="730"/>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7"/>
      <c r="CP56" s="798"/>
      <c r="CQ56" s="799"/>
      <c r="CR56" s="797"/>
      <c r="CS56" s="798"/>
      <c r="CT56" s="799"/>
      <c r="CU56" s="797" t="str">
        <f t="shared" si="7"/>
        <v/>
      </c>
      <c r="CV56" s="798"/>
      <c r="CW56" s="813"/>
      <c r="CX56" s="814"/>
      <c r="CY56" s="736"/>
      <c r="CZ56" s="815"/>
      <c r="DA56" s="739"/>
      <c r="DB56" s="740"/>
      <c r="DC56" s="741"/>
      <c r="DD56" s="735" t="str">
        <f t="shared" si="8"/>
        <v/>
      </c>
      <c r="DE56" s="736"/>
      <c r="DF56" s="737"/>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72" t="str">
        <f t="shared" si="4"/>
        <v/>
      </c>
      <c r="E57" s="773"/>
      <c r="F57" s="17" t="str">
        <f t="shared" si="2"/>
        <v/>
      </c>
      <c r="G57" s="77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75"/>
      <c r="I57" s="228"/>
      <c r="J57" s="228"/>
      <c r="K57" s="228"/>
      <c r="L57" s="723" t="str">
        <f t="shared" si="10"/>
        <v/>
      </c>
      <c r="M57" s="723"/>
      <c r="N57" s="723"/>
      <c r="O57" s="723"/>
      <c r="P57" s="723" t="str">
        <f>IF(OR(G57=0,G57=""),"",IF(VLOOKUP(G57,'Geometry 2'!$C$4:$AI$14,1,TRUE)=VLOOKUP(G58,'Geometry 2'!$C$4:$AI$14,1,TRUE),"",IF(VLOOKUP(G57,'Geometry 2'!$C$4:$AI$14,33,TRUE)&lt;&gt;"n/a",MIN(G57,VLOOKUP(G57,'Geometry 2'!$C$4:$AI$14,1,TRUE))-VLOOKUP(G57,'Geometry 2'!$C$4:$AI$14,33,TRUE),"check")))</f>
        <v/>
      </c>
      <c r="Q57" s="723"/>
      <c r="R57" s="723"/>
      <c r="S57" s="723"/>
      <c r="T57" s="723" t="str">
        <f>IF($G57="","",VLOOKUP($G57,'Geometry 2'!$E$4:$AH$14,11,TRUE))</f>
        <v/>
      </c>
      <c r="U57" s="723"/>
      <c r="V57" s="723"/>
      <c r="W57" s="723"/>
      <c r="X57" s="722" t="str">
        <f>IF($G57="","",VLOOKUP($G57,'Geometry 2'!$E$4:$AJ$14,19,TRUE)-12*VLOOKUP($G57,'Geometry 2'!$E$4:$AJ$14,32,TRUE)*($D57-VLOOKUP($G57,'Geometry 2'!$E$5:$AH$14,1,TRUE)))</f>
        <v/>
      </c>
      <c r="Y57" s="722"/>
      <c r="Z57" s="722"/>
      <c r="AA57" s="722"/>
      <c r="AB57" s="763" t="str">
        <f>IF($G57="","",VLOOKUP($G57,'Geometry 2'!$E$4:$AJ$14,19,TRUE)-12*VLOOKUP($G57,'Geometry 2'!$E$4:$AJ$14,32,TRUE)*($G57-VLOOKUP($G57,'Geometry 2'!$E$5:$AH$14,1,TRUE)))</f>
        <v/>
      </c>
      <c r="AC57" s="764"/>
      <c r="AD57" s="764"/>
      <c r="AE57" s="765"/>
      <c r="AF57" s="722" t="str">
        <f>IF($G57="","",VLOOKUP($G57,'Geometry 2'!$E$4:$AJ$14,19,TRUE)-12*VLOOKUP($G57,'Geometry 2'!$E$4:$AJ$14,32,TRUE)*($G57-IF($P57="",0,$P57)-VLOOKUP($G57,'Geometry 2'!$E$5:$AH$14,1,TRUE)))</f>
        <v/>
      </c>
      <c r="AG57" s="722"/>
      <c r="AH57" s="722"/>
      <c r="AI57" s="722"/>
      <c r="AJ57" s="752" t="str">
        <f>IF($G57="","",VLOOKUP($G57,'Geometry 2'!$E$4:$AH$14,23,TRUE))</f>
        <v/>
      </c>
      <c r="AK57" s="753"/>
      <c r="AL57" s="753"/>
      <c r="AM57" s="754"/>
      <c r="AN57" s="723"/>
      <c r="AO57" s="723"/>
      <c r="AP57" s="723"/>
      <c r="AQ57" s="723"/>
      <c r="AR57" s="723" t="str">
        <f>IF($G57="","",VLOOKUP($G57,'Geometry 2'!$E$4:$AH$14,27,TRUE))</f>
        <v/>
      </c>
      <c r="AS57" s="723"/>
      <c r="AT57" s="723"/>
      <c r="AU57" s="724"/>
      <c r="AV57" s="721"/>
      <c r="AW57" s="722"/>
      <c r="AX57" s="722"/>
      <c r="AZ57" s="728" t="str">
        <f t="shared" si="5"/>
        <v/>
      </c>
      <c r="BA57" s="729"/>
      <c r="BB57" s="729"/>
      <c r="BC57" s="730"/>
      <c r="BD57" s="728"/>
      <c r="BE57" s="729"/>
      <c r="BF57" s="729"/>
      <c r="BG57" s="728" t="str">
        <f t="shared" si="9"/>
        <v/>
      </c>
      <c r="BH57" s="729"/>
      <c r="BI57" s="729"/>
      <c r="BJ57" s="729"/>
      <c r="BK57" s="730"/>
      <c r="BL57" s="728"/>
      <c r="BM57" s="729"/>
      <c r="BN57" s="729"/>
      <c r="BO57" s="729"/>
      <c r="BP57" s="731"/>
      <c r="BQ57" s="731"/>
      <c r="BR57" s="728" t="str">
        <f>IF(BP57="","",IF(OR(AND(Rev="H",Calculations!$F$27=TRUE),AND(Rev&lt;&gt;"H",Calculations!$F$30=TRUE)),IF(BP57&lt;=1,"Pass","Fail"),IF(BP57&lt;=1.05,"Pass","Fail")))</f>
        <v/>
      </c>
      <c r="BS57" s="729"/>
      <c r="BT57" s="730"/>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804"/>
      <c r="CP57" s="805"/>
      <c r="CQ57" s="806"/>
      <c r="CR57" s="804"/>
      <c r="CS57" s="805"/>
      <c r="CT57" s="806"/>
      <c r="CU57" s="804" t="str">
        <f t="shared" si="7"/>
        <v/>
      </c>
      <c r="CV57" s="805"/>
      <c r="CW57" s="812"/>
      <c r="CX57" s="732"/>
      <c r="CY57" s="733"/>
      <c r="CZ57" s="738"/>
      <c r="DA57" s="732"/>
      <c r="DB57" s="733"/>
      <c r="DC57" s="738"/>
      <c r="DD57" s="732" t="str">
        <f t="shared" si="8"/>
        <v/>
      </c>
      <c r="DE57" s="733"/>
      <c r="DF57" s="734"/>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72" t="str">
        <f t="shared" si="4"/>
        <v/>
      </c>
      <c r="E58" s="773"/>
      <c r="F58" s="17" t="str">
        <f t="shared" si="2"/>
        <v/>
      </c>
      <c r="G58" s="77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75"/>
      <c r="I58" s="228"/>
      <c r="J58" s="228"/>
      <c r="K58" s="228"/>
      <c r="L58" s="723" t="str">
        <f t="shared" si="10"/>
        <v/>
      </c>
      <c r="M58" s="723"/>
      <c r="N58" s="723"/>
      <c r="O58" s="723"/>
      <c r="P58" s="723" t="str">
        <f>IF(OR(G58=0,G58=""),"",IF(VLOOKUP(G58,'Geometry 2'!$C$4:$AI$14,1,TRUE)=VLOOKUP(G59,'Geometry 2'!$C$4:$AI$14,1,TRUE),"",IF(VLOOKUP(G58,'Geometry 2'!$C$4:$AI$14,33,TRUE)&lt;&gt;"n/a",MIN(G58,VLOOKUP(G58,'Geometry 2'!$C$4:$AI$14,1,TRUE))-VLOOKUP(G58,'Geometry 2'!$C$4:$AI$14,33,TRUE),"check")))</f>
        <v/>
      </c>
      <c r="Q58" s="723"/>
      <c r="R58" s="723"/>
      <c r="S58" s="723"/>
      <c r="T58" s="723" t="str">
        <f>IF($G58="","",VLOOKUP($G58,'Geometry 2'!$E$4:$AH$14,11,TRUE))</f>
        <v/>
      </c>
      <c r="U58" s="723"/>
      <c r="V58" s="723"/>
      <c r="W58" s="723"/>
      <c r="X58" s="722" t="str">
        <f>IF($G58="","",VLOOKUP($G58,'Geometry 2'!$E$4:$AJ$14,19,TRUE)-12*VLOOKUP($G58,'Geometry 2'!$E$4:$AJ$14,32,TRUE)*($D58-VLOOKUP($G58,'Geometry 2'!$E$5:$AH$14,1,TRUE)))</f>
        <v/>
      </c>
      <c r="Y58" s="722"/>
      <c r="Z58" s="722"/>
      <c r="AA58" s="722"/>
      <c r="AB58" s="763" t="str">
        <f>IF($G58="","",VLOOKUP($G58,'Geometry 2'!$E$4:$AJ$14,19,TRUE)-12*VLOOKUP($G58,'Geometry 2'!$E$4:$AJ$14,32,TRUE)*($G58-VLOOKUP($G58,'Geometry 2'!$E$5:$AH$14,1,TRUE)))</f>
        <v/>
      </c>
      <c r="AC58" s="764"/>
      <c r="AD58" s="764"/>
      <c r="AE58" s="765"/>
      <c r="AF58" s="722" t="str">
        <f>IF($G58="","",VLOOKUP($G58,'Geometry 2'!$E$4:$AJ$14,19,TRUE)-12*VLOOKUP($G58,'Geometry 2'!$E$4:$AJ$14,32,TRUE)*($G58-IF($P58="",0,$P58)-VLOOKUP($G58,'Geometry 2'!$E$5:$AH$14,1,TRUE)))</f>
        <v/>
      </c>
      <c r="AG58" s="722"/>
      <c r="AH58" s="722"/>
      <c r="AI58" s="722"/>
      <c r="AJ58" s="752" t="str">
        <f>IF($G58="","",VLOOKUP($G58,'Geometry 2'!$E$4:$AH$14,23,TRUE))</f>
        <v/>
      </c>
      <c r="AK58" s="753"/>
      <c r="AL58" s="753"/>
      <c r="AM58" s="754"/>
      <c r="AN58" s="723"/>
      <c r="AO58" s="723"/>
      <c r="AP58" s="723"/>
      <c r="AQ58" s="723"/>
      <c r="AR58" s="723" t="str">
        <f>IF($G58="","",VLOOKUP($G58,'Geometry 2'!$E$4:$AH$14,27,TRUE))</f>
        <v/>
      </c>
      <c r="AS58" s="723"/>
      <c r="AT58" s="723"/>
      <c r="AU58" s="724"/>
      <c r="AV58" s="721"/>
      <c r="AW58" s="722"/>
      <c r="AX58" s="722"/>
      <c r="AZ58" s="728" t="str">
        <f t="shared" si="5"/>
        <v/>
      </c>
      <c r="BA58" s="729"/>
      <c r="BB58" s="729"/>
      <c r="BC58" s="730"/>
      <c r="BD58" s="728"/>
      <c r="BE58" s="729"/>
      <c r="BF58" s="729"/>
      <c r="BG58" s="728" t="str">
        <f t="shared" si="9"/>
        <v/>
      </c>
      <c r="BH58" s="729"/>
      <c r="BI58" s="729"/>
      <c r="BJ58" s="729"/>
      <c r="BK58" s="730"/>
      <c r="BL58" s="728"/>
      <c r="BM58" s="729"/>
      <c r="BN58" s="729"/>
      <c r="BO58" s="729"/>
      <c r="BP58" s="731"/>
      <c r="BQ58" s="731"/>
      <c r="BR58" s="728" t="str">
        <f>IF(BP58="","",IF(OR(AND(Rev="H",Calculations!$F$27=TRUE),AND(Rev&lt;&gt;"H",Calculations!$F$30=TRUE)),IF(BP58&lt;=1,"Pass","Fail"),IF(BP58&lt;=1.05,"Pass","Fail")))</f>
        <v/>
      </c>
      <c r="BS58" s="729"/>
      <c r="BT58" s="730"/>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7"/>
      <c r="CP58" s="798"/>
      <c r="CQ58" s="799"/>
      <c r="CR58" s="797"/>
      <c r="CS58" s="798"/>
      <c r="CT58" s="799"/>
      <c r="CU58" s="797" t="str">
        <f t="shared" si="7"/>
        <v/>
      </c>
      <c r="CV58" s="798"/>
      <c r="CW58" s="813"/>
      <c r="CX58" s="814"/>
      <c r="CY58" s="736"/>
      <c r="CZ58" s="815"/>
      <c r="DA58" s="739"/>
      <c r="DB58" s="740"/>
      <c r="DC58" s="741"/>
      <c r="DD58" s="735" t="str">
        <f t="shared" si="8"/>
        <v/>
      </c>
      <c r="DE58" s="736"/>
      <c r="DF58" s="737"/>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72" t="str">
        <f t="shared" si="4"/>
        <v/>
      </c>
      <c r="E59" s="773"/>
      <c r="F59" s="17" t="str">
        <f t="shared" si="2"/>
        <v/>
      </c>
      <c r="G59" s="77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75"/>
      <c r="I59" s="228"/>
      <c r="J59" s="228"/>
      <c r="K59" s="228"/>
      <c r="L59" s="723" t="str">
        <f t="shared" si="10"/>
        <v/>
      </c>
      <c r="M59" s="723"/>
      <c r="N59" s="723"/>
      <c r="O59" s="723"/>
      <c r="P59" s="723" t="str">
        <f>IF(OR(G59=0,G59=""),"",IF(VLOOKUP(G59,'Geometry 2'!$C$4:$AI$14,1,TRUE)=VLOOKUP(G60,'Geometry 2'!$C$4:$AI$14,1,TRUE),"",IF(VLOOKUP(G59,'Geometry 2'!$C$4:$AI$14,33,TRUE)&lt;&gt;"n/a",MIN(G59,VLOOKUP(G59,'Geometry 2'!$C$4:$AI$14,1,TRUE))-VLOOKUP(G59,'Geometry 2'!$C$4:$AI$14,33,TRUE),"check")))</f>
        <v/>
      </c>
      <c r="Q59" s="723"/>
      <c r="R59" s="723"/>
      <c r="S59" s="723"/>
      <c r="T59" s="723" t="str">
        <f>IF($G59="","",VLOOKUP($G59,'Geometry 2'!$E$4:$AH$14,11,TRUE))</f>
        <v/>
      </c>
      <c r="U59" s="723"/>
      <c r="V59" s="723"/>
      <c r="W59" s="723"/>
      <c r="X59" s="722" t="str">
        <f>IF($G59="","",VLOOKUP($G59,'Geometry 2'!$E$4:$AJ$14,19,TRUE)-12*VLOOKUP($G59,'Geometry 2'!$E$4:$AJ$14,32,TRUE)*($D59-VLOOKUP($G59,'Geometry 2'!$E$5:$AH$14,1,TRUE)))</f>
        <v/>
      </c>
      <c r="Y59" s="722"/>
      <c r="Z59" s="722"/>
      <c r="AA59" s="722"/>
      <c r="AB59" s="763" t="str">
        <f>IF($G59="","",VLOOKUP($G59,'Geometry 2'!$E$4:$AJ$14,19,TRUE)-12*VLOOKUP($G59,'Geometry 2'!$E$4:$AJ$14,32,TRUE)*($G59-VLOOKUP($G59,'Geometry 2'!$E$5:$AH$14,1,TRUE)))</f>
        <v/>
      </c>
      <c r="AC59" s="764"/>
      <c r="AD59" s="764"/>
      <c r="AE59" s="765"/>
      <c r="AF59" s="722" t="str">
        <f>IF($G59="","",VLOOKUP($G59,'Geometry 2'!$E$4:$AJ$14,19,TRUE)-12*VLOOKUP($G59,'Geometry 2'!$E$4:$AJ$14,32,TRUE)*($G59-IF($P59="",0,$P59)-VLOOKUP($G59,'Geometry 2'!$E$5:$AH$14,1,TRUE)))</f>
        <v/>
      </c>
      <c r="AG59" s="722"/>
      <c r="AH59" s="722"/>
      <c r="AI59" s="722"/>
      <c r="AJ59" s="752" t="str">
        <f>IF($G59="","",VLOOKUP($G59,'Geometry 2'!$E$4:$AH$14,23,TRUE))</f>
        <v/>
      </c>
      <c r="AK59" s="753"/>
      <c r="AL59" s="753"/>
      <c r="AM59" s="754"/>
      <c r="AN59" s="723"/>
      <c r="AO59" s="723"/>
      <c r="AP59" s="723"/>
      <c r="AQ59" s="723"/>
      <c r="AR59" s="723" t="str">
        <f>IF($G59="","",VLOOKUP($G59,'Geometry 2'!$E$4:$AH$14,27,TRUE))</f>
        <v/>
      </c>
      <c r="AS59" s="723"/>
      <c r="AT59" s="723"/>
      <c r="AU59" s="724"/>
      <c r="AV59" s="721"/>
      <c r="AW59" s="722"/>
      <c r="AX59" s="722"/>
      <c r="AZ59" s="728" t="str">
        <f t="shared" si="5"/>
        <v/>
      </c>
      <c r="BA59" s="729"/>
      <c r="BB59" s="729"/>
      <c r="BC59" s="730"/>
      <c r="BD59" s="728"/>
      <c r="BE59" s="729"/>
      <c r="BF59" s="729"/>
      <c r="BG59" s="728" t="str">
        <f t="shared" si="9"/>
        <v/>
      </c>
      <c r="BH59" s="729"/>
      <c r="BI59" s="729"/>
      <c r="BJ59" s="729"/>
      <c r="BK59" s="730"/>
      <c r="BL59" s="728"/>
      <c r="BM59" s="729"/>
      <c r="BN59" s="729"/>
      <c r="BO59" s="729"/>
      <c r="BP59" s="731"/>
      <c r="BQ59" s="731"/>
      <c r="BR59" s="728" t="str">
        <f>IF(BP59="","",IF(OR(AND(Rev="H",Calculations!$F$27=TRUE),AND(Rev&lt;&gt;"H",Calculations!$F$30=TRUE)),IF(BP59&lt;=1,"Pass","Fail"),IF(BP59&lt;=1.05,"Pass","Fail")))</f>
        <v/>
      </c>
      <c r="BS59" s="729"/>
      <c r="BT59" s="730"/>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804"/>
      <c r="CP59" s="805"/>
      <c r="CQ59" s="806"/>
      <c r="CR59" s="804"/>
      <c r="CS59" s="805"/>
      <c r="CT59" s="806"/>
      <c r="CU59" s="804" t="str">
        <f t="shared" si="7"/>
        <v/>
      </c>
      <c r="CV59" s="805"/>
      <c r="CW59" s="812"/>
      <c r="CX59" s="732"/>
      <c r="CY59" s="733"/>
      <c r="CZ59" s="738"/>
      <c r="DA59" s="732"/>
      <c r="DB59" s="733"/>
      <c r="DC59" s="738"/>
      <c r="DD59" s="732" t="str">
        <f t="shared" si="8"/>
        <v/>
      </c>
      <c r="DE59" s="733"/>
      <c r="DF59" s="734"/>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72" t="str">
        <f t="shared" si="4"/>
        <v/>
      </c>
      <c r="E60" s="773"/>
      <c r="F60" s="17" t="str">
        <f t="shared" si="2"/>
        <v/>
      </c>
      <c r="G60" s="77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75"/>
      <c r="I60" s="228"/>
      <c r="J60" s="228"/>
      <c r="K60" s="228"/>
      <c r="L60" s="723" t="str">
        <f t="shared" si="10"/>
        <v/>
      </c>
      <c r="M60" s="723"/>
      <c r="N60" s="723"/>
      <c r="O60" s="723"/>
      <c r="P60" s="723" t="str">
        <f>IF(OR(G60=0,G60=""),"",IF(VLOOKUP(G60,'Geometry 2'!$C$4:$AI$14,1,TRUE)=VLOOKUP(G61,'Geometry 2'!$C$4:$AI$14,1,TRUE),"",IF(VLOOKUP(G60,'Geometry 2'!$C$4:$AI$14,33,TRUE)&lt;&gt;"n/a",MIN(G60,VLOOKUP(G60,'Geometry 2'!$C$4:$AI$14,1,TRUE))-VLOOKUP(G60,'Geometry 2'!$C$4:$AI$14,33,TRUE),"check")))</f>
        <v/>
      </c>
      <c r="Q60" s="723"/>
      <c r="R60" s="723"/>
      <c r="S60" s="723"/>
      <c r="T60" s="723" t="str">
        <f>IF($G60="","",VLOOKUP($G60,'Geometry 2'!$E$4:$AH$14,11,TRUE))</f>
        <v/>
      </c>
      <c r="U60" s="723"/>
      <c r="V60" s="723"/>
      <c r="W60" s="723"/>
      <c r="X60" s="722" t="str">
        <f>IF($G60="","",VLOOKUP($G60,'Geometry 2'!$E$4:$AJ$14,19,TRUE)-12*VLOOKUP($G60,'Geometry 2'!$E$4:$AJ$14,32,TRUE)*($D60-VLOOKUP($G60,'Geometry 2'!$E$5:$AH$14,1,TRUE)))</f>
        <v/>
      </c>
      <c r="Y60" s="722"/>
      <c r="Z60" s="722"/>
      <c r="AA60" s="722"/>
      <c r="AB60" s="763" t="str">
        <f>IF($G60="","",VLOOKUP($G60,'Geometry 2'!$E$4:$AJ$14,19,TRUE)-12*VLOOKUP($G60,'Geometry 2'!$E$4:$AJ$14,32,TRUE)*($G60-VLOOKUP($G60,'Geometry 2'!$E$5:$AH$14,1,TRUE)))</f>
        <v/>
      </c>
      <c r="AC60" s="764"/>
      <c r="AD60" s="764"/>
      <c r="AE60" s="765"/>
      <c r="AF60" s="722" t="str">
        <f>IF($G60="","",VLOOKUP($G60,'Geometry 2'!$E$4:$AJ$14,19,TRUE)-12*VLOOKUP($G60,'Geometry 2'!$E$4:$AJ$14,32,TRUE)*($G60-IF($P60="",0,$P60)-VLOOKUP($G60,'Geometry 2'!$E$5:$AH$14,1,TRUE)))</f>
        <v/>
      </c>
      <c r="AG60" s="722"/>
      <c r="AH60" s="722"/>
      <c r="AI60" s="722"/>
      <c r="AJ60" s="752" t="str">
        <f>IF($G60="","",VLOOKUP($G60,'Geometry 2'!$E$4:$AH$14,23,TRUE))</f>
        <v/>
      </c>
      <c r="AK60" s="753"/>
      <c r="AL60" s="753"/>
      <c r="AM60" s="754"/>
      <c r="AN60" s="723"/>
      <c r="AO60" s="723"/>
      <c r="AP60" s="723"/>
      <c r="AQ60" s="723"/>
      <c r="AR60" s="723" t="str">
        <f>IF($G60="","",VLOOKUP($G60,'Geometry 2'!$E$4:$AH$14,27,TRUE))</f>
        <v/>
      </c>
      <c r="AS60" s="723"/>
      <c r="AT60" s="723"/>
      <c r="AU60" s="724"/>
      <c r="AV60" s="721"/>
      <c r="AW60" s="722"/>
      <c r="AX60" s="722"/>
      <c r="AZ60" s="728" t="str">
        <f t="shared" si="5"/>
        <v/>
      </c>
      <c r="BA60" s="729"/>
      <c r="BB60" s="729"/>
      <c r="BC60" s="730"/>
      <c r="BD60" s="728"/>
      <c r="BE60" s="729"/>
      <c r="BF60" s="729"/>
      <c r="BG60" s="728" t="str">
        <f t="shared" si="9"/>
        <v/>
      </c>
      <c r="BH60" s="729"/>
      <c r="BI60" s="729"/>
      <c r="BJ60" s="729"/>
      <c r="BK60" s="730"/>
      <c r="BL60" s="728"/>
      <c r="BM60" s="729"/>
      <c r="BN60" s="729"/>
      <c r="BO60" s="729"/>
      <c r="BP60" s="731"/>
      <c r="BQ60" s="731"/>
      <c r="BR60" s="728" t="str">
        <f>IF(BP60="","",IF(OR(AND(Rev="H",Calculations!$F$27=TRUE),AND(Rev&lt;&gt;"H",Calculations!$F$30=TRUE)),IF(BP60&lt;=1,"Pass","Fail"),IF(BP60&lt;=1.05,"Pass","Fail")))</f>
        <v/>
      </c>
      <c r="BS60" s="729"/>
      <c r="BT60" s="730"/>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7"/>
      <c r="CP60" s="798"/>
      <c r="CQ60" s="799"/>
      <c r="CR60" s="797"/>
      <c r="CS60" s="798"/>
      <c r="CT60" s="799"/>
      <c r="CU60" s="797" t="str">
        <f t="shared" si="7"/>
        <v/>
      </c>
      <c r="CV60" s="798"/>
      <c r="CW60" s="813"/>
      <c r="CX60" s="814"/>
      <c r="CY60" s="736"/>
      <c r="CZ60" s="815"/>
      <c r="DA60" s="739"/>
      <c r="DB60" s="740"/>
      <c r="DC60" s="741"/>
      <c r="DD60" s="735" t="str">
        <f t="shared" si="8"/>
        <v/>
      </c>
      <c r="DE60" s="736"/>
      <c r="DF60" s="737"/>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72" t="str">
        <f t="shared" si="4"/>
        <v/>
      </c>
      <c r="E61" s="773"/>
      <c r="F61" s="17" t="str">
        <f t="shared" si="2"/>
        <v/>
      </c>
      <c r="G61" s="77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75"/>
      <c r="I61" s="228"/>
      <c r="J61" s="228"/>
      <c r="K61" s="228"/>
      <c r="L61" s="723" t="str">
        <f t="shared" si="10"/>
        <v/>
      </c>
      <c r="M61" s="723"/>
      <c r="N61" s="723"/>
      <c r="O61" s="723"/>
      <c r="P61" s="723" t="str">
        <f>IF(OR(G61=0,G61=""),"",IF(VLOOKUP(G61,'Geometry 2'!$C$4:$AI$14,1,TRUE)=VLOOKUP(G62,'Geometry 2'!$C$4:$AI$14,1,TRUE),"",IF(VLOOKUP(G61,'Geometry 2'!$C$4:$AI$14,33,TRUE)&lt;&gt;"n/a",MIN(G61,VLOOKUP(G61,'Geometry 2'!$C$4:$AI$14,1,TRUE))-VLOOKUP(G61,'Geometry 2'!$C$4:$AI$14,33,TRUE),"check")))</f>
        <v/>
      </c>
      <c r="Q61" s="723"/>
      <c r="R61" s="723"/>
      <c r="S61" s="723"/>
      <c r="T61" s="723" t="str">
        <f>IF($G61="","",VLOOKUP($G61,'Geometry 2'!$E$4:$AH$14,11,TRUE))</f>
        <v/>
      </c>
      <c r="U61" s="723"/>
      <c r="V61" s="723"/>
      <c r="W61" s="723"/>
      <c r="X61" s="722" t="str">
        <f>IF($G61="","",VLOOKUP($G61,'Geometry 2'!$E$4:$AJ$14,19,TRUE)-12*VLOOKUP($G61,'Geometry 2'!$E$4:$AJ$14,32,TRUE)*($D61-VLOOKUP($G61,'Geometry 2'!$E$5:$AH$14,1,TRUE)))</f>
        <v/>
      </c>
      <c r="Y61" s="722"/>
      <c r="Z61" s="722"/>
      <c r="AA61" s="722"/>
      <c r="AB61" s="763" t="str">
        <f>IF($G61="","",VLOOKUP($G61,'Geometry 2'!$E$4:$AJ$14,19,TRUE)-12*VLOOKUP($G61,'Geometry 2'!$E$4:$AJ$14,32,TRUE)*($G61-VLOOKUP($G61,'Geometry 2'!$E$5:$AH$14,1,TRUE)))</f>
        <v/>
      </c>
      <c r="AC61" s="764"/>
      <c r="AD61" s="764"/>
      <c r="AE61" s="765"/>
      <c r="AF61" s="722" t="str">
        <f>IF($G61="","",VLOOKUP($G61,'Geometry 2'!$E$4:$AJ$14,19,TRUE)-12*VLOOKUP($G61,'Geometry 2'!$E$4:$AJ$14,32,TRUE)*($G61-IF($P61="",0,$P61)-VLOOKUP($G61,'Geometry 2'!$E$5:$AH$14,1,TRUE)))</f>
        <v/>
      </c>
      <c r="AG61" s="722"/>
      <c r="AH61" s="722"/>
      <c r="AI61" s="722"/>
      <c r="AJ61" s="752" t="str">
        <f>IF($G61="","",VLOOKUP($G61,'Geometry 2'!$E$4:$AH$14,23,TRUE))</f>
        <v/>
      </c>
      <c r="AK61" s="753"/>
      <c r="AL61" s="753"/>
      <c r="AM61" s="754"/>
      <c r="AN61" s="723"/>
      <c r="AO61" s="723"/>
      <c r="AP61" s="723"/>
      <c r="AQ61" s="723"/>
      <c r="AR61" s="723" t="str">
        <f>IF($G61="","",VLOOKUP($G61,'Geometry 2'!$E$4:$AH$14,27,TRUE))</f>
        <v/>
      </c>
      <c r="AS61" s="723"/>
      <c r="AT61" s="723"/>
      <c r="AU61" s="724"/>
      <c r="AV61" s="721"/>
      <c r="AW61" s="722"/>
      <c r="AX61" s="722"/>
      <c r="AZ61" s="728" t="str">
        <f t="shared" si="5"/>
        <v/>
      </c>
      <c r="BA61" s="729"/>
      <c r="BB61" s="729"/>
      <c r="BC61" s="730"/>
      <c r="BD61" s="728"/>
      <c r="BE61" s="729"/>
      <c r="BF61" s="729"/>
      <c r="BG61" s="728" t="str">
        <f t="shared" si="9"/>
        <v/>
      </c>
      <c r="BH61" s="729"/>
      <c r="BI61" s="729"/>
      <c r="BJ61" s="729"/>
      <c r="BK61" s="730"/>
      <c r="BL61" s="728"/>
      <c r="BM61" s="729"/>
      <c r="BN61" s="729"/>
      <c r="BO61" s="729"/>
      <c r="BP61" s="731"/>
      <c r="BQ61" s="731"/>
      <c r="BR61" s="728" t="str">
        <f>IF(BP61="","",IF(OR(AND(Rev="H",Calculations!$F$27=TRUE),AND(Rev&lt;&gt;"H",Calculations!$F$30=TRUE)),IF(BP61&lt;=1,"Pass","Fail"),IF(BP61&lt;=1.05,"Pass","Fail")))</f>
        <v/>
      </c>
      <c r="BS61" s="729"/>
      <c r="BT61" s="730"/>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804"/>
      <c r="CP61" s="805"/>
      <c r="CQ61" s="806"/>
      <c r="CR61" s="804"/>
      <c r="CS61" s="805"/>
      <c r="CT61" s="806"/>
      <c r="CU61" s="804" t="str">
        <f t="shared" si="7"/>
        <v/>
      </c>
      <c r="CV61" s="805"/>
      <c r="CW61" s="812"/>
      <c r="CX61" s="732"/>
      <c r="CY61" s="733"/>
      <c r="CZ61" s="738"/>
      <c r="DA61" s="732"/>
      <c r="DB61" s="733"/>
      <c r="DC61" s="738"/>
      <c r="DD61" s="732" t="str">
        <f t="shared" si="8"/>
        <v/>
      </c>
      <c r="DE61" s="733"/>
      <c r="DF61" s="734"/>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72" t="str">
        <f t="shared" si="4"/>
        <v/>
      </c>
      <c r="E62" s="773"/>
      <c r="F62" s="17" t="str">
        <f t="shared" si="2"/>
        <v/>
      </c>
      <c r="G62" s="77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75"/>
      <c r="I62" s="228"/>
      <c r="J62" s="228"/>
      <c r="K62" s="228"/>
      <c r="L62" s="723" t="str">
        <f t="shared" si="10"/>
        <v/>
      </c>
      <c r="M62" s="723"/>
      <c r="N62" s="723"/>
      <c r="O62" s="723"/>
      <c r="P62" s="723" t="str">
        <f>IF(OR(G62=0,G62=""),"",IF(VLOOKUP(G62,'Geometry 2'!$C$4:$AI$14,1,TRUE)=VLOOKUP(G63,'Geometry 2'!$C$4:$AI$14,1,TRUE),"",IF(VLOOKUP(G62,'Geometry 2'!$C$4:$AI$14,33,TRUE)&lt;&gt;"n/a",MIN(G62,VLOOKUP(G62,'Geometry 2'!$C$4:$AI$14,1,TRUE))-VLOOKUP(G62,'Geometry 2'!$C$4:$AI$14,33,TRUE),"check")))</f>
        <v/>
      </c>
      <c r="Q62" s="723"/>
      <c r="R62" s="723"/>
      <c r="S62" s="723"/>
      <c r="T62" s="723" t="str">
        <f>IF($G62="","",VLOOKUP($G62,'Geometry 2'!$E$4:$AH$14,11,TRUE))</f>
        <v/>
      </c>
      <c r="U62" s="723"/>
      <c r="V62" s="723"/>
      <c r="W62" s="723"/>
      <c r="X62" s="722" t="str">
        <f>IF($G62="","",VLOOKUP($G62,'Geometry 2'!$E$4:$AJ$14,19,TRUE)-12*VLOOKUP($G62,'Geometry 2'!$E$4:$AJ$14,32,TRUE)*($D62-VLOOKUP($G62,'Geometry 2'!$E$5:$AH$14,1,TRUE)))</f>
        <v/>
      </c>
      <c r="Y62" s="722"/>
      <c r="Z62" s="722"/>
      <c r="AA62" s="722"/>
      <c r="AB62" s="763" t="str">
        <f>IF($G62="","",VLOOKUP($G62,'Geometry 2'!$E$4:$AJ$14,19,TRUE)-12*VLOOKUP($G62,'Geometry 2'!$E$4:$AJ$14,32,TRUE)*($G62-VLOOKUP($G62,'Geometry 2'!$E$5:$AH$14,1,TRUE)))</f>
        <v/>
      </c>
      <c r="AC62" s="764"/>
      <c r="AD62" s="764"/>
      <c r="AE62" s="765"/>
      <c r="AF62" s="722" t="str">
        <f>IF($G62="","",VLOOKUP($G62,'Geometry 2'!$E$4:$AJ$14,19,TRUE)-12*VLOOKUP($G62,'Geometry 2'!$E$4:$AJ$14,32,TRUE)*($G62-IF($P62="",0,$P62)-VLOOKUP($G62,'Geometry 2'!$E$5:$AH$14,1,TRUE)))</f>
        <v/>
      </c>
      <c r="AG62" s="722"/>
      <c r="AH62" s="722"/>
      <c r="AI62" s="722"/>
      <c r="AJ62" s="752" t="str">
        <f>IF($G62="","",VLOOKUP($G62,'Geometry 2'!$E$4:$AH$14,23,TRUE))</f>
        <v/>
      </c>
      <c r="AK62" s="753"/>
      <c r="AL62" s="753"/>
      <c r="AM62" s="754"/>
      <c r="AN62" s="723"/>
      <c r="AO62" s="723"/>
      <c r="AP62" s="723"/>
      <c r="AQ62" s="723"/>
      <c r="AR62" s="723" t="str">
        <f>IF($G62="","",VLOOKUP($G62,'Geometry 2'!$E$4:$AH$14,27,TRUE))</f>
        <v/>
      </c>
      <c r="AS62" s="723"/>
      <c r="AT62" s="723"/>
      <c r="AU62" s="724"/>
      <c r="AV62" s="721"/>
      <c r="AW62" s="722"/>
      <c r="AX62" s="722"/>
      <c r="AZ62" s="728" t="str">
        <f t="shared" si="5"/>
        <v/>
      </c>
      <c r="BA62" s="729"/>
      <c r="BB62" s="729"/>
      <c r="BC62" s="730"/>
      <c r="BD62" s="728"/>
      <c r="BE62" s="729"/>
      <c r="BF62" s="729"/>
      <c r="BG62" s="728" t="str">
        <f t="shared" si="9"/>
        <v/>
      </c>
      <c r="BH62" s="729"/>
      <c r="BI62" s="729"/>
      <c r="BJ62" s="729"/>
      <c r="BK62" s="730"/>
      <c r="BL62" s="728"/>
      <c r="BM62" s="729"/>
      <c r="BN62" s="729"/>
      <c r="BO62" s="729"/>
      <c r="BP62" s="731"/>
      <c r="BQ62" s="731"/>
      <c r="BR62" s="728" t="str">
        <f>IF(BP62="","",IF(OR(AND(Rev="H",Calculations!$F$27=TRUE),AND(Rev&lt;&gt;"H",Calculations!$F$30=TRUE)),IF(BP62&lt;=1,"Pass","Fail"),IF(BP62&lt;=1.05,"Pass","Fail")))</f>
        <v/>
      </c>
      <c r="BS62" s="729"/>
      <c r="BT62" s="730"/>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7"/>
      <c r="CP62" s="798"/>
      <c r="CQ62" s="799"/>
      <c r="CR62" s="797"/>
      <c r="CS62" s="798"/>
      <c r="CT62" s="799"/>
      <c r="CU62" s="797" t="str">
        <f t="shared" si="7"/>
        <v/>
      </c>
      <c r="CV62" s="798"/>
      <c r="CW62" s="813"/>
      <c r="CX62" s="814"/>
      <c r="CY62" s="736"/>
      <c r="CZ62" s="815"/>
      <c r="DA62" s="739"/>
      <c r="DB62" s="740"/>
      <c r="DC62" s="741"/>
      <c r="DD62" s="735" t="str">
        <f t="shared" si="8"/>
        <v/>
      </c>
      <c r="DE62" s="736"/>
      <c r="DF62" s="737"/>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72" t="str">
        <f t="shared" si="4"/>
        <v/>
      </c>
      <c r="E63" s="773"/>
      <c r="F63" s="17" t="str">
        <f t="shared" si="2"/>
        <v/>
      </c>
      <c r="G63" s="77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75"/>
      <c r="I63" s="228"/>
      <c r="J63" s="228"/>
      <c r="K63" s="228"/>
      <c r="L63" s="723" t="str">
        <f t="shared" si="10"/>
        <v/>
      </c>
      <c r="M63" s="723"/>
      <c r="N63" s="723"/>
      <c r="O63" s="723"/>
      <c r="P63" s="723" t="str">
        <f>IF(OR(G63=0,G63=""),"",IF(VLOOKUP(G63,'Geometry 2'!$C$4:$AI$14,1,TRUE)=VLOOKUP(G64,'Geometry 2'!$C$4:$AI$14,1,TRUE),"",IF(VLOOKUP(G63,'Geometry 2'!$C$4:$AI$14,33,TRUE)&lt;&gt;"n/a",MIN(G63,VLOOKUP(G63,'Geometry 2'!$C$4:$AI$14,1,TRUE))-VLOOKUP(G63,'Geometry 2'!$C$4:$AI$14,33,TRUE),"check")))</f>
        <v/>
      </c>
      <c r="Q63" s="723"/>
      <c r="R63" s="723"/>
      <c r="S63" s="723"/>
      <c r="T63" s="723" t="str">
        <f>IF($G63="","",VLOOKUP($G63,'Geometry 2'!$E$4:$AH$14,11,TRUE))</f>
        <v/>
      </c>
      <c r="U63" s="723"/>
      <c r="V63" s="723"/>
      <c r="W63" s="723"/>
      <c r="X63" s="722" t="str">
        <f>IF($G63="","",VLOOKUP($G63,'Geometry 2'!$E$4:$AJ$14,19,TRUE)-12*VLOOKUP($G63,'Geometry 2'!$E$4:$AJ$14,32,TRUE)*($D63-VLOOKUP($G63,'Geometry 2'!$E$5:$AH$14,1,TRUE)))</f>
        <v/>
      </c>
      <c r="Y63" s="722"/>
      <c r="Z63" s="722"/>
      <c r="AA63" s="722"/>
      <c r="AB63" s="763" t="str">
        <f>IF($G63="","",VLOOKUP($G63,'Geometry 2'!$E$4:$AJ$14,19,TRUE)-12*VLOOKUP($G63,'Geometry 2'!$E$4:$AJ$14,32,TRUE)*($G63-VLOOKUP($G63,'Geometry 2'!$E$5:$AH$14,1,TRUE)))</f>
        <v/>
      </c>
      <c r="AC63" s="764"/>
      <c r="AD63" s="764"/>
      <c r="AE63" s="765"/>
      <c r="AF63" s="722" t="str">
        <f>IF($G63="","",VLOOKUP($G63,'Geometry 2'!$E$4:$AJ$14,19,TRUE)-12*VLOOKUP($G63,'Geometry 2'!$E$4:$AJ$14,32,TRUE)*($G63-IF($P63="",0,$P63)-VLOOKUP($G63,'Geometry 2'!$E$5:$AH$14,1,TRUE)))</f>
        <v/>
      </c>
      <c r="AG63" s="722"/>
      <c r="AH63" s="722"/>
      <c r="AI63" s="722"/>
      <c r="AJ63" s="752" t="str">
        <f>IF($G63="","",VLOOKUP($G63,'Geometry 2'!$E$4:$AH$14,23,TRUE))</f>
        <v/>
      </c>
      <c r="AK63" s="753"/>
      <c r="AL63" s="753"/>
      <c r="AM63" s="754"/>
      <c r="AN63" s="723"/>
      <c r="AO63" s="723"/>
      <c r="AP63" s="723"/>
      <c r="AQ63" s="723"/>
      <c r="AR63" s="723" t="str">
        <f>IF($G63="","",VLOOKUP($G63,'Geometry 2'!$E$4:$AH$14,27,TRUE))</f>
        <v/>
      </c>
      <c r="AS63" s="723"/>
      <c r="AT63" s="723"/>
      <c r="AU63" s="724"/>
      <c r="AV63" s="721"/>
      <c r="AW63" s="722"/>
      <c r="AX63" s="722"/>
      <c r="AZ63" s="728" t="str">
        <f t="shared" si="5"/>
        <v/>
      </c>
      <c r="BA63" s="729"/>
      <c r="BB63" s="729"/>
      <c r="BC63" s="730"/>
      <c r="BD63" s="728"/>
      <c r="BE63" s="729"/>
      <c r="BF63" s="729"/>
      <c r="BG63" s="728" t="str">
        <f t="shared" si="9"/>
        <v/>
      </c>
      <c r="BH63" s="729"/>
      <c r="BI63" s="729"/>
      <c r="BJ63" s="729"/>
      <c r="BK63" s="730"/>
      <c r="BL63" s="728"/>
      <c r="BM63" s="729"/>
      <c r="BN63" s="729"/>
      <c r="BO63" s="729"/>
      <c r="BP63" s="731"/>
      <c r="BQ63" s="731"/>
      <c r="BR63" s="728" t="str">
        <f>IF(BP63="","",IF(OR(AND(Rev="H",Calculations!$F$27=TRUE),AND(Rev&lt;&gt;"H",Calculations!$F$30=TRUE)),IF(BP63&lt;=1,"Pass","Fail"),IF(BP63&lt;=1.05,"Pass","Fail")))</f>
        <v/>
      </c>
      <c r="BS63" s="729"/>
      <c r="BT63" s="730"/>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804"/>
      <c r="CP63" s="805"/>
      <c r="CQ63" s="806"/>
      <c r="CR63" s="804"/>
      <c r="CS63" s="805"/>
      <c r="CT63" s="806"/>
      <c r="CU63" s="804" t="str">
        <f t="shared" si="7"/>
        <v/>
      </c>
      <c r="CV63" s="805"/>
      <c r="CW63" s="812"/>
      <c r="CX63" s="732"/>
      <c r="CY63" s="733"/>
      <c r="CZ63" s="738"/>
      <c r="DA63" s="732"/>
      <c r="DB63" s="733"/>
      <c r="DC63" s="738"/>
      <c r="DD63" s="732" t="str">
        <f t="shared" si="8"/>
        <v/>
      </c>
      <c r="DE63" s="733"/>
      <c r="DF63" s="734"/>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72" t="str">
        <f t="shared" si="4"/>
        <v/>
      </c>
      <c r="E64" s="773"/>
      <c r="F64" s="17" t="str">
        <f t="shared" si="2"/>
        <v/>
      </c>
      <c r="G64" s="77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75"/>
      <c r="I64" s="228"/>
      <c r="J64" s="228"/>
      <c r="K64" s="228"/>
      <c r="L64" s="723" t="str">
        <f t="shared" si="10"/>
        <v/>
      </c>
      <c r="M64" s="723"/>
      <c r="N64" s="723"/>
      <c r="O64" s="723"/>
      <c r="P64" s="723" t="str">
        <f>IF(OR(G64=0,G64=""),"",IF(VLOOKUP(G64,'Geometry 2'!$C$4:$AI$14,1,TRUE)=VLOOKUP(G65,'Geometry 2'!$C$4:$AI$14,1,TRUE),"",IF(VLOOKUP(G64,'Geometry 2'!$C$4:$AI$14,33,TRUE)&lt;&gt;"n/a",MIN(G64,VLOOKUP(G64,'Geometry 2'!$C$4:$AI$14,1,TRUE))-VLOOKUP(G64,'Geometry 2'!$C$4:$AI$14,33,TRUE),"check")))</f>
        <v/>
      </c>
      <c r="Q64" s="723"/>
      <c r="R64" s="723"/>
      <c r="S64" s="723"/>
      <c r="T64" s="723" t="str">
        <f>IF($G64="","",VLOOKUP($G64,'Geometry 2'!$E$4:$AH$14,11,TRUE))</f>
        <v/>
      </c>
      <c r="U64" s="723"/>
      <c r="V64" s="723"/>
      <c r="W64" s="723"/>
      <c r="X64" s="722" t="str">
        <f>IF($G64="","",VLOOKUP($G64,'Geometry 2'!$E$4:$AJ$14,19,TRUE)-12*VLOOKUP($G64,'Geometry 2'!$E$4:$AJ$14,32,TRUE)*($D64-VLOOKUP($G64,'Geometry 2'!$E$5:$AH$14,1,TRUE)))</f>
        <v/>
      </c>
      <c r="Y64" s="722"/>
      <c r="Z64" s="722"/>
      <c r="AA64" s="722"/>
      <c r="AB64" s="763" t="str">
        <f>IF($G64="","",VLOOKUP($G64,'Geometry 2'!$E$4:$AJ$14,19,TRUE)-12*VLOOKUP($G64,'Geometry 2'!$E$4:$AJ$14,32,TRUE)*($G64-VLOOKUP($G64,'Geometry 2'!$E$5:$AH$14,1,TRUE)))</f>
        <v/>
      </c>
      <c r="AC64" s="764"/>
      <c r="AD64" s="764"/>
      <c r="AE64" s="765"/>
      <c r="AF64" s="722" t="str">
        <f>IF($G64="","",VLOOKUP($G64,'Geometry 2'!$E$4:$AJ$14,19,TRUE)-12*VLOOKUP($G64,'Geometry 2'!$E$4:$AJ$14,32,TRUE)*($G64-IF($P64="",0,$P64)-VLOOKUP($G64,'Geometry 2'!$E$5:$AH$14,1,TRUE)))</f>
        <v/>
      </c>
      <c r="AG64" s="722"/>
      <c r="AH64" s="722"/>
      <c r="AI64" s="722"/>
      <c r="AJ64" s="752" t="str">
        <f>IF($G64="","",VLOOKUP($G64,'Geometry 2'!$E$4:$AH$14,23,TRUE))</f>
        <v/>
      </c>
      <c r="AK64" s="753"/>
      <c r="AL64" s="753"/>
      <c r="AM64" s="754"/>
      <c r="AN64" s="723"/>
      <c r="AO64" s="723"/>
      <c r="AP64" s="723"/>
      <c r="AQ64" s="723"/>
      <c r="AR64" s="723" t="str">
        <f>IF($G64="","",VLOOKUP($G64,'Geometry 2'!$E$4:$AH$14,27,TRUE))</f>
        <v/>
      </c>
      <c r="AS64" s="723"/>
      <c r="AT64" s="723"/>
      <c r="AU64" s="724"/>
      <c r="AV64" s="721"/>
      <c r="AW64" s="722"/>
      <c r="AX64" s="722"/>
      <c r="AZ64" s="728" t="str">
        <f t="shared" si="5"/>
        <v/>
      </c>
      <c r="BA64" s="729"/>
      <c r="BB64" s="729"/>
      <c r="BC64" s="730"/>
      <c r="BD64" s="728"/>
      <c r="BE64" s="729"/>
      <c r="BF64" s="729"/>
      <c r="BG64" s="728" t="str">
        <f t="shared" si="9"/>
        <v/>
      </c>
      <c r="BH64" s="729"/>
      <c r="BI64" s="729"/>
      <c r="BJ64" s="729"/>
      <c r="BK64" s="730"/>
      <c r="BL64" s="728"/>
      <c r="BM64" s="729"/>
      <c r="BN64" s="729"/>
      <c r="BO64" s="729"/>
      <c r="BP64" s="731"/>
      <c r="BQ64" s="731"/>
      <c r="BR64" s="728" t="str">
        <f>IF(BP64="","",IF(OR(AND(Rev="H",Calculations!$F$27=TRUE),AND(Rev&lt;&gt;"H",Calculations!$F$30=TRUE)),IF(BP64&lt;=1,"Pass","Fail"),IF(BP64&lt;=1.05,"Pass","Fail")))</f>
        <v/>
      </c>
      <c r="BS64" s="729"/>
      <c r="BT64" s="730"/>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7"/>
      <c r="CP64" s="798"/>
      <c r="CQ64" s="799"/>
      <c r="CR64" s="797"/>
      <c r="CS64" s="798"/>
      <c r="CT64" s="799"/>
      <c r="CU64" s="797" t="str">
        <f t="shared" si="7"/>
        <v/>
      </c>
      <c r="CV64" s="798"/>
      <c r="CW64" s="813"/>
      <c r="CX64" s="814"/>
      <c r="CY64" s="736"/>
      <c r="CZ64" s="815"/>
      <c r="DA64" s="739"/>
      <c r="DB64" s="740"/>
      <c r="DC64" s="741"/>
      <c r="DD64" s="735" t="str">
        <f t="shared" si="8"/>
        <v/>
      </c>
      <c r="DE64" s="736"/>
      <c r="DF64" s="737"/>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72" t="str">
        <f t="shared" si="4"/>
        <v/>
      </c>
      <c r="E65" s="773"/>
      <c r="F65" s="17" t="str">
        <f t="shared" si="2"/>
        <v/>
      </c>
      <c r="G65" s="77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75"/>
      <c r="I65" s="228"/>
      <c r="J65" s="228"/>
      <c r="K65" s="228"/>
      <c r="L65" s="723" t="str">
        <f t="shared" si="10"/>
        <v/>
      </c>
      <c r="M65" s="723"/>
      <c r="N65" s="723"/>
      <c r="O65" s="723"/>
      <c r="P65" s="723" t="str">
        <f>IF(OR(G65=0,G65=""),"",IF(VLOOKUP(G65,'Geometry 2'!$C$4:$AI$14,1,TRUE)=VLOOKUP(G66,'Geometry 2'!$C$4:$AI$14,1,TRUE),"",IF(VLOOKUP(G65,'Geometry 2'!$C$4:$AI$14,33,TRUE)&lt;&gt;"n/a",MIN(G65,VLOOKUP(G65,'Geometry 2'!$C$4:$AI$14,1,TRUE))-VLOOKUP(G65,'Geometry 2'!$C$4:$AI$14,33,TRUE),"check")))</f>
        <v/>
      </c>
      <c r="Q65" s="723"/>
      <c r="R65" s="723"/>
      <c r="S65" s="723"/>
      <c r="T65" s="723" t="str">
        <f>IF($G65="","",VLOOKUP($G65,'Geometry 2'!$E$4:$AH$14,11,TRUE))</f>
        <v/>
      </c>
      <c r="U65" s="723"/>
      <c r="V65" s="723"/>
      <c r="W65" s="723"/>
      <c r="X65" s="722" t="str">
        <f>IF($G65="","",VLOOKUP($G65,'Geometry 2'!$E$4:$AJ$14,19,TRUE)-12*VLOOKUP($G65,'Geometry 2'!$E$4:$AJ$14,32,TRUE)*($D65-VLOOKUP($G65,'Geometry 2'!$E$5:$AH$14,1,TRUE)))</f>
        <v/>
      </c>
      <c r="Y65" s="722"/>
      <c r="Z65" s="722"/>
      <c r="AA65" s="722"/>
      <c r="AB65" s="763" t="str">
        <f>IF($G65="","",VLOOKUP($G65,'Geometry 2'!$E$4:$AJ$14,19,TRUE)-12*VLOOKUP($G65,'Geometry 2'!$E$4:$AJ$14,32,TRUE)*($G65-VLOOKUP($G65,'Geometry 2'!$E$5:$AH$14,1,TRUE)))</f>
        <v/>
      </c>
      <c r="AC65" s="764"/>
      <c r="AD65" s="764"/>
      <c r="AE65" s="765"/>
      <c r="AF65" s="722" t="str">
        <f>IF($G65="","",VLOOKUP($G65,'Geometry 2'!$E$4:$AJ$14,19,TRUE)-12*VLOOKUP($G65,'Geometry 2'!$E$4:$AJ$14,32,TRUE)*($G65-IF($P65="",0,$P65)-VLOOKUP($G65,'Geometry 2'!$E$5:$AH$14,1,TRUE)))</f>
        <v/>
      </c>
      <c r="AG65" s="722"/>
      <c r="AH65" s="722"/>
      <c r="AI65" s="722"/>
      <c r="AJ65" s="752" t="str">
        <f>IF($G65="","",VLOOKUP($G65,'Geometry 2'!$E$4:$AH$14,23,TRUE))</f>
        <v/>
      </c>
      <c r="AK65" s="753"/>
      <c r="AL65" s="753"/>
      <c r="AM65" s="754"/>
      <c r="AN65" s="723"/>
      <c r="AO65" s="723"/>
      <c r="AP65" s="723"/>
      <c r="AQ65" s="723"/>
      <c r="AR65" s="723" t="str">
        <f>IF($G65="","",VLOOKUP($G65,'Geometry 2'!$E$4:$AH$14,27,TRUE))</f>
        <v/>
      </c>
      <c r="AS65" s="723"/>
      <c r="AT65" s="723"/>
      <c r="AU65" s="724"/>
      <c r="AV65" s="721"/>
      <c r="AW65" s="722"/>
      <c r="AX65" s="722"/>
      <c r="AZ65" s="728" t="str">
        <f t="shared" si="5"/>
        <v/>
      </c>
      <c r="BA65" s="729"/>
      <c r="BB65" s="729"/>
      <c r="BC65" s="730"/>
      <c r="BD65" s="728"/>
      <c r="BE65" s="729"/>
      <c r="BF65" s="729"/>
      <c r="BG65" s="728" t="str">
        <f t="shared" si="9"/>
        <v/>
      </c>
      <c r="BH65" s="729"/>
      <c r="BI65" s="729"/>
      <c r="BJ65" s="729"/>
      <c r="BK65" s="730"/>
      <c r="BL65" s="728"/>
      <c r="BM65" s="729"/>
      <c r="BN65" s="729"/>
      <c r="BO65" s="729"/>
      <c r="BP65" s="731"/>
      <c r="BQ65" s="731"/>
      <c r="BR65" s="728" t="str">
        <f>IF(BP65="","",IF(OR(AND(Rev="H",Calculations!$F$27=TRUE),AND(Rev&lt;&gt;"H",Calculations!$F$30=TRUE)),IF(BP65&lt;=1,"Pass","Fail"),IF(BP65&lt;=1.05,"Pass","Fail")))</f>
        <v/>
      </c>
      <c r="BS65" s="729"/>
      <c r="BT65" s="730"/>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804"/>
      <c r="CP65" s="805"/>
      <c r="CQ65" s="806"/>
      <c r="CR65" s="804"/>
      <c r="CS65" s="805"/>
      <c r="CT65" s="806"/>
      <c r="CU65" s="804" t="str">
        <f t="shared" si="7"/>
        <v/>
      </c>
      <c r="CV65" s="805"/>
      <c r="CW65" s="812"/>
      <c r="CX65" s="732"/>
      <c r="CY65" s="733"/>
      <c r="CZ65" s="738"/>
      <c r="DA65" s="732"/>
      <c r="DB65" s="733"/>
      <c r="DC65" s="738"/>
      <c r="DD65" s="732" t="str">
        <f t="shared" si="8"/>
        <v/>
      </c>
      <c r="DE65" s="733"/>
      <c r="DF65" s="734"/>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72" t="str">
        <f t="shared" si="4"/>
        <v/>
      </c>
      <c r="E66" s="773"/>
      <c r="F66" s="17" t="str">
        <f t="shared" si="2"/>
        <v/>
      </c>
      <c r="G66" s="77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75"/>
      <c r="I66" s="228"/>
      <c r="J66" s="228"/>
      <c r="K66" s="228"/>
      <c r="L66" s="723" t="str">
        <f t="shared" si="10"/>
        <v/>
      </c>
      <c r="M66" s="723"/>
      <c r="N66" s="723"/>
      <c r="O66" s="723"/>
      <c r="P66" s="723" t="str">
        <f>IF(OR(G66=0,G66=""),"",IF(VLOOKUP(G66,'Geometry 2'!$C$4:$AI$14,1,TRUE)=VLOOKUP(G67,'Geometry 2'!$C$4:$AI$14,1,TRUE),"",IF(VLOOKUP(G66,'Geometry 2'!$C$4:$AI$14,33,TRUE)&lt;&gt;"n/a",MIN(G66,VLOOKUP(G66,'Geometry 2'!$C$4:$AI$14,1,TRUE))-VLOOKUP(G66,'Geometry 2'!$C$4:$AI$14,33,TRUE),"check")))</f>
        <v/>
      </c>
      <c r="Q66" s="723"/>
      <c r="R66" s="723"/>
      <c r="S66" s="723"/>
      <c r="T66" s="723" t="str">
        <f>IF($G66="","",VLOOKUP($G66,'Geometry 2'!$E$4:$AH$14,11,TRUE))</f>
        <v/>
      </c>
      <c r="U66" s="723"/>
      <c r="V66" s="723"/>
      <c r="W66" s="723"/>
      <c r="X66" s="722" t="str">
        <f>IF($G66="","",VLOOKUP($G66,'Geometry 2'!$E$4:$AJ$14,19,TRUE)-12*VLOOKUP($G66,'Geometry 2'!$E$4:$AJ$14,32,TRUE)*($D66-VLOOKUP($G66,'Geometry 2'!$E$5:$AH$14,1,TRUE)))</f>
        <v/>
      </c>
      <c r="Y66" s="722"/>
      <c r="Z66" s="722"/>
      <c r="AA66" s="722"/>
      <c r="AB66" s="763" t="str">
        <f>IF($G66="","",VLOOKUP($G66,'Geometry 2'!$E$4:$AJ$14,19,TRUE)-12*VLOOKUP($G66,'Geometry 2'!$E$4:$AJ$14,32,TRUE)*($G66-VLOOKUP($G66,'Geometry 2'!$E$5:$AH$14,1,TRUE)))</f>
        <v/>
      </c>
      <c r="AC66" s="764"/>
      <c r="AD66" s="764"/>
      <c r="AE66" s="765"/>
      <c r="AF66" s="722" t="str">
        <f>IF($G66="","",VLOOKUP($G66,'Geometry 2'!$E$4:$AJ$14,19,TRUE)-12*VLOOKUP($G66,'Geometry 2'!$E$4:$AJ$14,32,TRUE)*($G66-IF($P66="",0,$P66)-VLOOKUP($G66,'Geometry 2'!$E$5:$AH$14,1,TRUE)))</f>
        <v/>
      </c>
      <c r="AG66" s="722"/>
      <c r="AH66" s="722"/>
      <c r="AI66" s="722"/>
      <c r="AJ66" s="752" t="str">
        <f>IF($G66="","",VLOOKUP($G66,'Geometry 2'!$E$4:$AH$14,23,TRUE))</f>
        <v/>
      </c>
      <c r="AK66" s="753"/>
      <c r="AL66" s="753"/>
      <c r="AM66" s="754"/>
      <c r="AN66" s="723"/>
      <c r="AO66" s="723"/>
      <c r="AP66" s="723"/>
      <c r="AQ66" s="723"/>
      <c r="AR66" s="723" t="str">
        <f>IF($G66="","",VLOOKUP($G66,'Geometry 2'!$E$4:$AH$14,27,TRUE))</f>
        <v/>
      </c>
      <c r="AS66" s="723"/>
      <c r="AT66" s="723"/>
      <c r="AU66" s="724"/>
      <c r="AV66" s="721"/>
      <c r="AW66" s="722"/>
      <c r="AX66" s="722"/>
      <c r="AZ66" s="728" t="str">
        <f t="shared" si="5"/>
        <v/>
      </c>
      <c r="BA66" s="729"/>
      <c r="BB66" s="729"/>
      <c r="BC66" s="730"/>
      <c r="BD66" s="728"/>
      <c r="BE66" s="729"/>
      <c r="BF66" s="729"/>
      <c r="BG66" s="728" t="str">
        <f t="shared" si="9"/>
        <v/>
      </c>
      <c r="BH66" s="729"/>
      <c r="BI66" s="729"/>
      <c r="BJ66" s="729"/>
      <c r="BK66" s="730"/>
      <c r="BL66" s="728"/>
      <c r="BM66" s="729"/>
      <c r="BN66" s="729"/>
      <c r="BO66" s="729"/>
      <c r="BP66" s="731"/>
      <c r="BQ66" s="731"/>
      <c r="BR66" s="728" t="str">
        <f>IF(BP66="","",IF(OR(AND(Rev="H",Calculations!$F$27=TRUE),AND(Rev&lt;&gt;"H",Calculations!$F$30=TRUE)),IF(BP66&lt;=1,"Pass","Fail"),IF(BP66&lt;=1.05,"Pass","Fail")))</f>
        <v/>
      </c>
      <c r="BS66" s="729"/>
      <c r="BT66" s="730"/>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7"/>
      <c r="CP66" s="798"/>
      <c r="CQ66" s="799"/>
      <c r="CR66" s="797"/>
      <c r="CS66" s="798"/>
      <c r="CT66" s="799"/>
      <c r="CU66" s="797" t="str">
        <f t="shared" si="7"/>
        <v/>
      </c>
      <c r="CV66" s="798"/>
      <c r="CW66" s="813"/>
      <c r="CX66" s="814"/>
      <c r="CY66" s="736"/>
      <c r="CZ66" s="815"/>
      <c r="DA66" s="739"/>
      <c r="DB66" s="740"/>
      <c r="DC66" s="741"/>
      <c r="DD66" s="735" t="str">
        <f t="shared" si="8"/>
        <v/>
      </c>
      <c r="DE66" s="736"/>
      <c r="DF66" s="737"/>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72" t="str">
        <f t="shared" si="4"/>
        <v/>
      </c>
      <c r="E67" s="773"/>
      <c r="F67" s="17" t="str">
        <f t="shared" si="2"/>
        <v/>
      </c>
      <c r="G67" s="77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75"/>
      <c r="I67" s="228"/>
      <c r="J67" s="228"/>
      <c r="K67" s="228"/>
      <c r="L67" s="723" t="str">
        <f t="shared" si="10"/>
        <v/>
      </c>
      <c r="M67" s="723"/>
      <c r="N67" s="723"/>
      <c r="O67" s="723"/>
      <c r="P67" s="723" t="str">
        <f>IF(OR(G67=0,G67=""),"",IF(VLOOKUP(G67,'Geometry 2'!$C$4:$AI$14,1,TRUE)=VLOOKUP(G68,'Geometry 2'!$C$4:$AI$14,1,TRUE),"",IF(VLOOKUP(G67,'Geometry 2'!$C$4:$AI$14,33,TRUE)&lt;&gt;"n/a",MIN(G67,VLOOKUP(G67,'Geometry 2'!$C$4:$AI$14,1,TRUE))-VLOOKUP(G67,'Geometry 2'!$C$4:$AI$14,33,TRUE),"check")))</f>
        <v/>
      </c>
      <c r="Q67" s="723"/>
      <c r="R67" s="723"/>
      <c r="S67" s="723"/>
      <c r="T67" s="723" t="str">
        <f>IF($G67="","",VLOOKUP($G67,'Geometry 2'!$E$4:$AH$14,11,TRUE))</f>
        <v/>
      </c>
      <c r="U67" s="723"/>
      <c r="V67" s="723"/>
      <c r="W67" s="723"/>
      <c r="X67" s="722" t="str">
        <f>IF($G67="","",VLOOKUP($G67,'Geometry 2'!$E$4:$AJ$14,19,TRUE)-12*VLOOKUP($G67,'Geometry 2'!$E$4:$AJ$14,32,TRUE)*($D67-VLOOKUP($G67,'Geometry 2'!$E$5:$AH$14,1,TRUE)))</f>
        <v/>
      </c>
      <c r="Y67" s="722"/>
      <c r="Z67" s="722"/>
      <c r="AA67" s="722"/>
      <c r="AB67" s="763" t="str">
        <f>IF($G67="","",VLOOKUP($G67,'Geometry 2'!$E$4:$AJ$14,19,TRUE)-12*VLOOKUP($G67,'Geometry 2'!$E$4:$AJ$14,32,TRUE)*($G67-VLOOKUP($G67,'Geometry 2'!$E$5:$AH$14,1,TRUE)))</f>
        <v/>
      </c>
      <c r="AC67" s="764"/>
      <c r="AD67" s="764"/>
      <c r="AE67" s="765"/>
      <c r="AF67" s="722" t="str">
        <f>IF($G67="","",VLOOKUP($G67,'Geometry 2'!$E$4:$AJ$14,19,TRUE)-12*VLOOKUP($G67,'Geometry 2'!$E$4:$AJ$14,32,TRUE)*($G67-IF($P67="",0,$P67)-VLOOKUP($G67,'Geometry 2'!$E$5:$AH$14,1,TRUE)))</f>
        <v/>
      </c>
      <c r="AG67" s="722"/>
      <c r="AH67" s="722"/>
      <c r="AI67" s="722"/>
      <c r="AJ67" s="752" t="str">
        <f>IF($G67="","",VLOOKUP($G67,'Geometry 2'!$E$4:$AH$14,23,TRUE))</f>
        <v/>
      </c>
      <c r="AK67" s="753"/>
      <c r="AL67" s="753"/>
      <c r="AM67" s="754"/>
      <c r="AN67" s="723"/>
      <c r="AO67" s="723"/>
      <c r="AP67" s="723"/>
      <c r="AQ67" s="723"/>
      <c r="AR67" s="723" t="str">
        <f>IF($G67="","",VLOOKUP($G67,'Geometry 2'!$E$4:$AH$14,27,TRUE))</f>
        <v/>
      </c>
      <c r="AS67" s="723"/>
      <c r="AT67" s="723"/>
      <c r="AU67" s="724"/>
      <c r="AV67" s="721"/>
      <c r="AW67" s="722"/>
      <c r="AX67" s="722"/>
      <c r="AZ67" s="728" t="str">
        <f t="shared" si="5"/>
        <v/>
      </c>
      <c r="BA67" s="729"/>
      <c r="BB67" s="729"/>
      <c r="BC67" s="730"/>
      <c r="BD67" s="728"/>
      <c r="BE67" s="729"/>
      <c r="BF67" s="729"/>
      <c r="BG67" s="728" t="str">
        <f t="shared" si="9"/>
        <v/>
      </c>
      <c r="BH67" s="729"/>
      <c r="BI67" s="729"/>
      <c r="BJ67" s="729"/>
      <c r="BK67" s="730"/>
      <c r="BL67" s="728"/>
      <c r="BM67" s="729"/>
      <c r="BN67" s="729"/>
      <c r="BO67" s="729"/>
      <c r="BP67" s="731"/>
      <c r="BQ67" s="731"/>
      <c r="BR67" s="728" t="str">
        <f>IF(BP67="","",IF(OR(AND(Rev="H",Calculations!$F$27=TRUE),AND(Rev&lt;&gt;"H",Calculations!$F$30=TRUE)),IF(BP67&lt;=1,"Pass","Fail"),IF(BP67&lt;=1.05,"Pass","Fail")))</f>
        <v/>
      </c>
      <c r="BS67" s="729"/>
      <c r="BT67" s="730"/>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804"/>
      <c r="CP67" s="805"/>
      <c r="CQ67" s="806"/>
      <c r="CR67" s="804"/>
      <c r="CS67" s="805"/>
      <c r="CT67" s="806"/>
      <c r="CU67" s="804" t="str">
        <f t="shared" si="7"/>
        <v/>
      </c>
      <c r="CV67" s="805"/>
      <c r="CW67" s="812"/>
      <c r="CX67" s="732"/>
      <c r="CY67" s="733"/>
      <c r="CZ67" s="738"/>
      <c r="DA67" s="732"/>
      <c r="DB67" s="733"/>
      <c r="DC67" s="738"/>
      <c r="DD67" s="732" t="str">
        <f t="shared" si="8"/>
        <v/>
      </c>
      <c r="DE67" s="733"/>
      <c r="DF67" s="734"/>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72" t="str">
        <f t="shared" si="4"/>
        <v/>
      </c>
      <c r="E68" s="773"/>
      <c r="F68" s="17" t="str">
        <f t="shared" si="2"/>
        <v/>
      </c>
      <c r="G68" s="77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75"/>
      <c r="I68" s="228"/>
      <c r="J68" s="228"/>
      <c r="K68" s="228"/>
      <c r="L68" s="723" t="str">
        <f t="shared" si="10"/>
        <v/>
      </c>
      <c r="M68" s="723"/>
      <c r="N68" s="723"/>
      <c r="O68" s="723"/>
      <c r="P68" s="723" t="str">
        <f>IF(OR(G68=0,G68=""),"",IF(VLOOKUP(G68,'Geometry 2'!$C$4:$AI$14,1,TRUE)=VLOOKUP(G69,'Geometry 2'!$C$4:$AI$14,1,TRUE),"",IF(VLOOKUP(G68,'Geometry 2'!$C$4:$AI$14,33,TRUE)&lt;&gt;"n/a",MIN(G68,VLOOKUP(G68,'Geometry 2'!$C$4:$AI$14,1,TRUE))-VLOOKUP(G68,'Geometry 2'!$C$4:$AI$14,33,TRUE),"check")))</f>
        <v/>
      </c>
      <c r="Q68" s="723"/>
      <c r="R68" s="723"/>
      <c r="S68" s="723"/>
      <c r="T68" s="723" t="str">
        <f>IF($G68="","",VLOOKUP($G68,'Geometry 2'!$E$4:$AH$14,11,TRUE))</f>
        <v/>
      </c>
      <c r="U68" s="723"/>
      <c r="V68" s="723"/>
      <c r="W68" s="723"/>
      <c r="X68" s="722" t="str">
        <f>IF($G68="","",VLOOKUP($G68,'Geometry 2'!$E$4:$AJ$14,19,TRUE)-12*VLOOKUP($G68,'Geometry 2'!$E$4:$AJ$14,32,TRUE)*($D68-VLOOKUP($G68,'Geometry 2'!$E$5:$AH$14,1,TRUE)))</f>
        <v/>
      </c>
      <c r="Y68" s="722"/>
      <c r="Z68" s="722"/>
      <c r="AA68" s="722"/>
      <c r="AB68" s="763" t="str">
        <f>IF($G68="","",VLOOKUP($G68,'Geometry 2'!$E$4:$AJ$14,19,TRUE)-12*VLOOKUP($G68,'Geometry 2'!$E$4:$AJ$14,32,TRUE)*($G68-VLOOKUP($G68,'Geometry 2'!$E$5:$AH$14,1,TRUE)))</f>
        <v/>
      </c>
      <c r="AC68" s="764"/>
      <c r="AD68" s="764"/>
      <c r="AE68" s="765"/>
      <c r="AF68" s="722" t="str">
        <f>IF($G68="","",VLOOKUP($G68,'Geometry 2'!$E$4:$AJ$14,19,TRUE)-12*VLOOKUP($G68,'Geometry 2'!$E$4:$AJ$14,32,TRUE)*($G68-IF($P68="",0,$P68)-VLOOKUP($G68,'Geometry 2'!$E$5:$AH$14,1,TRUE)))</f>
        <v/>
      </c>
      <c r="AG68" s="722"/>
      <c r="AH68" s="722"/>
      <c r="AI68" s="722"/>
      <c r="AJ68" s="752" t="str">
        <f>IF($G68="","",VLOOKUP($G68,'Geometry 2'!$E$4:$AH$14,23,TRUE))</f>
        <v/>
      </c>
      <c r="AK68" s="753"/>
      <c r="AL68" s="753"/>
      <c r="AM68" s="754"/>
      <c r="AN68" s="723"/>
      <c r="AO68" s="723"/>
      <c r="AP68" s="723"/>
      <c r="AQ68" s="723"/>
      <c r="AR68" s="723" t="str">
        <f>IF($G68="","",VLOOKUP($G68,'Geometry 2'!$E$4:$AH$14,27,TRUE))</f>
        <v/>
      </c>
      <c r="AS68" s="723"/>
      <c r="AT68" s="723"/>
      <c r="AU68" s="724"/>
      <c r="AV68" s="721"/>
      <c r="AW68" s="722"/>
      <c r="AX68" s="722"/>
      <c r="AZ68" s="728" t="str">
        <f t="shared" si="5"/>
        <v/>
      </c>
      <c r="BA68" s="729"/>
      <c r="BB68" s="729"/>
      <c r="BC68" s="730"/>
      <c r="BD68" s="728"/>
      <c r="BE68" s="729"/>
      <c r="BF68" s="729"/>
      <c r="BG68" s="728" t="str">
        <f t="shared" si="9"/>
        <v/>
      </c>
      <c r="BH68" s="729"/>
      <c r="BI68" s="729"/>
      <c r="BJ68" s="729"/>
      <c r="BK68" s="730"/>
      <c r="BL68" s="728"/>
      <c r="BM68" s="729"/>
      <c r="BN68" s="729"/>
      <c r="BO68" s="729"/>
      <c r="BP68" s="731"/>
      <c r="BQ68" s="731"/>
      <c r="BR68" s="728" t="str">
        <f>IF(BP68="","",IF(OR(AND(Rev="H",Calculations!$F$27=TRUE),AND(Rev&lt;&gt;"H",Calculations!$F$30=TRUE)),IF(BP68&lt;=1,"Pass","Fail"),IF(BP68&lt;=1.05,"Pass","Fail")))</f>
        <v/>
      </c>
      <c r="BS68" s="729"/>
      <c r="BT68" s="730"/>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7"/>
      <c r="CP68" s="798"/>
      <c r="CQ68" s="799"/>
      <c r="CR68" s="797"/>
      <c r="CS68" s="798"/>
      <c r="CT68" s="799"/>
      <c r="CU68" s="797" t="str">
        <f t="shared" si="7"/>
        <v/>
      </c>
      <c r="CV68" s="798"/>
      <c r="CW68" s="813"/>
      <c r="CX68" s="814"/>
      <c r="CY68" s="736"/>
      <c r="CZ68" s="815"/>
      <c r="DA68" s="739"/>
      <c r="DB68" s="740"/>
      <c r="DC68" s="741"/>
      <c r="DD68" s="735" t="str">
        <f t="shared" si="8"/>
        <v/>
      </c>
      <c r="DE68" s="736"/>
      <c r="DF68" s="737"/>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72" t="str">
        <f t="shared" si="4"/>
        <v/>
      </c>
      <c r="E69" s="773"/>
      <c r="F69" s="17" t="str">
        <f t="shared" si="2"/>
        <v/>
      </c>
      <c r="G69" s="77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75"/>
      <c r="I69" s="228"/>
      <c r="J69" s="228"/>
      <c r="K69" s="228"/>
      <c r="L69" s="723" t="str">
        <f t="shared" ref="L69:L104" si="11">IF(D69="","",D69-G69+IF(P69="",0,P69))</f>
        <v/>
      </c>
      <c r="M69" s="723"/>
      <c r="N69" s="723"/>
      <c r="O69" s="723"/>
      <c r="P69" s="723" t="str">
        <f>IF(OR(G69=0,G69=""),"",IF(VLOOKUP(G69,'Geometry 2'!$C$4:$AI$14,1,TRUE)=VLOOKUP(G70,'Geometry 2'!$C$4:$AI$14,1,TRUE),"",IF(VLOOKUP(G69,'Geometry 2'!$C$4:$AI$14,33,TRUE)&lt;&gt;"n/a",MIN(G69,VLOOKUP(G69,'Geometry 2'!$C$4:$AI$14,1,TRUE))-VLOOKUP(G69,'Geometry 2'!$C$4:$AI$14,33,TRUE),"check")))</f>
        <v/>
      </c>
      <c r="Q69" s="723"/>
      <c r="R69" s="723"/>
      <c r="S69" s="723"/>
      <c r="T69" s="723" t="str">
        <f>IF($G69="","",VLOOKUP($G69,'Geometry 2'!$E$4:$AH$14,11,TRUE))</f>
        <v/>
      </c>
      <c r="U69" s="723"/>
      <c r="V69" s="723"/>
      <c r="W69" s="723"/>
      <c r="X69" s="722" t="str">
        <f>IF($G69="","",VLOOKUP($G69,'Geometry 2'!$E$4:$AJ$14,19,TRUE)-12*VLOOKUP($G69,'Geometry 2'!$E$4:$AJ$14,32,TRUE)*($D69-VLOOKUP($G69,'Geometry 2'!$E$5:$AH$14,1,TRUE)))</f>
        <v/>
      </c>
      <c r="Y69" s="722"/>
      <c r="Z69" s="722"/>
      <c r="AA69" s="722"/>
      <c r="AB69" s="763" t="str">
        <f>IF($G69="","",VLOOKUP($G69,'Geometry 2'!$E$4:$AJ$14,19,TRUE)-12*VLOOKUP($G69,'Geometry 2'!$E$4:$AJ$14,32,TRUE)*($G69-VLOOKUP($G69,'Geometry 2'!$E$5:$AH$14,1,TRUE)))</f>
        <v/>
      </c>
      <c r="AC69" s="764"/>
      <c r="AD69" s="764"/>
      <c r="AE69" s="765"/>
      <c r="AF69" s="722" t="str">
        <f>IF($G69="","",VLOOKUP($G69,'Geometry 2'!$E$4:$AJ$14,19,TRUE)-12*VLOOKUP($G69,'Geometry 2'!$E$4:$AJ$14,32,TRUE)*($G69-IF($P69="",0,$P69)-VLOOKUP($G69,'Geometry 2'!$E$5:$AH$14,1,TRUE)))</f>
        <v/>
      </c>
      <c r="AG69" s="722"/>
      <c r="AH69" s="722"/>
      <c r="AI69" s="722"/>
      <c r="AJ69" s="752" t="str">
        <f>IF($G69="","",VLOOKUP($G69,'Geometry 2'!$E$4:$AH$14,23,TRUE))</f>
        <v/>
      </c>
      <c r="AK69" s="753"/>
      <c r="AL69" s="753"/>
      <c r="AM69" s="754"/>
      <c r="AN69" s="723"/>
      <c r="AO69" s="723"/>
      <c r="AP69" s="723"/>
      <c r="AQ69" s="723"/>
      <c r="AR69" s="723" t="str">
        <f>IF($G69="","",VLOOKUP($G69,'Geometry 2'!$E$4:$AH$14,27,TRUE))</f>
        <v/>
      </c>
      <c r="AS69" s="723"/>
      <c r="AT69" s="723"/>
      <c r="AU69" s="724"/>
      <c r="AV69" s="721"/>
      <c r="AW69" s="722"/>
      <c r="AX69" s="722"/>
      <c r="AZ69" s="728" t="str">
        <f t="shared" si="5"/>
        <v/>
      </c>
      <c r="BA69" s="729"/>
      <c r="BB69" s="729"/>
      <c r="BC69" s="730"/>
      <c r="BD69" s="728"/>
      <c r="BE69" s="729"/>
      <c r="BF69" s="729"/>
      <c r="BG69" s="728" t="str">
        <f t="shared" si="9"/>
        <v/>
      </c>
      <c r="BH69" s="729"/>
      <c r="BI69" s="729"/>
      <c r="BJ69" s="729"/>
      <c r="BK69" s="730"/>
      <c r="BL69" s="728"/>
      <c r="BM69" s="729"/>
      <c r="BN69" s="729"/>
      <c r="BO69" s="729"/>
      <c r="BP69" s="731"/>
      <c r="BQ69" s="731"/>
      <c r="BR69" s="728" t="str">
        <f>IF(BP69="","",IF(OR(AND(Rev="H",Calculations!$F$27=TRUE),AND(Rev&lt;&gt;"H",Calculations!$F$30=TRUE)),IF(BP69&lt;=1,"Pass","Fail"),IF(BP69&lt;=1.05,"Pass","Fail")))</f>
        <v/>
      </c>
      <c r="BS69" s="729"/>
      <c r="BT69" s="730"/>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804"/>
      <c r="CP69" s="805"/>
      <c r="CQ69" s="806"/>
      <c r="CR69" s="804"/>
      <c r="CS69" s="805"/>
      <c r="CT69" s="806"/>
      <c r="CU69" s="804" t="str">
        <f t="shared" si="7"/>
        <v/>
      </c>
      <c r="CV69" s="805"/>
      <c r="CW69" s="812"/>
      <c r="CX69" s="732"/>
      <c r="CY69" s="733"/>
      <c r="CZ69" s="738"/>
      <c r="DA69" s="732"/>
      <c r="DB69" s="733"/>
      <c r="DC69" s="738"/>
      <c r="DD69" s="732" t="str">
        <f t="shared" si="8"/>
        <v/>
      </c>
      <c r="DE69" s="733"/>
      <c r="DF69" s="734"/>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72" t="str">
        <f t="shared" si="4"/>
        <v/>
      </c>
      <c r="E70" s="773"/>
      <c r="F70" s="17" t="str">
        <f t="shared" ref="F70:F104" si="12">IF(D70="","","-")</f>
        <v/>
      </c>
      <c r="G70" s="77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75"/>
      <c r="I70" s="228"/>
      <c r="J70" s="228"/>
      <c r="K70" s="228"/>
      <c r="L70" s="723" t="str">
        <f t="shared" si="11"/>
        <v/>
      </c>
      <c r="M70" s="723"/>
      <c r="N70" s="723"/>
      <c r="O70" s="723"/>
      <c r="P70" s="723" t="str">
        <f>IF(OR(G70=0,G70=""),"",IF(VLOOKUP(G70,'Geometry 2'!$C$4:$AI$14,1,TRUE)=VLOOKUP(G71,'Geometry 2'!$C$4:$AI$14,1,TRUE),"",IF(VLOOKUP(G70,'Geometry 2'!$C$4:$AI$14,33,TRUE)&lt;&gt;"n/a",MIN(G70,VLOOKUP(G70,'Geometry 2'!$C$4:$AI$14,1,TRUE))-VLOOKUP(G70,'Geometry 2'!$C$4:$AI$14,33,TRUE),"check")))</f>
        <v/>
      </c>
      <c r="Q70" s="723"/>
      <c r="R70" s="723"/>
      <c r="S70" s="723"/>
      <c r="T70" s="723" t="str">
        <f>IF($G70="","",VLOOKUP($G70,'Geometry 2'!$E$4:$AH$14,11,TRUE))</f>
        <v/>
      </c>
      <c r="U70" s="723"/>
      <c r="V70" s="723"/>
      <c r="W70" s="723"/>
      <c r="X70" s="722" t="str">
        <f>IF($G70="","",VLOOKUP($G70,'Geometry 2'!$E$4:$AJ$14,19,TRUE)-12*VLOOKUP($G70,'Geometry 2'!$E$4:$AJ$14,32,TRUE)*($D70-VLOOKUP($G70,'Geometry 2'!$E$5:$AH$14,1,TRUE)))</f>
        <v/>
      </c>
      <c r="Y70" s="722"/>
      <c r="Z70" s="722"/>
      <c r="AA70" s="722"/>
      <c r="AB70" s="763" t="str">
        <f>IF($G70="","",VLOOKUP($G70,'Geometry 2'!$E$4:$AJ$14,19,TRUE)-12*VLOOKUP($G70,'Geometry 2'!$E$4:$AJ$14,32,TRUE)*($G70-VLOOKUP($G70,'Geometry 2'!$E$5:$AH$14,1,TRUE)))</f>
        <v/>
      </c>
      <c r="AC70" s="764"/>
      <c r="AD70" s="764"/>
      <c r="AE70" s="765"/>
      <c r="AF70" s="722" t="str">
        <f>IF($G70="","",VLOOKUP($G70,'Geometry 2'!$E$4:$AJ$14,19,TRUE)-12*VLOOKUP($G70,'Geometry 2'!$E$4:$AJ$14,32,TRUE)*($G70-IF($P70="",0,$P70)-VLOOKUP($G70,'Geometry 2'!$E$5:$AH$14,1,TRUE)))</f>
        <v/>
      </c>
      <c r="AG70" s="722"/>
      <c r="AH70" s="722"/>
      <c r="AI70" s="722"/>
      <c r="AJ70" s="752" t="str">
        <f>IF($G70="","",VLOOKUP($G70,'Geometry 2'!$E$4:$AH$14,23,TRUE))</f>
        <v/>
      </c>
      <c r="AK70" s="753"/>
      <c r="AL70" s="753"/>
      <c r="AM70" s="754"/>
      <c r="AN70" s="723"/>
      <c r="AO70" s="723"/>
      <c r="AP70" s="723"/>
      <c r="AQ70" s="723"/>
      <c r="AR70" s="723" t="str">
        <f>IF($G70="","",VLOOKUP($G70,'Geometry 2'!$E$4:$AH$14,27,TRUE))</f>
        <v/>
      </c>
      <c r="AS70" s="723"/>
      <c r="AT70" s="723"/>
      <c r="AU70" s="724"/>
      <c r="AV70" s="721"/>
      <c r="AW70" s="722"/>
      <c r="AX70" s="722"/>
      <c r="AZ70" s="728" t="str">
        <f t="shared" si="5"/>
        <v/>
      </c>
      <c r="BA70" s="729"/>
      <c r="BB70" s="729"/>
      <c r="BC70" s="730"/>
      <c r="BD70" s="728"/>
      <c r="BE70" s="729"/>
      <c r="BF70" s="729"/>
      <c r="BG70" s="728" t="str">
        <f t="shared" si="9"/>
        <v/>
      </c>
      <c r="BH70" s="729"/>
      <c r="BI70" s="729"/>
      <c r="BJ70" s="729"/>
      <c r="BK70" s="730"/>
      <c r="BL70" s="728"/>
      <c r="BM70" s="729"/>
      <c r="BN70" s="729"/>
      <c r="BO70" s="729"/>
      <c r="BP70" s="731"/>
      <c r="BQ70" s="731"/>
      <c r="BR70" s="728" t="str">
        <f>IF(BP70="","",IF(OR(AND(Rev="H",Calculations!$F$27=TRUE),AND(Rev&lt;&gt;"H",Calculations!$F$30=TRUE)),IF(BP70&lt;=1,"Pass","Fail"),IF(BP70&lt;=1.05,"Pass","Fail")))</f>
        <v/>
      </c>
      <c r="BS70" s="729"/>
      <c r="BT70" s="730"/>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7"/>
      <c r="CP70" s="798"/>
      <c r="CQ70" s="799"/>
      <c r="CR70" s="797"/>
      <c r="CS70" s="798"/>
      <c r="CT70" s="799"/>
      <c r="CU70" s="797" t="str">
        <f t="shared" si="7"/>
        <v/>
      </c>
      <c r="CV70" s="798"/>
      <c r="CW70" s="813"/>
      <c r="CX70" s="814"/>
      <c r="CY70" s="736"/>
      <c r="CZ70" s="815"/>
      <c r="DA70" s="739"/>
      <c r="DB70" s="740"/>
      <c r="DC70" s="741"/>
      <c r="DD70" s="735" t="str">
        <f t="shared" si="8"/>
        <v/>
      </c>
      <c r="DE70" s="736"/>
      <c r="DF70" s="737"/>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72" t="str">
        <f t="shared" ref="D71:D104" si="14">IF(OR(G70=0,G70=""),"",G70)</f>
        <v/>
      </c>
      <c r="E71" s="773"/>
      <c r="F71" s="17" t="str">
        <f t="shared" si="12"/>
        <v/>
      </c>
      <c r="G71" s="77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75"/>
      <c r="I71" s="228"/>
      <c r="J71" s="228"/>
      <c r="K71" s="228"/>
      <c r="L71" s="723" t="str">
        <f t="shared" si="11"/>
        <v/>
      </c>
      <c r="M71" s="723"/>
      <c r="N71" s="723"/>
      <c r="O71" s="723"/>
      <c r="P71" s="723" t="str">
        <f>IF(OR(G71=0,G71=""),"",IF(VLOOKUP(G71,'Geometry 2'!$C$4:$AI$14,1,TRUE)=VLOOKUP(G72,'Geometry 2'!$C$4:$AI$14,1,TRUE),"",IF(VLOOKUP(G71,'Geometry 2'!$C$4:$AI$14,33,TRUE)&lt;&gt;"n/a",MIN(G71,VLOOKUP(G71,'Geometry 2'!$C$4:$AI$14,1,TRUE))-VLOOKUP(G71,'Geometry 2'!$C$4:$AI$14,33,TRUE),"check")))</f>
        <v/>
      </c>
      <c r="Q71" s="723"/>
      <c r="R71" s="723"/>
      <c r="S71" s="723"/>
      <c r="T71" s="723" t="str">
        <f>IF($G71="","",VLOOKUP($G71,'Geometry 2'!$E$4:$AH$14,11,TRUE))</f>
        <v/>
      </c>
      <c r="U71" s="723"/>
      <c r="V71" s="723"/>
      <c r="W71" s="723"/>
      <c r="X71" s="722" t="str">
        <f>IF($G71="","",VLOOKUP($G71,'Geometry 2'!$E$4:$AJ$14,19,TRUE)-12*VLOOKUP($G71,'Geometry 2'!$E$4:$AJ$14,32,TRUE)*($D71-VLOOKUP($G71,'Geometry 2'!$E$5:$AH$14,1,TRUE)))</f>
        <v/>
      </c>
      <c r="Y71" s="722"/>
      <c r="Z71" s="722"/>
      <c r="AA71" s="722"/>
      <c r="AB71" s="763" t="str">
        <f>IF($G71="","",VLOOKUP($G71,'Geometry 2'!$E$4:$AJ$14,19,TRUE)-12*VLOOKUP($G71,'Geometry 2'!$E$4:$AJ$14,32,TRUE)*($G71-VLOOKUP($G71,'Geometry 2'!$E$5:$AH$14,1,TRUE)))</f>
        <v/>
      </c>
      <c r="AC71" s="764"/>
      <c r="AD71" s="764"/>
      <c r="AE71" s="765"/>
      <c r="AF71" s="722" t="str">
        <f>IF($G71="","",VLOOKUP($G71,'Geometry 2'!$E$4:$AJ$14,19,TRUE)-12*VLOOKUP($G71,'Geometry 2'!$E$4:$AJ$14,32,TRUE)*($G71-IF($P71="",0,$P71)-VLOOKUP($G71,'Geometry 2'!$E$5:$AH$14,1,TRUE)))</f>
        <v/>
      </c>
      <c r="AG71" s="722"/>
      <c r="AH71" s="722"/>
      <c r="AI71" s="722"/>
      <c r="AJ71" s="752" t="str">
        <f>IF($G71="","",VLOOKUP($G71,'Geometry 2'!$E$4:$AH$14,23,TRUE))</f>
        <v/>
      </c>
      <c r="AK71" s="753"/>
      <c r="AL71" s="753"/>
      <c r="AM71" s="754"/>
      <c r="AN71" s="723"/>
      <c r="AO71" s="723"/>
      <c r="AP71" s="723"/>
      <c r="AQ71" s="723"/>
      <c r="AR71" s="723" t="str">
        <f>IF($G71="","",VLOOKUP($G71,'Geometry 2'!$E$4:$AH$14,27,TRUE))</f>
        <v/>
      </c>
      <c r="AS71" s="723"/>
      <c r="AT71" s="723"/>
      <c r="AU71" s="724"/>
      <c r="AV71" s="721"/>
      <c r="AW71" s="722"/>
      <c r="AX71" s="722"/>
      <c r="AZ71" s="728" t="str">
        <f t="shared" ref="AZ71:AZ104" si="15">IF(G71="","",CONCATENATE(ROUND(D71,2)," ",F71," ",ROUND(G71,2)))</f>
        <v/>
      </c>
      <c r="BA71" s="729"/>
      <c r="BB71" s="729"/>
      <c r="BC71" s="730"/>
      <c r="BD71" s="728"/>
      <c r="BE71" s="729"/>
      <c r="BF71" s="729"/>
      <c r="BG71" s="728" t="str">
        <f t="shared" si="9"/>
        <v/>
      </c>
      <c r="BH71" s="729"/>
      <c r="BI71" s="729"/>
      <c r="BJ71" s="729"/>
      <c r="BK71" s="730"/>
      <c r="BL71" s="728"/>
      <c r="BM71" s="729"/>
      <c r="BN71" s="729"/>
      <c r="BO71" s="729"/>
      <c r="BP71" s="731"/>
      <c r="BQ71" s="731"/>
      <c r="BR71" s="728" t="str">
        <f>IF(BP71="","",IF(OR(AND(Rev="H",Calculations!$F$27=TRUE),AND(Rev&lt;&gt;"H",Calculations!$F$30=TRUE)),IF(BP71&lt;=1,"Pass","Fail"),IF(BP71&lt;=1.05,"Pass","Fail")))</f>
        <v/>
      </c>
      <c r="BS71" s="729"/>
      <c r="BT71" s="730"/>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804"/>
      <c r="CP71" s="805"/>
      <c r="CQ71" s="806"/>
      <c r="CR71" s="804"/>
      <c r="CS71" s="805"/>
      <c r="CT71" s="806"/>
      <c r="CU71" s="804" t="str">
        <f t="shared" ref="CU71:CU104" si="17">IF(CO71="","",IF(CR71="n/a",CO71,CO71+CR71))</f>
        <v/>
      </c>
      <c r="CV71" s="805"/>
      <c r="CW71" s="812"/>
      <c r="CX71" s="732"/>
      <c r="CY71" s="733"/>
      <c r="CZ71" s="738"/>
      <c r="DA71" s="732"/>
      <c r="DB71" s="733"/>
      <c r="DC71" s="738"/>
      <c r="DD71" s="732" t="str">
        <f t="shared" ref="DD71:DD104" si="18">IF(CX71="","",IF(DA71="n/a",CX71,CX71+DA71))</f>
        <v/>
      </c>
      <c r="DE71" s="733"/>
      <c r="DF71" s="734"/>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72" t="str">
        <f t="shared" si="14"/>
        <v/>
      </c>
      <c r="E72" s="773"/>
      <c r="F72" s="17" t="str">
        <f t="shared" si="12"/>
        <v/>
      </c>
      <c r="G72" s="77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75"/>
      <c r="I72" s="228"/>
      <c r="J72" s="228"/>
      <c r="K72" s="228"/>
      <c r="L72" s="723" t="str">
        <f t="shared" si="11"/>
        <v/>
      </c>
      <c r="M72" s="723"/>
      <c r="N72" s="723"/>
      <c r="O72" s="723"/>
      <c r="P72" s="723" t="str">
        <f>IF(OR(G72=0,G72=""),"",IF(VLOOKUP(G72,'Geometry 2'!$C$4:$AI$14,1,TRUE)=VLOOKUP(G73,'Geometry 2'!$C$4:$AI$14,1,TRUE),"",IF(VLOOKUP(G72,'Geometry 2'!$C$4:$AI$14,33,TRUE)&lt;&gt;"n/a",MIN(G72,VLOOKUP(G72,'Geometry 2'!$C$4:$AI$14,1,TRUE))-VLOOKUP(G72,'Geometry 2'!$C$4:$AI$14,33,TRUE),"check")))</f>
        <v/>
      </c>
      <c r="Q72" s="723"/>
      <c r="R72" s="723"/>
      <c r="S72" s="723"/>
      <c r="T72" s="723" t="str">
        <f>IF($G72="","",VLOOKUP($G72,'Geometry 2'!$E$4:$AH$14,11,TRUE))</f>
        <v/>
      </c>
      <c r="U72" s="723"/>
      <c r="V72" s="723"/>
      <c r="W72" s="723"/>
      <c r="X72" s="722" t="str">
        <f>IF($G72="","",VLOOKUP($G72,'Geometry 2'!$E$4:$AJ$14,19,TRUE)-12*VLOOKUP($G72,'Geometry 2'!$E$4:$AJ$14,32,TRUE)*($D72-VLOOKUP($G72,'Geometry 2'!$E$5:$AH$14,1,TRUE)))</f>
        <v/>
      </c>
      <c r="Y72" s="722"/>
      <c r="Z72" s="722"/>
      <c r="AA72" s="722"/>
      <c r="AB72" s="763" t="str">
        <f>IF($G72="","",VLOOKUP($G72,'Geometry 2'!$E$4:$AJ$14,19,TRUE)-12*VLOOKUP($G72,'Geometry 2'!$E$4:$AJ$14,32,TRUE)*($G72-VLOOKUP($G72,'Geometry 2'!$E$5:$AH$14,1,TRUE)))</f>
        <v/>
      </c>
      <c r="AC72" s="764"/>
      <c r="AD72" s="764"/>
      <c r="AE72" s="765"/>
      <c r="AF72" s="722" t="str">
        <f>IF($G72="","",VLOOKUP($G72,'Geometry 2'!$E$4:$AJ$14,19,TRUE)-12*VLOOKUP($G72,'Geometry 2'!$E$4:$AJ$14,32,TRUE)*($G72-IF($P72="",0,$P72)-VLOOKUP($G72,'Geometry 2'!$E$5:$AH$14,1,TRUE)))</f>
        <v/>
      </c>
      <c r="AG72" s="722"/>
      <c r="AH72" s="722"/>
      <c r="AI72" s="722"/>
      <c r="AJ72" s="752" t="str">
        <f>IF($G72="","",VLOOKUP($G72,'Geometry 2'!$E$4:$AH$14,23,TRUE))</f>
        <v/>
      </c>
      <c r="AK72" s="753"/>
      <c r="AL72" s="753"/>
      <c r="AM72" s="754"/>
      <c r="AN72" s="723"/>
      <c r="AO72" s="723"/>
      <c r="AP72" s="723"/>
      <c r="AQ72" s="723"/>
      <c r="AR72" s="723" t="str">
        <f>IF($G72="","",VLOOKUP($G72,'Geometry 2'!$E$4:$AH$14,27,TRUE))</f>
        <v/>
      </c>
      <c r="AS72" s="723"/>
      <c r="AT72" s="723"/>
      <c r="AU72" s="724"/>
      <c r="AV72" s="721"/>
      <c r="AW72" s="722"/>
      <c r="AX72" s="722"/>
      <c r="AZ72" s="728" t="str">
        <f t="shared" si="15"/>
        <v/>
      </c>
      <c r="BA72" s="729"/>
      <c r="BB72" s="729"/>
      <c r="BC72" s="730"/>
      <c r="BD72" s="728"/>
      <c r="BE72" s="729"/>
      <c r="BF72" s="729"/>
      <c r="BG72" s="728" t="str">
        <f t="shared" si="9"/>
        <v/>
      </c>
      <c r="BH72" s="729"/>
      <c r="BI72" s="729"/>
      <c r="BJ72" s="729"/>
      <c r="BK72" s="730"/>
      <c r="BL72" s="728"/>
      <c r="BM72" s="729"/>
      <c r="BN72" s="729"/>
      <c r="BO72" s="729"/>
      <c r="BP72" s="731"/>
      <c r="BQ72" s="731"/>
      <c r="BR72" s="728" t="str">
        <f>IF(BP72="","",IF(OR(AND(Rev="H",Calculations!$F$27=TRUE),AND(Rev&lt;&gt;"H",Calculations!$F$30=TRUE)),IF(BP72&lt;=1,"Pass","Fail"),IF(BP72&lt;=1.05,"Pass","Fail")))</f>
        <v/>
      </c>
      <c r="BS72" s="729"/>
      <c r="BT72" s="730"/>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7"/>
      <c r="CP72" s="798"/>
      <c r="CQ72" s="799"/>
      <c r="CR72" s="797"/>
      <c r="CS72" s="798"/>
      <c r="CT72" s="799"/>
      <c r="CU72" s="797" t="str">
        <f t="shared" si="17"/>
        <v/>
      </c>
      <c r="CV72" s="798"/>
      <c r="CW72" s="813"/>
      <c r="CX72" s="814"/>
      <c r="CY72" s="736"/>
      <c r="CZ72" s="815"/>
      <c r="DA72" s="739"/>
      <c r="DB72" s="740"/>
      <c r="DC72" s="741"/>
      <c r="DD72" s="735" t="str">
        <f t="shared" si="18"/>
        <v/>
      </c>
      <c r="DE72" s="736"/>
      <c r="DF72" s="737"/>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72" t="str">
        <f t="shared" si="14"/>
        <v/>
      </c>
      <c r="E73" s="773"/>
      <c r="F73" s="17" t="str">
        <f t="shared" si="12"/>
        <v/>
      </c>
      <c r="G73" s="77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75"/>
      <c r="I73" s="228"/>
      <c r="J73" s="228"/>
      <c r="K73" s="228"/>
      <c r="L73" s="723" t="str">
        <f t="shared" si="11"/>
        <v/>
      </c>
      <c r="M73" s="723"/>
      <c r="N73" s="723"/>
      <c r="O73" s="723"/>
      <c r="P73" s="723" t="str">
        <f>IF(OR(G73=0,G73=""),"",IF(VLOOKUP(G73,'Geometry 2'!$C$4:$AI$14,1,TRUE)=VLOOKUP(G74,'Geometry 2'!$C$4:$AI$14,1,TRUE),"",IF(VLOOKUP(G73,'Geometry 2'!$C$4:$AI$14,33,TRUE)&lt;&gt;"n/a",MIN(G73,VLOOKUP(G73,'Geometry 2'!$C$4:$AI$14,1,TRUE))-VLOOKUP(G73,'Geometry 2'!$C$4:$AI$14,33,TRUE),"check")))</f>
        <v/>
      </c>
      <c r="Q73" s="723"/>
      <c r="R73" s="723"/>
      <c r="S73" s="723"/>
      <c r="T73" s="723" t="str">
        <f>IF($G73="","",VLOOKUP($G73,'Geometry 2'!$E$4:$AH$14,11,TRUE))</f>
        <v/>
      </c>
      <c r="U73" s="723"/>
      <c r="V73" s="723"/>
      <c r="W73" s="723"/>
      <c r="X73" s="722" t="str">
        <f>IF($G73="","",VLOOKUP($G73,'Geometry 2'!$E$4:$AJ$14,19,TRUE)-12*VLOOKUP($G73,'Geometry 2'!$E$4:$AJ$14,32,TRUE)*($D73-VLOOKUP($G73,'Geometry 2'!$E$5:$AH$14,1,TRUE)))</f>
        <v/>
      </c>
      <c r="Y73" s="722"/>
      <c r="Z73" s="722"/>
      <c r="AA73" s="722"/>
      <c r="AB73" s="763" t="str">
        <f>IF($G73="","",VLOOKUP($G73,'Geometry 2'!$E$4:$AJ$14,19,TRUE)-12*VLOOKUP($G73,'Geometry 2'!$E$4:$AJ$14,32,TRUE)*($G73-VLOOKUP($G73,'Geometry 2'!$E$5:$AH$14,1,TRUE)))</f>
        <v/>
      </c>
      <c r="AC73" s="764"/>
      <c r="AD73" s="764"/>
      <c r="AE73" s="765"/>
      <c r="AF73" s="722" t="str">
        <f>IF($G73="","",VLOOKUP($G73,'Geometry 2'!$E$4:$AJ$14,19,TRUE)-12*VLOOKUP($G73,'Geometry 2'!$E$4:$AJ$14,32,TRUE)*($G73-IF($P73="",0,$P73)-VLOOKUP($G73,'Geometry 2'!$E$5:$AH$14,1,TRUE)))</f>
        <v/>
      </c>
      <c r="AG73" s="722"/>
      <c r="AH73" s="722"/>
      <c r="AI73" s="722"/>
      <c r="AJ73" s="752" t="str">
        <f>IF($G73="","",VLOOKUP($G73,'Geometry 2'!$E$4:$AH$14,23,TRUE))</f>
        <v/>
      </c>
      <c r="AK73" s="753"/>
      <c r="AL73" s="753"/>
      <c r="AM73" s="754"/>
      <c r="AN73" s="723"/>
      <c r="AO73" s="723"/>
      <c r="AP73" s="723"/>
      <c r="AQ73" s="723"/>
      <c r="AR73" s="723" t="str">
        <f>IF($G73="","",VLOOKUP($G73,'Geometry 2'!$E$4:$AH$14,27,TRUE))</f>
        <v/>
      </c>
      <c r="AS73" s="723"/>
      <c r="AT73" s="723"/>
      <c r="AU73" s="724"/>
      <c r="AV73" s="721"/>
      <c r="AW73" s="722"/>
      <c r="AX73" s="722"/>
      <c r="AZ73" s="728" t="str">
        <f t="shared" si="15"/>
        <v/>
      </c>
      <c r="BA73" s="729"/>
      <c r="BB73" s="729"/>
      <c r="BC73" s="730"/>
      <c r="BD73" s="728"/>
      <c r="BE73" s="729"/>
      <c r="BF73" s="729"/>
      <c r="BG73" s="728" t="str">
        <f t="shared" si="9"/>
        <v/>
      </c>
      <c r="BH73" s="729"/>
      <c r="BI73" s="729"/>
      <c r="BJ73" s="729"/>
      <c r="BK73" s="730"/>
      <c r="BL73" s="728"/>
      <c r="BM73" s="729"/>
      <c r="BN73" s="729"/>
      <c r="BO73" s="729"/>
      <c r="BP73" s="731"/>
      <c r="BQ73" s="731"/>
      <c r="BR73" s="728" t="str">
        <f>IF(BP73="","",IF(OR(AND(Rev="H",Calculations!$F$27=TRUE),AND(Rev&lt;&gt;"H",Calculations!$F$30=TRUE)),IF(BP73&lt;=1,"Pass","Fail"),IF(BP73&lt;=1.05,"Pass","Fail")))</f>
        <v/>
      </c>
      <c r="BS73" s="729"/>
      <c r="BT73" s="730"/>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804"/>
      <c r="CP73" s="805"/>
      <c r="CQ73" s="806"/>
      <c r="CR73" s="804"/>
      <c r="CS73" s="805"/>
      <c r="CT73" s="806"/>
      <c r="CU73" s="804" t="str">
        <f t="shared" si="17"/>
        <v/>
      </c>
      <c r="CV73" s="805"/>
      <c r="CW73" s="812"/>
      <c r="CX73" s="732"/>
      <c r="CY73" s="733"/>
      <c r="CZ73" s="738"/>
      <c r="DA73" s="732"/>
      <c r="DB73" s="733"/>
      <c r="DC73" s="738"/>
      <c r="DD73" s="732" t="str">
        <f t="shared" si="18"/>
        <v/>
      </c>
      <c r="DE73" s="733"/>
      <c r="DF73" s="734"/>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72" t="str">
        <f t="shared" si="14"/>
        <v/>
      </c>
      <c r="E74" s="773"/>
      <c r="F74" s="17" t="str">
        <f t="shared" si="12"/>
        <v/>
      </c>
      <c r="G74" s="77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75"/>
      <c r="I74" s="228"/>
      <c r="J74" s="228"/>
      <c r="K74" s="228"/>
      <c r="L74" s="723" t="str">
        <f t="shared" si="11"/>
        <v/>
      </c>
      <c r="M74" s="723"/>
      <c r="N74" s="723"/>
      <c r="O74" s="723"/>
      <c r="P74" s="723" t="str">
        <f>IF(OR(G74=0,G74=""),"",IF(VLOOKUP(G74,'Geometry 2'!$C$4:$AI$14,1,TRUE)=VLOOKUP(G75,'Geometry 2'!$C$4:$AI$14,1,TRUE),"",IF(VLOOKUP(G74,'Geometry 2'!$C$4:$AI$14,33,TRUE)&lt;&gt;"n/a",MIN(G74,VLOOKUP(G74,'Geometry 2'!$C$4:$AI$14,1,TRUE))-VLOOKUP(G74,'Geometry 2'!$C$4:$AI$14,33,TRUE),"check")))</f>
        <v/>
      </c>
      <c r="Q74" s="723"/>
      <c r="R74" s="723"/>
      <c r="S74" s="723"/>
      <c r="T74" s="723" t="str">
        <f>IF($G74="","",VLOOKUP($G74,'Geometry 2'!$E$4:$AH$14,11,TRUE))</f>
        <v/>
      </c>
      <c r="U74" s="723"/>
      <c r="V74" s="723"/>
      <c r="W74" s="723"/>
      <c r="X74" s="722" t="str">
        <f>IF($G74="","",VLOOKUP($G74,'Geometry 2'!$E$4:$AJ$14,19,TRUE)-12*VLOOKUP($G74,'Geometry 2'!$E$4:$AJ$14,32,TRUE)*($D74-VLOOKUP($G74,'Geometry 2'!$E$5:$AH$14,1,TRUE)))</f>
        <v/>
      </c>
      <c r="Y74" s="722"/>
      <c r="Z74" s="722"/>
      <c r="AA74" s="722"/>
      <c r="AB74" s="763" t="str">
        <f>IF($G74="","",VLOOKUP($G74,'Geometry 2'!$E$4:$AJ$14,19,TRUE)-12*VLOOKUP($G74,'Geometry 2'!$E$4:$AJ$14,32,TRUE)*($G74-VLOOKUP($G74,'Geometry 2'!$E$5:$AH$14,1,TRUE)))</f>
        <v/>
      </c>
      <c r="AC74" s="764"/>
      <c r="AD74" s="764"/>
      <c r="AE74" s="765"/>
      <c r="AF74" s="722" t="str">
        <f>IF($G74="","",VLOOKUP($G74,'Geometry 2'!$E$4:$AJ$14,19,TRUE)-12*VLOOKUP($G74,'Geometry 2'!$E$4:$AJ$14,32,TRUE)*($G74-IF($P74="",0,$P74)-VLOOKUP($G74,'Geometry 2'!$E$5:$AH$14,1,TRUE)))</f>
        <v/>
      </c>
      <c r="AG74" s="722"/>
      <c r="AH74" s="722"/>
      <c r="AI74" s="722"/>
      <c r="AJ74" s="752" t="str">
        <f>IF($G74="","",VLOOKUP($G74,'Geometry 2'!$E$4:$AH$14,23,TRUE))</f>
        <v/>
      </c>
      <c r="AK74" s="753"/>
      <c r="AL74" s="753"/>
      <c r="AM74" s="754"/>
      <c r="AN74" s="723"/>
      <c r="AO74" s="723"/>
      <c r="AP74" s="723"/>
      <c r="AQ74" s="723"/>
      <c r="AR74" s="723" t="str">
        <f>IF($G74="","",VLOOKUP($G74,'Geometry 2'!$E$4:$AH$14,27,TRUE))</f>
        <v/>
      </c>
      <c r="AS74" s="723"/>
      <c r="AT74" s="723"/>
      <c r="AU74" s="724"/>
      <c r="AV74" s="721"/>
      <c r="AW74" s="722"/>
      <c r="AX74" s="722"/>
      <c r="AZ74" s="728" t="str">
        <f t="shared" si="15"/>
        <v/>
      </c>
      <c r="BA74" s="729"/>
      <c r="BB74" s="729"/>
      <c r="BC74" s="730"/>
      <c r="BD74" s="728"/>
      <c r="BE74" s="729"/>
      <c r="BF74" s="729"/>
      <c r="BG74" s="728" t="str">
        <f t="shared" si="9"/>
        <v/>
      </c>
      <c r="BH74" s="729"/>
      <c r="BI74" s="729"/>
      <c r="BJ74" s="729"/>
      <c r="BK74" s="730"/>
      <c r="BL74" s="728"/>
      <c r="BM74" s="729"/>
      <c r="BN74" s="729"/>
      <c r="BO74" s="729"/>
      <c r="BP74" s="731"/>
      <c r="BQ74" s="731"/>
      <c r="BR74" s="728" t="str">
        <f>IF(BP74="","",IF(OR(AND(Rev="H",Calculations!$F$27=TRUE),AND(Rev&lt;&gt;"H",Calculations!$F$30=TRUE)),IF(BP74&lt;=1,"Pass","Fail"),IF(BP74&lt;=1.05,"Pass","Fail")))</f>
        <v/>
      </c>
      <c r="BS74" s="729"/>
      <c r="BT74" s="730"/>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7"/>
      <c r="CP74" s="798"/>
      <c r="CQ74" s="799"/>
      <c r="CR74" s="797"/>
      <c r="CS74" s="798"/>
      <c r="CT74" s="799"/>
      <c r="CU74" s="797" t="str">
        <f t="shared" si="17"/>
        <v/>
      </c>
      <c r="CV74" s="798"/>
      <c r="CW74" s="813"/>
      <c r="CX74" s="814"/>
      <c r="CY74" s="736"/>
      <c r="CZ74" s="815"/>
      <c r="DA74" s="739"/>
      <c r="DB74" s="740"/>
      <c r="DC74" s="741"/>
      <c r="DD74" s="735" t="str">
        <f t="shared" si="18"/>
        <v/>
      </c>
      <c r="DE74" s="736"/>
      <c r="DF74" s="737"/>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72" t="str">
        <f t="shared" si="14"/>
        <v/>
      </c>
      <c r="E75" s="773"/>
      <c r="F75" s="17" t="str">
        <f t="shared" si="12"/>
        <v/>
      </c>
      <c r="G75" s="77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75"/>
      <c r="I75" s="228"/>
      <c r="J75" s="228"/>
      <c r="K75" s="228"/>
      <c r="L75" s="723" t="str">
        <f t="shared" si="11"/>
        <v/>
      </c>
      <c r="M75" s="723"/>
      <c r="N75" s="723"/>
      <c r="O75" s="723"/>
      <c r="P75" s="723" t="str">
        <f>IF(OR(G75=0,G75=""),"",IF(VLOOKUP(G75,'Geometry 2'!$C$4:$AI$14,1,TRUE)=VLOOKUP(G76,'Geometry 2'!$C$4:$AI$14,1,TRUE),"",IF(VLOOKUP(G75,'Geometry 2'!$C$4:$AI$14,33,TRUE)&lt;&gt;"n/a",MIN(G75,VLOOKUP(G75,'Geometry 2'!$C$4:$AI$14,1,TRUE))-VLOOKUP(G75,'Geometry 2'!$C$4:$AI$14,33,TRUE),"check")))</f>
        <v/>
      </c>
      <c r="Q75" s="723"/>
      <c r="R75" s="723"/>
      <c r="S75" s="723"/>
      <c r="T75" s="723" t="str">
        <f>IF($G75="","",VLOOKUP($G75,'Geometry 2'!$E$4:$AH$14,11,TRUE))</f>
        <v/>
      </c>
      <c r="U75" s="723"/>
      <c r="V75" s="723"/>
      <c r="W75" s="723"/>
      <c r="X75" s="722" t="str">
        <f>IF($G75="","",VLOOKUP($G75,'Geometry 2'!$E$4:$AJ$14,19,TRUE)-12*VLOOKUP($G75,'Geometry 2'!$E$4:$AJ$14,32,TRUE)*($D75-VLOOKUP($G75,'Geometry 2'!$E$5:$AH$14,1,TRUE)))</f>
        <v/>
      </c>
      <c r="Y75" s="722"/>
      <c r="Z75" s="722"/>
      <c r="AA75" s="722"/>
      <c r="AB75" s="763" t="str">
        <f>IF($G75="","",VLOOKUP($G75,'Geometry 2'!$E$4:$AJ$14,19,TRUE)-12*VLOOKUP($G75,'Geometry 2'!$E$4:$AJ$14,32,TRUE)*($G75-VLOOKUP($G75,'Geometry 2'!$E$5:$AH$14,1,TRUE)))</f>
        <v/>
      </c>
      <c r="AC75" s="764"/>
      <c r="AD75" s="764"/>
      <c r="AE75" s="765"/>
      <c r="AF75" s="722" t="str">
        <f>IF($G75="","",VLOOKUP($G75,'Geometry 2'!$E$4:$AJ$14,19,TRUE)-12*VLOOKUP($G75,'Geometry 2'!$E$4:$AJ$14,32,TRUE)*($G75-IF($P75="",0,$P75)-VLOOKUP($G75,'Geometry 2'!$E$5:$AH$14,1,TRUE)))</f>
        <v/>
      </c>
      <c r="AG75" s="722"/>
      <c r="AH75" s="722"/>
      <c r="AI75" s="722"/>
      <c r="AJ75" s="752" t="str">
        <f>IF($G75="","",VLOOKUP($G75,'Geometry 2'!$E$4:$AH$14,23,TRUE))</f>
        <v/>
      </c>
      <c r="AK75" s="753"/>
      <c r="AL75" s="753"/>
      <c r="AM75" s="754"/>
      <c r="AN75" s="723"/>
      <c r="AO75" s="723"/>
      <c r="AP75" s="723"/>
      <c r="AQ75" s="723"/>
      <c r="AR75" s="723" t="str">
        <f>IF($G75="","",VLOOKUP($G75,'Geometry 2'!$E$4:$AH$14,27,TRUE))</f>
        <v/>
      </c>
      <c r="AS75" s="723"/>
      <c r="AT75" s="723"/>
      <c r="AU75" s="724"/>
      <c r="AV75" s="721"/>
      <c r="AW75" s="722"/>
      <c r="AX75" s="722"/>
      <c r="AZ75" s="728" t="str">
        <f t="shared" si="15"/>
        <v/>
      </c>
      <c r="BA75" s="729"/>
      <c r="BB75" s="729"/>
      <c r="BC75" s="730"/>
      <c r="BD75" s="728"/>
      <c r="BE75" s="729"/>
      <c r="BF75" s="729"/>
      <c r="BG75" s="728" t="str">
        <f t="shared" si="9"/>
        <v/>
      </c>
      <c r="BH75" s="729"/>
      <c r="BI75" s="729"/>
      <c r="BJ75" s="729"/>
      <c r="BK75" s="730"/>
      <c r="BL75" s="728"/>
      <c r="BM75" s="729"/>
      <c r="BN75" s="729"/>
      <c r="BO75" s="729"/>
      <c r="BP75" s="731"/>
      <c r="BQ75" s="731"/>
      <c r="BR75" s="728" t="str">
        <f>IF(BP75="","",IF(OR(AND(Rev="H",Calculations!$F$27=TRUE),AND(Rev&lt;&gt;"H",Calculations!$F$30=TRUE)),IF(BP75&lt;=1,"Pass","Fail"),IF(BP75&lt;=1.05,"Pass","Fail")))</f>
        <v/>
      </c>
      <c r="BS75" s="729"/>
      <c r="BT75" s="730"/>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804"/>
      <c r="CP75" s="805"/>
      <c r="CQ75" s="806"/>
      <c r="CR75" s="804"/>
      <c r="CS75" s="805"/>
      <c r="CT75" s="806"/>
      <c r="CU75" s="804" t="str">
        <f t="shared" si="17"/>
        <v/>
      </c>
      <c r="CV75" s="805"/>
      <c r="CW75" s="812"/>
      <c r="CX75" s="732"/>
      <c r="CY75" s="733"/>
      <c r="CZ75" s="738"/>
      <c r="DA75" s="732"/>
      <c r="DB75" s="733"/>
      <c r="DC75" s="738"/>
      <c r="DD75" s="732" t="str">
        <f t="shared" si="18"/>
        <v/>
      </c>
      <c r="DE75" s="733"/>
      <c r="DF75" s="734"/>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72" t="str">
        <f t="shared" si="14"/>
        <v/>
      </c>
      <c r="E76" s="773"/>
      <c r="F76" s="17" t="str">
        <f t="shared" si="12"/>
        <v/>
      </c>
      <c r="G76" s="77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75"/>
      <c r="I76" s="228"/>
      <c r="J76" s="228"/>
      <c r="K76" s="228"/>
      <c r="L76" s="723" t="str">
        <f t="shared" si="11"/>
        <v/>
      </c>
      <c r="M76" s="723"/>
      <c r="N76" s="723"/>
      <c r="O76" s="723"/>
      <c r="P76" s="723" t="str">
        <f>IF(OR(G76=0,G76=""),"",IF(VLOOKUP(G76,'Geometry 2'!$C$4:$AI$14,1,TRUE)=VLOOKUP(G77,'Geometry 2'!$C$4:$AI$14,1,TRUE),"",IF(VLOOKUP(G76,'Geometry 2'!$C$4:$AI$14,33,TRUE)&lt;&gt;"n/a",MIN(G76,VLOOKUP(G76,'Geometry 2'!$C$4:$AI$14,1,TRUE))-VLOOKUP(G76,'Geometry 2'!$C$4:$AI$14,33,TRUE),"check")))</f>
        <v/>
      </c>
      <c r="Q76" s="723"/>
      <c r="R76" s="723"/>
      <c r="S76" s="723"/>
      <c r="T76" s="723" t="str">
        <f>IF($G76="","",VLOOKUP($G76,'Geometry 2'!$E$4:$AH$14,11,TRUE))</f>
        <v/>
      </c>
      <c r="U76" s="723"/>
      <c r="V76" s="723"/>
      <c r="W76" s="723"/>
      <c r="X76" s="722" t="str">
        <f>IF($G76="","",VLOOKUP($G76,'Geometry 2'!$E$4:$AJ$14,19,TRUE)-12*VLOOKUP($G76,'Geometry 2'!$E$4:$AJ$14,32,TRUE)*($D76-VLOOKUP($G76,'Geometry 2'!$E$5:$AH$14,1,TRUE)))</f>
        <v/>
      </c>
      <c r="Y76" s="722"/>
      <c r="Z76" s="722"/>
      <c r="AA76" s="722"/>
      <c r="AB76" s="763" t="str">
        <f>IF($G76="","",VLOOKUP($G76,'Geometry 2'!$E$4:$AJ$14,19,TRUE)-12*VLOOKUP($G76,'Geometry 2'!$E$4:$AJ$14,32,TRUE)*($G76-VLOOKUP($G76,'Geometry 2'!$E$5:$AH$14,1,TRUE)))</f>
        <v/>
      </c>
      <c r="AC76" s="764"/>
      <c r="AD76" s="764"/>
      <c r="AE76" s="765"/>
      <c r="AF76" s="722" t="str">
        <f>IF($G76="","",VLOOKUP($G76,'Geometry 2'!$E$4:$AJ$14,19,TRUE)-12*VLOOKUP($G76,'Geometry 2'!$E$4:$AJ$14,32,TRUE)*($G76-IF($P76="",0,$P76)-VLOOKUP($G76,'Geometry 2'!$E$5:$AH$14,1,TRUE)))</f>
        <v/>
      </c>
      <c r="AG76" s="722"/>
      <c r="AH76" s="722"/>
      <c r="AI76" s="722"/>
      <c r="AJ76" s="752" t="str">
        <f>IF($G76="","",VLOOKUP($G76,'Geometry 2'!$E$4:$AH$14,23,TRUE))</f>
        <v/>
      </c>
      <c r="AK76" s="753"/>
      <c r="AL76" s="753"/>
      <c r="AM76" s="754"/>
      <c r="AN76" s="723"/>
      <c r="AO76" s="723"/>
      <c r="AP76" s="723"/>
      <c r="AQ76" s="723"/>
      <c r="AR76" s="723" t="str">
        <f>IF($G76="","",VLOOKUP($G76,'Geometry 2'!$E$4:$AH$14,27,TRUE))</f>
        <v/>
      </c>
      <c r="AS76" s="723"/>
      <c r="AT76" s="723"/>
      <c r="AU76" s="724"/>
      <c r="AV76" s="721"/>
      <c r="AW76" s="722"/>
      <c r="AX76" s="722"/>
      <c r="AZ76" s="728" t="str">
        <f t="shared" si="15"/>
        <v/>
      </c>
      <c r="BA76" s="729"/>
      <c r="BB76" s="729"/>
      <c r="BC76" s="730"/>
      <c r="BD76" s="728"/>
      <c r="BE76" s="729"/>
      <c r="BF76" s="729"/>
      <c r="BG76" s="728" t="str">
        <f t="shared" si="9"/>
        <v/>
      </c>
      <c r="BH76" s="729"/>
      <c r="BI76" s="729"/>
      <c r="BJ76" s="729"/>
      <c r="BK76" s="730"/>
      <c r="BL76" s="728"/>
      <c r="BM76" s="729"/>
      <c r="BN76" s="729"/>
      <c r="BO76" s="729"/>
      <c r="BP76" s="731"/>
      <c r="BQ76" s="731"/>
      <c r="BR76" s="728" t="str">
        <f>IF(BP76="","",IF(OR(AND(Rev="H",Calculations!$F$27=TRUE),AND(Rev&lt;&gt;"H",Calculations!$F$30=TRUE)),IF(BP76&lt;=1,"Pass","Fail"),IF(BP76&lt;=1.05,"Pass","Fail")))</f>
        <v/>
      </c>
      <c r="BS76" s="729"/>
      <c r="BT76" s="730"/>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7"/>
      <c r="CP76" s="798"/>
      <c r="CQ76" s="799"/>
      <c r="CR76" s="797"/>
      <c r="CS76" s="798"/>
      <c r="CT76" s="799"/>
      <c r="CU76" s="797" t="str">
        <f t="shared" si="17"/>
        <v/>
      </c>
      <c r="CV76" s="798"/>
      <c r="CW76" s="813"/>
      <c r="CX76" s="814"/>
      <c r="CY76" s="736"/>
      <c r="CZ76" s="815"/>
      <c r="DA76" s="739"/>
      <c r="DB76" s="740"/>
      <c r="DC76" s="741"/>
      <c r="DD76" s="735" t="str">
        <f t="shared" si="18"/>
        <v/>
      </c>
      <c r="DE76" s="736"/>
      <c r="DF76" s="737"/>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72" t="str">
        <f t="shared" si="14"/>
        <v/>
      </c>
      <c r="E77" s="773"/>
      <c r="F77" s="17" t="str">
        <f t="shared" si="12"/>
        <v/>
      </c>
      <c r="G77" s="77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75"/>
      <c r="I77" s="228"/>
      <c r="J77" s="228"/>
      <c r="K77" s="228"/>
      <c r="L77" s="723" t="str">
        <f t="shared" si="11"/>
        <v/>
      </c>
      <c r="M77" s="723"/>
      <c r="N77" s="723"/>
      <c r="O77" s="723"/>
      <c r="P77" s="723" t="str">
        <f>IF(OR(G77=0,G77=""),"",IF(VLOOKUP(G77,'Geometry 2'!$C$4:$AI$14,1,TRUE)=VLOOKUP(G78,'Geometry 2'!$C$4:$AI$14,1,TRUE),"",IF(VLOOKUP(G77,'Geometry 2'!$C$4:$AI$14,33,TRUE)&lt;&gt;"n/a",MIN(G77,VLOOKUP(G77,'Geometry 2'!$C$4:$AI$14,1,TRUE))-VLOOKUP(G77,'Geometry 2'!$C$4:$AI$14,33,TRUE),"check")))</f>
        <v/>
      </c>
      <c r="Q77" s="723"/>
      <c r="R77" s="723"/>
      <c r="S77" s="723"/>
      <c r="T77" s="723" t="str">
        <f>IF($G77="","",VLOOKUP($G77,'Geometry 2'!$E$4:$AH$14,11,TRUE))</f>
        <v/>
      </c>
      <c r="U77" s="723"/>
      <c r="V77" s="723"/>
      <c r="W77" s="723"/>
      <c r="X77" s="722" t="str">
        <f>IF($G77="","",VLOOKUP($G77,'Geometry 2'!$E$4:$AJ$14,19,TRUE)-12*VLOOKUP($G77,'Geometry 2'!$E$4:$AJ$14,32,TRUE)*($D77-VLOOKUP($G77,'Geometry 2'!$E$5:$AH$14,1,TRUE)))</f>
        <v/>
      </c>
      <c r="Y77" s="722"/>
      <c r="Z77" s="722"/>
      <c r="AA77" s="722"/>
      <c r="AB77" s="763" t="str">
        <f>IF($G77="","",VLOOKUP($G77,'Geometry 2'!$E$4:$AJ$14,19,TRUE)-12*VLOOKUP($G77,'Geometry 2'!$E$4:$AJ$14,32,TRUE)*($G77-VLOOKUP($G77,'Geometry 2'!$E$5:$AH$14,1,TRUE)))</f>
        <v/>
      </c>
      <c r="AC77" s="764"/>
      <c r="AD77" s="764"/>
      <c r="AE77" s="765"/>
      <c r="AF77" s="722" t="str">
        <f>IF($G77="","",VLOOKUP($G77,'Geometry 2'!$E$4:$AJ$14,19,TRUE)-12*VLOOKUP($G77,'Geometry 2'!$E$4:$AJ$14,32,TRUE)*($G77-IF($P77="",0,$P77)-VLOOKUP($G77,'Geometry 2'!$E$5:$AH$14,1,TRUE)))</f>
        <v/>
      </c>
      <c r="AG77" s="722"/>
      <c r="AH77" s="722"/>
      <c r="AI77" s="722"/>
      <c r="AJ77" s="752" t="str">
        <f>IF($G77="","",VLOOKUP($G77,'Geometry 2'!$E$4:$AH$14,23,TRUE))</f>
        <v/>
      </c>
      <c r="AK77" s="753"/>
      <c r="AL77" s="753"/>
      <c r="AM77" s="754"/>
      <c r="AN77" s="723"/>
      <c r="AO77" s="723"/>
      <c r="AP77" s="723"/>
      <c r="AQ77" s="723"/>
      <c r="AR77" s="723" t="str">
        <f>IF($G77="","",VLOOKUP($G77,'Geometry 2'!$E$4:$AH$14,27,TRUE))</f>
        <v/>
      </c>
      <c r="AS77" s="723"/>
      <c r="AT77" s="723"/>
      <c r="AU77" s="724"/>
      <c r="AV77" s="721"/>
      <c r="AW77" s="722"/>
      <c r="AX77" s="722"/>
      <c r="AZ77" s="728" t="str">
        <f t="shared" si="15"/>
        <v/>
      </c>
      <c r="BA77" s="729"/>
      <c r="BB77" s="729"/>
      <c r="BC77" s="730"/>
      <c r="BD77" s="728"/>
      <c r="BE77" s="729"/>
      <c r="BF77" s="729"/>
      <c r="BG77" s="728" t="str">
        <f t="shared" si="9"/>
        <v/>
      </c>
      <c r="BH77" s="729"/>
      <c r="BI77" s="729"/>
      <c r="BJ77" s="729"/>
      <c r="BK77" s="730"/>
      <c r="BL77" s="728"/>
      <c r="BM77" s="729"/>
      <c r="BN77" s="729"/>
      <c r="BO77" s="729"/>
      <c r="BP77" s="731"/>
      <c r="BQ77" s="731"/>
      <c r="BR77" s="728" t="str">
        <f>IF(BP77="","",IF(OR(AND(Rev="H",Calculations!$F$27=TRUE),AND(Rev&lt;&gt;"H",Calculations!$F$30=TRUE)),IF(BP77&lt;=1,"Pass","Fail"),IF(BP77&lt;=1.05,"Pass","Fail")))</f>
        <v/>
      </c>
      <c r="BS77" s="729"/>
      <c r="BT77" s="730"/>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804"/>
      <c r="CP77" s="805"/>
      <c r="CQ77" s="806"/>
      <c r="CR77" s="804"/>
      <c r="CS77" s="805"/>
      <c r="CT77" s="806"/>
      <c r="CU77" s="804" t="str">
        <f t="shared" si="17"/>
        <v/>
      </c>
      <c r="CV77" s="805"/>
      <c r="CW77" s="812"/>
      <c r="CX77" s="732"/>
      <c r="CY77" s="733"/>
      <c r="CZ77" s="738"/>
      <c r="DA77" s="732"/>
      <c r="DB77" s="733"/>
      <c r="DC77" s="738"/>
      <c r="DD77" s="732" t="str">
        <f t="shared" si="18"/>
        <v/>
      </c>
      <c r="DE77" s="733"/>
      <c r="DF77" s="734"/>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72" t="str">
        <f t="shared" si="14"/>
        <v/>
      </c>
      <c r="E78" s="773"/>
      <c r="F78" s="17" t="str">
        <f t="shared" si="12"/>
        <v/>
      </c>
      <c r="G78" s="77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75"/>
      <c r="I78" s="228"/>
      <c r="J78" s="228"/>
      <c r="K78" s="228"/>
      <c r="L78" s="723" t="str">
        <f t="shared" si="11"/>
        <v/>
      </c>
      <c r="M78" s="723"/>
      <c r="N78" s="723"/>
      <c r="O78" s="723"/>
      <c r="P78" s="723" t="str">
        <f>IF(OR(G78=0,G78=""),"",IF(VLOOKUP(G78,'Geometry 2'!$C$4:$AI$14,1,TRUE)=VLOOKUP(G79,'Geometry 2'!$C$4:$AI$14,1,TRUE),"",IF(VLOOKUP(G78,'Geometry 2'!$C$4:$AI$14,33,TRUE)&lt;&gt;"n/a",MIN(G78,VLOOKUP(G78,'Geometry 2'!$C$4:$AI$14,1,TRUE))-VLOOKUP(G78,'Geometry 2'!$C$4:$AI$14,33,TRUE),"check")))</f>
        <v/>
      </c>
      <c r="Q78" s="723"/>
      <c r="R78" s="723"/>
      <c r="S78" s="723"/>
      <c r="T78" s="723" t="str">
        <f>IF($G78="","",VLOOKUP($G78,'Geometry 2'!$E$4:$AH$14,11,TRUE))</f>
        <v/>
      </c>
      <c r="U78" s="723"/>
      <c r="V78" s="723"/>
      <c r="W78" s="723"/>
      <c r="X78" s="722" t="str">
        <f>IF($G78="","",VLOOKUP($G78,'Geometry 2'!$E$4:$AJ$14,19,TRUE)-12*VLOOKUP($G78,'Geometry 2'!$E$4:$AJ$14,32,TRUE)*($D78-VLOOKUP($G78,'Geometry 2'!$E$5:$AH$14,1,TRUE)))</f>
        <v/>
      </c>
      <c r="Y78" s="722"/>
      <c r="Z78" s="722"/>
      <c r="AA78" s="722"/>
      <c r="AB78" s="763" t="str">
        <f>IF($G78="","",VLOOKUP($G78,'Geometry 2'!$E$4:$AJ$14,19,TRUE)-12*VLOOKUP($G78,'Geometry 2'!$E$4:$AJ$14,32,TRUE)*($G78-VLOOKUP($G78,'Geometry 2'!$E$5:$AH$14,1,TRUE)))</f>
        <v/>
      </c>
      <c r="AC78" s="764"/>
      <c r="AD78" s="764"/>
      <c r="AE78" s="765"/>
      <c r="AF78" s="722" t="str">
        <f>IF($G78="","",VLOOKUP($G78,'Geometry 2'!$E$4:$AJ$14,19,TRUE)-12*VLOOKUP($G78,'Geometry 2'!$E$4:$AJ$14,32,TRUE)*($G78-IF($P78="",0,$P78)-VLOOKUP($G78,'Geometry 2'!$E$5:$AH$14,1,TRUE)))</f>
        <v/>
      </c>
      <c r="AG78" s="722"/>
      <c r="AH78" s="722"/>
      <c r="AI78" s="722"/>
      <c r="AJ78" s="752" t="str">
        <f>IF($G78="","",VLOOKUP($G78,'Geometry 2'!$E$4:$AH$14,23,TRUE))</f>
        <v/>
      </c>
      <c r="AK78" s="753"/>
      <c r="AL78" s="753"/>
      <c r="AM78" s="754"/>
      <c r="AN78" s="723"/>
      <c r="AO78" s="723"/>
      <c r="AP78" s="723"/>
      <c r="AQ78" s="723"/>
      <c r="AR78" s="723" t="str">
        <f>IF($G78="","",VLOOKUP($G78,'Geometry 2'!$E$4:$AH$14,27,TRUE))</f>
        <v/>
      </c>
      <c r="AS78" s="723"/>
      <c r="AT78" s="723"/>
      <c r="AU78" s="724"/>
      <c r="AV78" s="721"/>
      <c r="AW78" s="722"/>
      <c r="AX78" s="722"/>
      <c r="AZ78" s="728" t="str">
        <f t="shared" si="15"/>
        <v/>
      </c>
      <c r="BA78" s="729"/>
      <c r="BB78" s="729"/>
      <c r="BC78" s="730"/>
      <c r="BD78" s="728"/>
      <c r="BE78" s="729"/>
      <c r="BF78" s="729"/>
      <c r="BG78" s="728" t="str">
        <f t="shared" si="9"/>
        <v/>
      </c>
      <c r="BH78" s="729"/>
      <c r="BI78" s="729"/>
      <c r="BJ78" s="729"/>
      <c r="BK78" s="730"/>
      <c r="BL78" s="728"/>
      <c r="BM78" s="729"/>
      <c r="BN78" s="729"/>
      <c r="BO78" s="729"/>
      <c r="BP78" s="731"/>
      <c r="BQ78" s="731"/>
      <c r="BR78" s="728" t="str">
        <f>IF(BP78="","",IF(OR(AND(Rev="H",Calculations!$F$27=TRUE),AND(Rev&lt;&gt;"H",Calculations!$F$30=TRUE)),IF(BP78&lt;=1,"Pass","Fail"),IF(BP78&lt;=1.05,"Pass","Fail")))</f>
        <v/>
      </c>
      <c r="BS78" s="729"/>
      <c r="BT78" s="730"/>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7"/>
      <c r="CP78" s="798"/>
      <c r="CQ78" s="799"/>
      <c r="CR78" s="797"/>
      <c r="CS78" s="798"/>
      <c r="CT78" s="799"/>
      <c r="CU78" s="797" t="str">
        <f t="shared" si="17"/>
        <v/>
      </c>
      <c r="CV78" s="798"/>
      <c r="CW78" s="813"/>
      <c r="CX78" s="814"/>
      <c r="CY78" s="736"/>
      <c r="CZ78" s="815"/>
      <c r="DA78" s="739"/>
      <c r="DB78" s="740"/>
      <c r="DC78" s="741"/>
      <c r="DD78" s="735" t="str">
        <f t="shared" si="18"/>
        <v/>
      </c>
      <c r="DE78" s="736"/>
      <c r="DF78" s="737"/>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72" t="str">
        <f t="shared" si="14"/>
        <v/>
      </c>
      <c r="E79" s="773"/>
      <c r="F79" s="17" t="str">
        <f t="shared" si="12"/>
        <v/>
      </c>
      <c r="G79" s="77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75"/>
      <c r="I79" s="228"/>
      <c r="J79" s="228"/>
      <c r="K79" s="228"/>
      <c r="L79" s="723" t="str">
        <f t="shared" si="11"/>
        <v/>
      </c>
      <c r="M79" s="723"/>
      <c r="N79" s="723"/>
      <c r="O79" s="723"/>
      <c r="P79" s="723" t="str">
        <f>IF(OR(G79=0,G79=""),"",IF(VLOOKUP(G79,'Geometry 2'!$C$4:$AI$14,1,TRUE)=VLOOKUP(G80,'Geometry 2'!$C$4:$AI$14,1,TRUE),"",IF(VLOOKUP(G79,'Geometry 2'!$C$4:$AI$14,33,TRUE)&lt;&gt;"n/a",MIN(G79,VLOOKUP(G79,'Geometry 2'!$C$4:$AI$14,1,TRUE))-VLOOKUP(G79,'Geometry 2'!$C$4:$AI$14,33,TRUE),"check")))</f>
        <v/>
      </c>
      <c r="Q79" s="723"/>
      <c r="R79" s="723"/>
      <c r="S79" s="723"/>
      <c r="T79" s="723" t="str">
        <f>IF($G79="","",VLOOKUP($G79,'Geometry 2'!$E$4:$AH$14,11,TRUE))</f>
        <v/>
      </c>
      <c r="U79" s="723"/>
      <c r="V79" s="723"/>
      <c r="W79" s="723"/>
      <c r="X79" s="722" t="str">
        <f>IF($G79="","",VLOOKUP($G79,'Geometry 2'!$E$4:$AJ$14,19,TRUE)-12*VLOOKUP($G79,'Geometry 2'!$E$4:$AJ$14,32,TRUE)*($D79-VLOOKUP($G79,'Geometry 2'!$E$5:$AH$14,1,TRUE)))</f>
        <v/>
      </c>
      <c r="Y79" s="722"/>
      <c r="Z79" s="722"/>
      <c r="AA79" s="722"/>
      <c r="AB79" s="763" t="str">
        <f>IF($G79="","",VLOOKUP($G79,'Geometry 2'!$E$4:$AJ$14,19,TRUE)-12*VLOOKUP($G79,'Geometry 2'!$E$4:$AJ$14,32,TRUE)*($G79-VLOOKUP($G79,'Geometry 2'!$E$5:$AH$14,1,TRUE)))</f>
        <v/>
      </c>
      <c r="AC79" s="764"/>
      <c r="AD79" s="764"/>
      <c r="AE79" s="765"/>
      <c r="AF79" s="722" t="str">
        <f>IF($G79="","",VLOOKUP($G79,'Geometry 2'!$E$4:$AJ$14,19,TRUE)-12*VLOOKUP($G79,'Geometry 2'!$E$4:$AJ$14,32,TRUE)*($G79-IF($P79="",0,$P79)-VLOOKUP($G79,'Geometry 2'!$E$5:$AH$14,1,TRUE)))</f>
        <v/>
      </c>
      <c r="AG79" s="722"/>
      <c r="AH79" s="722"/>
      <c r="AI79" s="722"/>
      <c r="AJ79" s="752" t="str">
        <f>IF($G79="","",VLOOKUP($G79,'Geometry 2'!$E$4:$AH$14,23,TRUE))</f>
        <v/>
      </c>
      <c r="AK79" s="753"/>
      <c r="AL79" s="753"/>
      <c r="AM79" s="754"/>
      <c r="AN79" s="723"/>
      <c r="AO79" s="723"/>
      <c r="AP79" s="723"/>
      <c r="AQ79" s="723"/>
      <c r="AR79" s="723" t="str">
        <f>IF($G79="","",VLOOKUP($G79,'Geometry 2'!$E$4:$AH$14,27,TRUE))</f>
        <v/>
      </c>
      <c r="AS79" s="723"/>
      <c r="AT79" s="723"/>
      <c r="AU79" s="724"/>
      <c r="AV79" s="721"/>
      <c r="AW79" s="722"/>
      <c r="AX79" s="722"/>
      <c r="AZ79" s="728" t="str">
        <f t="shared" si="15"/>
        <v/>
      </c>
      <c r="BA79" s="729"/>
      <c r="BB79" s="729"/>
      <c r="BC79" s="730"/>
      <c r="BD79" s="728"/>
      <c r="BE79" s="729"/>
      <c r="BF79" s="729"/>
      <c r="BG79" s="728" t="str">
        <f t="shared" si="9"/>
        <v/>
      </c>
      <c r="BH79" s="729"/>
      <c r="BI79" s="729"/>
      <c r="BJ79" s="729"/>
      <c r="BK79" s="730"/>
      <c r="BL79" s="728"/>
      <c r="BM79" s="729"/>
      <c r="BN79" s="729"/>
      <c r="BO79" s="729"/>
      <c r="BP79" s="731"/>
      <c r="BQ79" s="731"/>
      <c r="BR79" s="728" t="str">
        <f>IF(BP79="","",IF(OR(AND(Rev="H",Calculations!$F$27=TRUE),AND(Rev&lt;&gt;"H",Calculations!$F$30=TRUE)),IF(BP79&lt;=1,"Pass","Fail"),IF(BP79&lt;=1.05,"Pass","Fail")))</f>
        <v/>
      </c>
      <c r="BS79" s="729"/>
      <c r="BT79" s="730"/>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804"/>
      <c r="CP79" s="805"/>
      <c r="CQ79" s="806"/>
      <c r="CR79" s="804"/>
      <c r="CS79" s="805"/>
      <c r="CT79" s="806"/>
      <c r="CU79" s="804" t="str">
        <f t="shared" si="17"/>
        <v/>
      </c>
      <c r="CV79" s="805"/>
      <c r="CW79" s="812"/>
      <c r="CX79" s="732"/>
      <c r="CY79" s="733"/>
      <c r="CZ79" s="738"/>
      <c r="DA79" s="732"/>
      <c r="DB79" s="733"/>
      <c r="DC79" s="738"/>
      <c r="DD79" s="732" t="str">
        <f t="shared" si="18"/>
        <v/>
      </c>
      <c r="DE79" s="733"/>
      <c r="DF79" s="734"/>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72" t="str">
        <f t="shared" si="14"/>
        <v/>
      </c>
      <c r="E80" s="773"/>
      <c r="F80" s="17" t="str">
        <f t="shared" si="12"/>
        <v/>
      </c>
      <c r="G80" s="77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75"/>
      <c r="I80" s="228"/>
      <c r="J80" s="228"/>
      <c r="K80" s="228"/>
      <c r="L80" s="723" t="str">
        <f t="shared" si="11"/>
        <v/>
      </c>
      <c r="M80" s="723"/>
      <c r="N80" s="723"/>
      <c r="O80" s="723"/>
      <c r="P80" s="723" t="str">
        <f>IF(OR(G80=0,G80=""),"",IF(VLOOKUP(G80,'Geometry 2'!$C$4:$AI$14,1,TRUE)=VLOOKUP(G81,'Geometry 2'!$C$4:$AI$14,1,TRUE),"",IF(VLOOKUP(G80,'Geometry 2'!$C$4:$AI$14,33,TRUE)&lt;&gt;"n/a",MIN(G80,VLOOKUP(G80,'Geometry 2'!$C$4:$AI$14,1,TRUE))-VLOOKUP(G80,'Geometry 2'!$C$4:$AI$14,33,TRUE),"check")))</f>
        <v/>
      </c>
      <c r="Q80" s="723"/>
      <c r="R80" s="723"/>
      <c r="S80" s="723"/>
      <c r="T80" s="723" t="str">
        <f>IF($G80="","",VLOOKUP($G80,'Geometry 2'!$E$4:$AH$14,11,TRUE))</f>
        <v/>
      </c>
      <c r="U80" s="723"/>
      <c r="V80" s="723"/>
      <c r="W80" s="723"/>
      <c r="X80" s="722" t="str">
        <f>IF($G80="","",VLOOKUP($G80,'Geometry 2'!$E$4:$AJ$14,19,TRUE)-12*VLOOKUP($G80,'Geometry 2'!$E$4:$AJ$14,32,TRUE)*($D80-VLOOKUP($G80,'Geometry 2'!$E$5:$AH$14,1,TRUE)))</f>
        <v/>
      </c>
      <c r="Y80" s="722"/>
      <c r="Z80" s="722"/>
      <c r="AA80" s="722"/>
      <c r="AB80" s="763" t="str">
        <f>IF($G80="","",VLOOKUP($G80,'Geometry 2'!$E$4:$AJ$14,19,TRUE)-12*VLOOKUP($G80,'Geometry 2'!$E$4:$AJ$14,32,TRUE)*($G80-VLOOKUP($G80,'Geometry 2'!$E$5:$AH$14,1,TRUE)))</f>
        <v/>
      </c>
      <c r="AC80" s="764"/>
      <c r="AD80" s="764"/>
      <c r="AE80" s="765"/>
      <c r="AF80" s="722" t="str">
        <f>IF($G80="","",VLOOKUP($G80,'Geometry 2'!$E$4:$AJ$14,19,TRUE)-12*VLOOKUP($G80,'Geometry 2'!$E$4:$AJ$14,32,TRUE)*($G80-IF($P80="",0,$P80)-VLOOKUP($G80,'Geometry 2'!$E$5:$AH$14,1,TRUE)))</f>
        <v/>
      </c>
      <c r="AG80" s="722"/>
      <c r="AH80" s="722"/>
      <c r="AI80" s="722"/>
      <c r="AJ80" s="752" t="str">
        <f>IF($G80="","",VLOOKUP($G80,'Geometry 2'!$E$4:$AH$14,23,TRUE))</f>
        <v/>
      </c>
      <c r="AK80" s="753"/>
      <c r="AL80" s="753"/>
      <c r="AM80" s="754"/>
      <c r="AN80" s="723"/>
      <c r="AO80" s="723"/>
      <c r="AP80" s="723"/>
      <c r="AQ80" s="723"/>
      <c r="AR80" s="723" t="str">
        <f>IF($G80="","",VLOOKUP($G80,'Geometry 2'!$E$4:$AH$14,27,TRUE))</f>
        <v/>
      </c>
      <c r="AS80" s="723"/>
      <c r="AT80" s="723"/>
      <c r="AU80" s="724"/>
      <c r="AV80" s="721"/>
      <c r="AW80" s="722"/>
      <c r="AX80" s="722"/>
      <c r="AZ80" s="728" t="str">
        <f t="shared" si="15"/>
        <v/>
      </c>
      <c r="BA80" s="729"/>
      <c r="BB80" s="729"/>
      <c r="BC80" s="730"/>
      <c r="BD80" s="728"/>
      <c r="BE80" s="729"/>
      <c r="BF80" s="729"/>
      <c r="BG80" s="728" t="str">
        <f t="shared" si="9"/>
        <v/>
      </c>
      <c r="BH80" s="729"/>
      <c r="BI80" s="729"/>
      <c r="BJ80" s="729"/>
      <c r="BK80" s="730"/>
      <c r="BL80" s="728"/>
      <c r="BM80" s="729"/>
      <c r="BN80" s="729"/>
      <c r="BO80" s="729"/>
      <c r="BP80" s="731"/>
      <c r="BQ80" s="731"/>
      <c r="BR80" s="728" t="str">
        <f>IF(BP80="","",IF(OR(AND(Rev="H",Calculations!$F$27=TRUE),AND(Rev&lt;&gt;"H",Calculations!$F$30=TRUE)),IF(BP80&lt;=1,"Pass","Fail"),IF(BP80&lt;=1.05,"Pass","Fail")))</f>
        <v/>
      </c>
      <c r="BS80" s="729"/>
      <c r="BT80" s="730"/>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7"/>
      <c r="CP80" s="798"/>
      <c r="CQ80" s="799"/>
      <c r="CR80" s="797"/>
      <c r="CS80" s="798"/>
      <c r="CT80" s="799"/>
      <c r="CU80" s="797" t="str">
        <f t="shared" si="17"/>
        <v/>
      </c>
      <c r="CV80" s="798"/>
      <c r="CW80" s="813"/>
      <c r="CX80" s="814"/>
      <c r="CY80" s="736"/>
      <c r="CZ80" s="815"/>
      <c r="DA80" s="739"/>
      <c r="DB80" s="740"/>
      <c r="DC80" s="741"/>
      <c r="DD80" s="735" t="str">
        <f t="shared" si="18"/>
        <v/>
      </c>
      <c r="DE80" s="736"/>
      <c r="DF80" s="737"/>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72" t="str">
        <f t="shared" si="14"/>
        <v/>
      </c>
      <c r="E81" s="773"/>
      <c r="F81" s="17" t="str">
        <f t="shared" si="12"/>
        <v/>
      </c>
      <c r="G81" s="77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75"/>
      <c r="I81" s="228"/>
      <c r="J81" s="228"/>
      <c r="K81" s="228"/>
      <c r="L81" s="723" t="str">
        <f t="shared" si="11"/>
        <v/>
      </c>
      <c r="M81" s="723"/>
      <c r="N81" s="723"/>
      <c r="O81" s="723"/>
      <c r="P81" s="723" t="str">
        <f>IF(OR(G81=0,G81=""),"",IF(VLOOKUP(G81,'Geometry 2'!$C$4:$AI$14,1,TRUE)=VLOOKUP(G82,'Geometry 2'!$C$4:$AI$14,1,TRUE),"",IF(VLOOKUP(G81,'Geometry 2'!$C$4:$AI$14,33,TRUE)&lt;&gt;"n/a",MIN(G81,VLOOKUP(G81,'Geometry 2'!$C$4:$AI$14,1,TRUE))-VLOOKUP(G81,'Geometry 2'!$C$4:$AI$14,33,TRUE),"check")))</f>
        <v/>
      </c>
      <c r="Q81" s="723"/>
      <c r="R81" s="723"/>
      <c r="S81" s="723"/>
      <c r="T81" s="723" t="str">
        <f>IF($G81="","",VLOOKUP($G81,'Geometry 2'!$E$4:$AH$14,11,TRUE))</f>
        <v/>
      </c>
      <c r="U81" s="723"/>
      <c r="V81" s="723"/>
      <c r="W81" s="723"/>
      <c r="X81" s="722" t="str">
        <f>IF($G81="","",VLOOKUP($G81,'Geometry 2'!$E$4:$AJ$14,19,TRUE)-12*VLOOKUP($G81,'Geometry 2'!$E$4:$AJ$14,32,TRUE)*($D81-VLOOKUP($G81,'Geometry 2'!$E$5:$AH$14,1,TRUE)))</f>
        <v/>
      </c>
      <c r="Y81" s="722"/>
      <c r="Z81" s="722"/>
      <c r="AA81" s="722"/>
      <c r="AB81" s="763" t="str">
        <f>IF($G81="","",VLOOKUP($G81,'Geometry 2'!$E$4:$AJ$14,19,TRUE)-12*VLOOKUP($G81,'Geometry 2'!$E$4:$AJ$14,32,TRUE)*($G81-VLOOKUP($G81,'Geometry 2'!$E$5:$AH$14,1,TRUE)))</f>
        <v/>
      </c>
      <c r="AC81" s="764"/>
      <c r="AD81" s="764"/>
      <c r="AE81" s="765"/>
      <c r="AF81" s="722" t="str">
        <f>IF($G81="","",VLOOKUP($G81,'Geometry 2'!$E$4:$AJ$14,19,TRUE)-12*VLOOKUP($G81,'Geometry 2'!$E$4:$AJ$14,32,TRUE)*($G81-IF($P81="",0,$P81)-VLOOKUP($G81,'Geometry 2'!$E$5:$AH$14,1,TRUE)))</f>
        <v/>
      </c>
      <c r="AG81" s="722"/>
      <c r="AH81" s="722"/>
      <c r="AI81" s="722"/>
      <c r="AJ81" s="752" t="str">
        <f>IF($G81="","",VLOOKUP($G81,'Geometry 2'!$E$4:$AH$14,23,TRUE))</f>
        <v/>
      </c>
      <c r="AK81" s="753"/>
      <c r="AL81" s="753"/>
      <c r="AM81" s="754"/>
      <c r="AN81" s="723"/>
      <c r="AO81" s="723"/>
      <c r="AP81" s="723"/>
      <c r="AQ81" s="723"/>
      <c r="AR81" s="723" t="str">
        <f>IF($G81="","",VLOOKUP($G81,'Geometry 2'!$E$4:$AH$14,27,TRUE))</f>
        <v/>
      </c>
      <c r="AS81" s="723"/>
      <c r="AT81" s="723"/>
      <c r="AU81" s="724"/>
      <c r="AV81" s="721"/>
      <c r="AW81" s="722"/>
      <c r="AX81" s="722"/>
      <c r="AZ81" s="728" t="str">
        <f t="shared" si="15"/>
        <v/>
      </c>
      <c r="BA81" s="729"/>
      <c r="BB81" s="729"/>
      <c r="BC81" s="730"/>
      <c r="BD81" s="728"/>
      <c r="BE81" s="729"/>
      <c r="BF81" s="729"/>
      <c r="BG81" s="728" t="str">
        <f t="shared" si="9"/>
        <v/>
      </c>
      <c r="BH81" s="729"/>
      <c r="BI81" s="729"/>
      <c r="BJ81" s="729"/>
      <c r="BK81" s="730"/>
      <c r="BL81" s="728"/>
      <c r="BM81" s="729"/>
      <c r="BN81" s="729"/>
      <c r="BO81" s="729"/>
      <c r="BP81" s="731"/>
      <c r="BQ81" s="731"/>
      <c r="BR81" s="728" t="str">
        <f>IF(BP81="","",IF(OR(AND(Rev="H",Calculations!$F$27=TRUE),AND(Rev&lt;&gt;"H",Calculations!$F$30=TRUE)),IF(BP81&lt;=1,"Pass","Fail"),IF(BP81&lt;=1.05,"Pass","Fail")))</f>
        <v/>
      </c>
      <c r="BS81" s="729"/>
      <c r="BT81" s="730"/>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804"/>
      <c r="CP81" s="805"/>
      <c r="CQ81" s="806"/>
      <c r="CR81" s="804"/>
      <c r="CS81" s="805"/>
      <c r="CT81" s="806"/>
      <c r="CU81" s="804" t="str">
        <f t="shared" si="17"/>
        <v/>
      </c>
      <c r="CV81" s="805"/>
      <c r="CW81" s="812"/>
      <c r="CX81" s="732"/>
      <c r="CY81" s="733"/>
      <c r="CZ81" s="738"/>
      <c r="DA81" s="732"/>
      <c r="DB81" s="733"/>
      <c r="DC81" s="738"/>
      <c r="DD81" s="732" t="str">
        <f t="shared" si="18"/>
        <v/>
      </c>
      <c r="DE81" s="733"/>
      <c r="DF81" s="734"/>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72" t="str">
        <f t="shared" si="14"/>
        <v/>
      </c>
      <c r="E82" s="773"/>
      <c r="F82" s="17" t="str">
        <f t="shared" si="12"/>
        <v/>
      </c>
      <c r="G82" s="77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75"/>
      <c r="I82" s="228"/>
      <c r="J82" s="228"/>
      <c r="K82" s="228"/>
      <c r="L82" s="723" t="str">
        <f t="shared" si="11"/>
        <v/>
      </c>
      <c r="M82" s="723"/>
      <c r="N82" s="723"/>
      <c r="O82" s="723"/>
      <c r="P82" s="723" t="str">
        <f>IF(OR(G82=0,G82=""),"",IF(VLOOKUP(G82,'Geometry 2'!$C$4:$AI$14,1,TRUE)=VLOOKUP(G83,'Geometry 2'!$C$4:$AI$14,1,TRUE),"",IF(VLOOKUP(G82,'Geometry 2'!$C$4:$AI$14,33,TRUE)&lt;&gt;"n/a",MIN(G82,VLOOKUP(G82,'Geometry 2'!$C$4:$AI$14,1,TRUE))-VLOOKUP(G82,'Geometry 2'!$C$4:$AI$14,33,TRUE),"check")))</f>
        <v/>
      </c>
      <c r="Q82" s="723"/>
      <c r="R82" s="723"/>
      <c r="S82" s="723"/>
      <c r="T82" s="723" t="str">
        <f>IF($G82="","",VLOOKUP($G82,'Geometry 2'!$E$4:$AH$14,11,TRUE))</f>
        <v/>
      </c>
      <c r="U82" s="723"/>
      <c r="V82" s="723"/>
      <c r="W82" s="723"/>
      <c r="X82" s="722" t="str">
        <f>IF($G82="","",VLOOKUP($G82,'Geometry 2'!$E$4:$AJ$14,19,TRUE)-12*VLOOKUP($G82,'Geometry 2'!$E$4:$AJ$14,32,TRUE)*($D82-VLOOKUP($G82,'Geometry 2'!$E$5:$AH$14,1,TRUE)))</f>
        <v/>
      </c>
      <c r="Y82" s="722"/>
      <c r="Z82" s="722"/>
      <c r="AA82" s="722"/>
      <c r="AB82" s="763" t="str">
        <f>IF($G82="","",VLOOKUP($G82,'Geometry 2'!$E$4:$AJ$14,19,TRUE)-12*VLOOKUP($G82,'Geometry 2'!$E$4:$AJ$14,32,TRUE)*($G82-VLOOKUP($G82,'Geometry 2'!$E$5:$AH$14,1,TRUE)))</f>
        <v/>
      </c>
      <c r="AC82" s="764"/>
      <c r="AD82" s="764"/>
      <c r="AE82" s="765"/>
      <c r="AF82" s="722" t="str">
        <f>IF($G82="","",VLOOKUP($G82,'Geometry 2'!$E$4:$AJ$14,19,TRUE)-12*VLOOKUP($G82,'Geometry 2'!$E$4:$AJ$14,32,TRUE)*($G82-IF($P82="",0,$P82)-VLOOKUP($G82,'Geometry 2'!$E$5:$AH$14,1,TRUE)))</f>
        <v/>
      </c>
      <c r="AG82" s="722"/>
      <c r="AH82" s="722"/>
      <c r="AI82" s="722"/>
      <c r="AJ82" s="752" t="str">
        <f>IF($G82="","",VLOOKUP($G82,'Geometry 2'!$E$4:$AH$14,23,TRUE))</f>
        <v/>
      </c>
      <c r="AK82" s="753"/>
      <c r="AL82" s="753"/>
      <c r="AM82" s="754"/>
      <c r="AN82" s="723"/>
      <c r="AO82" s="723"/>
      <c r="AP82" s="723"/>
      <c r="AQ82" s="723"/>
      <c r="AR82" s="723" t="str">
        <f>IF($G82="","",VLOOKUP($G82,'Geometry 2'!$E$4:$AH$14,27,TRUE))</f>
        <v/>
      </c>
      <c r="AS82" s="723"/>
      <c r="AT82" s="723"/>
      <c r="AU82" s="724"/>
      <c r="AV82" s="721"/>
      <c r="AW82" s="722"/>
      <c r="AX82" s="722"/>
      <c r="AZ82" s="728" t="str">
        <f t="shared" si="15"/>
        <v/>
      </c>
      <c r="BA82" s="729"/>
      <c r="BB82" s="729"/>
      <c r="BC82" s="730"/>
      <c r="BD82" s="728"/>
      <c r="BE82" s="729"/>
      <c r="BF82" s="729"/>
      <c r="BG82" s="728" t="str">
        <f t="shared" si="9"/>
        <v/>
      </c>
      <c r="BH82" s="729"/>
      <c r="BI82" s="729"/>
      <c r="BJ82" s="729"/>
      <c r="BK82" s="730"/>
      <c r="BL82" s="728"/>
      <c r="BM82" s="729"/>
      <c r="BN82" s="729"/>
      <c r="BO82" s="729"/>
      <c r="BP82" s="731"/>
      <c r="BQ82" s="731"/>
      <c r="BR82" s="728" t="str">
        <f>IF(BP82="","",IF(OR(AND(Rev="H",Calculations!$F$27=TRUE),AND(Rev&lt;&gt;"H",Calculations!$F$30=TRUE)),IF(BP82&lt;=1,"Pass","Fail"),IF(BP82&lt;=1.05,"Pass","Fail")))</f>
        <v/>
      </c>
      <c r="BS82" s="729"/>
      <c r="BT82" s="730"/>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7"/>
      <c r="CP82" s="798"/>
      <c r="CQ82" s="799"/>
      <c r="CR82" s="797"/>
      <c r="CS82" s="798"/>
      <c r="CT82" s="799"/>
      <c r="CU82" s="797" t="str">
        <f t="shared" si="17"/>
        <v/>
      </c>
      <c r="CV82" s="798"/>
      <c r="CW82" s="813"/>
      <c r="CX82" s="814"/>
      <c r="CY82" s="736"/>
      <c r="CZ82" s="815"/>
      <c r="DA82" s="739"/>
      <c r="DB82" s="740"/>
      <c r="DC82" s="741"/>
      <c r="DD82" s="735" t="str">
        <f t="shared" si="18"/>
        <v/>
      </c>
      <c r="DE82" s="736"/>
      <c r="DF82" s="737"/>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72" t="str">
        <f t="shared" si="14"/>
        <v/>
      </c>
      <c r="E83" s="773"/>
      <c r="F83" s="17" t="str">
        <f t="shared" si="12"/>
        <v/>
      </c>
      <c r="G83" s="77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75"/>
      <c r="I83" s="228"/>
      <c r="J83" s="228"/>
      <c r="K83" s="228"/>
      <c r="L83" s="723" t="str">
        <f t="shared" si="11"/>
        <v/>
      </c>
      <c r="M83" s="723"/>
      <c r="N83" s="723"/>
      <c r="O83" s="723"/>
      <c r="P83" s="723" t="str">
        <f>IF(OR(G83=0,G83=""),"",IF(VLOOKUP(G83,'Geometry 2'!$C$4:$AI$14,1,TRUE)=VLOOKUP(G84,'Geometry 2'!$C$4:$AI$14,1,TRUE),"",IF(VLOOKUP(G83,'Geometry 2'!$C$4:$AI$14,33,TRUE)&lt;&gt;"n/a",MIN(G83,VLOOKUP(G83,'Geometry 2'!$C$4:$AI$14,1,TRUE))-VLOOKUP(G83,'Geometry 2'!$C$4:$AI$14,33,TRUE),"check")))</f>
        <v/>
      </c>
      <c r="Q83" s="723"/>
      <c r="R83" s="723"/>
      <c r="S83" s="723"/>
      <c r="T83" s="723" t="str">
        <f>IF($G83="","",VLOOKUP($G83,'Geometry 2'!$E$4:$AH$14,11,TRUE))</f>
        <v/>
      </c>
      <c r="U83" s="723"/>
      <c r="V83" s="723"/>
      <c r="W83" s="723"/>
      <c r="X83" s="722" t="str">
        <f>IF($G83="","",VLOOKUP($G83,'Geometry 2'!$E$4:$AJ$14,19,TRUE)-12*VLOOKUP($G83,'Geometry 2'!$E$4:$AJ$14,32,TRUE)*($D83-VLOOKUP($G83,'Geometry 2'!$E$5:$AH$14,1,TRUE)))</f>
        <v/>
      </c>
      <c r="Y83" s="722"/>
      <c r="Z83" s="722"/>
      <c r="AA83" s="722"/>
      <c r="AB83" s="763" t="str">
        <f>IF($G83="","",VLOOKUP($G83,'Geometry 2'!$E$4:$AJ$14,19,TRUE)-12*VLOOKUP($G83,'Geometry 2'!$E$4:$AJ$14,32,TRUE)*($G83-VLOOKUP($G83,'Geometry 2'!$E$5:$AH$14,1,TRUE)))</f>
        <v/>
      </c>
      <c r="AC83" s="764"/>
      <c r="AD83" s="764"/>
      <c r="AE83" s="765"/>
      <c r="AF83" s="722" t="str">
        <f>IF($G83="","",VLOOKUP($G83,'Geometry 2'!$E$4:$AJ$14,19,TRUE)-12*VLOOKUP($G83,'Geometry 2'!$E$4:$AJ$14,32,TRUE)*($G83-IF($P83="",0,$P83)-VLOOKUP($G83,'Geometry 2'!$E$5:$AH$14,1,TRUE)))</f>
        <v/>
      </c>
      <c r="AG83" s="722"/>
      <c r="AH83" s="722"/>
      <c r="AI83" s="722"/>
      <c r="AJ83" s="752" t="str">
        <f>IF($G83="","",VLOOKUP($G83,'Geometry 2'!$E$4:$AH$14,23,TRUE))</f>
        <v/>
      </c>
      <c r="AK83" s="753"/>
      <c r="AL83" s="753"/>
      <c r="AM83" s="754"/>
      <c r="AN83" s="723"/>
      <c r="AO83" s="723"/>
      <c r="AP83" s="723"/>
      <c r="AQ83" s="723"/>
      <c r="AR83" s="723" t="str">
        <f>IF($G83="","",VLOOKUP($G83,'Geometry 2'!$E$4:$AH$14,27,TRUE))</f>
        <v/>
      </c>
      <c r="AS83" s="723"/>
      <c r="AT83" s="723"/>
      <c r="AU83" s="724"/>
      <c r="AV83" s="721"/>
      <c r="AW83" s="722"/>
      <c r="AX83" s="722"/>
      <c r="AZ83" s="728" t="str">
        <f t="shared" si="15"/>
        <v/>
      </c>
      <c r="BA83" s="729"/>
      <c r="BB83" s="729"/>
      <c r="BC83" s="730"/>
      <c r="BD83" s="728"/>
      <c r="BE83" s="729"/>
      <c r="BF83" s="729"/>
      <c r="BG83" s="728" t="str">
        <f t="shared" si="9"/>
        <v/>
      </c>
      <c r="BH83" s="729"/>
      <c r="BI83" s="729"/>
      <c r="BJ83" s="729"/>
      <c r="BK83" s="730"/>
      <c r="BL83" s="728"/>
      <c r="BM83" s="729"/>
      <c r="BN83" s="729"/>
      <c r="BO83" s="729"/>
      <c r="BP83" s="731"/>
      <c r="BQ83" s="731"/>
      <c r="BR83" s="728" t="str">
        <f>IF(BP83="","",IF(OR(AND(Rev="H",Calculations!$F$27=TRUE),AND(Rev&lt;&gt;"H",Calculations!$F$30=TRUE)),IF(BP83&lt;=1,"Pass","Fail"),IF(BP83&lt;=1.05,"Pass","Fail")))</f>
        <v/>
      </c>
      <c r="BS83" s="729"/>
      <c r="BT83" s="730"/>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804"/>
      <c r="CP83" s="805"/>
      <c r="CQ83" s="806"/>
      <c r="CR83" s="804"/>
      <c r="CS83" s="805"/>
      <c r="CT83" s="806"/>
      <c r="CU83" s="804" t="str">
        <f t="shared" si="17"/>
        <v/>
      </c>
      <c r="CV83" s="805"/>
      <c r="CW83" s="812"/>
      <c r="CX83" s="732"/>
      <c r="CY83" s="733"/>
      <c r="CZ83" s="738"/>
      <c r="DA83" s="732"/>
      <c r="DB83" s="733"/>
      <c r="DC83" s="738"/>
      <c r="DD83" s="732" t="str">
        <f t="shared" si="18"/>
        <v/>
      </c>
      <c r="DE83" s="733"/>
      <c r="DF83" s="734"/>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72" t="str">
        <f t="shared" si="14"/>
        <v/>
      </c>
      <c r="E84" s="773"/>
      <c r="F84" s="17" t="str">
        <f t="shared" si="12"/>
        <v/>
      </c>
      <c r="G84" s="77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75"/>
      <c r="I84" s="228"/>
      <c r="J84" s="228"/>
      <c r="K84" s="228"/>
      <c r="L84" s="723" t="str">
        <f t="shared" si="11"/>
        <v/>
      </c>
      <c r="M84" s="723"/>
      <c r="N84" s="723"/>
      <c r="O84" s="723"/>
      <c r="P84" s="723" t="str">
        <f>IF(OR(G84=0,G84=""),"",IF(VLOOKUP(G84,'Geometry 2'!$C$4:$AI$14,1,TRUE)=VLOOKUP(G85,'Geometry 2'!$C$4:$AI$14,1,TRUE),"",IF(VLOOKUP(G84,'Geometry 2'!$C$4:$AI$14,33,TRUE)&lt;&gt;"n/a",MIN(G84,VLOOKUP(G84,'Geometry 2'!$C$4:$AI$14,1,TRUE))-VLOOKUP(G84,'Geometry 2'!$C$4:$AI$14,33,TRUE),"check")))</f>
        <v/>
      </c>
      <c r="Q84" s="723"/>
      <c r="R84" s="723"/>
      <c r="S84" s="723"/>
      <c r="T84" s="723" t="str">
        <f>IF($G84="","",VLOOKUP($G84,'Geometry 2'!$E$4:$AH$14,11,TRUE))</f>
        <v/>
      </c>
      <c r="U84" s="723"/>
      <c r="V84" s="723"/>
      <c r="W84" s="723"/>
      <c r="X84" s="722" t="str">
        <f>IF($G84="","",VLOOKUP($G84,'Geometry 2'!$E$4:$AJ$14,19,TRUE)-12*VLOOKUP($G84,'Geometry 2'!$E$4:$AJ$14,32,TRUE)*($D84-VLOOKUP($G84,'Geometry 2'!$E$5:$AH$14,1,TRUE)))</f>
        <v/>
      </c>
      <c r="Y84" s="722"/>
      <c r="Z84" s="722"/>
      <c r="AA84" s="722"/>
      <c r="AB84" s="763" t="str">
        <f>IF($G84="","",VLOOKUP($G84,'Geometry 2'!$E$4:$AJ$14,19,TRUE)-12*VLOOKUP($G84,'Geometry 2'!$E$4:$AJ$14,32,TRUE)*($G84-VLOOKUP($G84,'Geometry 2'!$E$5:$AH$14,1,TRUE)))</f>
        <v/>
      </c>
      <c r="AC84" s="764"/>
      <c r="AD84" s="764"/>
      <c r="AE84" s="765"/>
      <c r="AF84" s="722" t="str">
        <f>IF($G84="","",VLOOKUP($G84,'Geometry 2'!$E$4:$AJ$14,19,TRUE)-12*VLOOKUP($G84,'Geometry 2'!$E$4:$AJ$14,32,TRUE)*($G84-IF($P84="",0,$P84)-VLOOKUP($G84,'Geometry 2'!$E$5:$AH$14,1,TRUE)))</f>
        <v/>
      </c>
      <c r="AG84" s="722"/>
      <c r="AH84" s="722"/>
      <c r="AI84" s="722"/>
      <c r="AJ84" s="752" t="str">
        <f>IF($G84="","",VLOOKUP($G84,'Geometry 2'!$E$4:$AH$14,23,TRUE))</f>
        <v/>
      </c>
      <c r="AK84" s="753"/>
      <c r="AL84" s="753"/>
      <c r="AM84" s="754"/>
      <c r="AN84" s="723"/>
      <c r="AO84" s="723"/>
      <c r="AP84" s="723"/>
      <c r="AQ84" s="723"/>
      <c r="AR84" s="723" t="str">
        <f>IF($G84="","",VLOOKUP($G84,'Geometry 2'!$E$4:$AH$14,27,TRUE))</f>
        <v/>
      </c>
      <c r="AS84" s="723"/>
      <c r="AT84" s="723"/>
      <c r="AU84" s="724"/>
      <c r="AV84" s="721"/>
      <c r="AW84" s="722"/>
      <c r="AX84" s="722"/>
      <c r="AZ84" s="728" t="str">
        <f t="shared" si="15"/>
        <v/>
      </c>
      <c r="BA84" s="729"/>
      <c r="BB84" s="729"/>
      <c r="BC84" s="730"/>
      <c r="BD84" s="728"/>
      <c r="BE84" s="729"/>
      <c r="BF84" s="729"/>
      <c r="BG84" s="728" t="str">
        <f t="shared" ref="BG84:BG104" si="19">IF(AZ84="","","TP"&amp;ROUND(AF84,3)&amp;"x"&amp;ROUND(X84,3)&amp;"x"&amp;ROUND(AN84,4))</f>
        <v/>
      </c>
      <c r="BH84" s="729"/>
      <c r="BI84" s="729"/>
      <c r="BJ84" s="729"/>
      <c r="BK84" s="730"/>
      <c r="BL84" s="728"/>
      <c r="BM84" s="729"/>
      <c r="BN84" s="729"/>
      <c r="BO84" s="729"/>
      <c r="BP84" s="731"/>
      <c r="BQ84" s="731"/>
      <c r="BR84" s="728" t="str">
        <f>IF(BP84="","",IF(OR(AND(Rev="H",Calculations!$F$27=TRUE),AND(Rev&lt;&gt;"H",Calculations!$F$30=TRUE)),IF(BP84&lt;=1,"Pass","Fail"),IF(BP84&lt;=1.05,"Pass","Fail")))</f>
        <v/>
      </c>
      <c r="BS84" s="729"/>
      <c r="BT84" s="730"/>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7"/>
      <c r="CP84" s="798"/>
      <c r="CQ84" s="799"/>
      <c r="CR84" s="797"/>
      <c r="CS84" s="798"/>
      <c r="CT84" s="799"/>
      <c r="CU84" s="797" t="str">
        <f t="shared" si="17"/>
        <v/>
      </c>
      <c r="CV84" s="798"/>
      <c r="CW84" s="813"/>
      <c r="CX84" s="814"/>
      <c r="CY84" s="736"/>
      <c r="CZ84" s="815"/>
      <c r="DA84" s="739"/>
      <c r="DB84" s="740"/>
      <c r="DC84" s="741"/>
      <c r="DD84" s="735" t="str">
        <f t="shared" si="18"/>
        <v/>
      </c>
      <c r="DE84" s="736"/>
      <c r="DF84" s="737"/>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72" t="str">
        <f t="shared" si="14"/>
        <v/>
      </c>
      <c r="E85" s="773"/>
      <c r="F85" s="17" t="str">
        <f t="shared" si="12"/>
        <v/>
      </c>
      <c r="G85" s="77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75"/>
      <c r="I85" s="228"/>
      <c r="J85" s="228"/>
      <c r="K85" s="228"/>
      <c r="L85" s="723" t="str">
        <f t="shared" si="11"/>
        <v/>
      </c>
      <c r="M85" s="723"/>
      <c r="N85" s="723"/>
      <c r="O85" s="723"/>
      <c r="P85" s="723" t="str">
        <f>IF(OR(G85=0,G85=""),"",IF(VLOOKUP(G85,'Geometry 2'!$C$4:$AI$14,1,TRUE)=VLOOKUP(G86,'Geometry 2'!$C$4:$AI$14,1,TRUE),"",IF(VLOOKUP(G85,'Geometry 2'!$C$4:$AI$14,33,TRUE)&lt;&gt;"n/a",MIN(G85,VLOOKUP(G85,'Geometry 2'!$C$4:$AI$14,1,TRUE))-VLOOKUP(G85,'Geometry 2'!$C$4:$AI$14,33,TRUE),"check")))</f>
        <v/>
      </c>
      <c r="Q85" s="723"/>
      <c r="R85" s="723"/>
      <c r="S85" s="723"/>
      <c r="T85" s="723" t="str">
        <f>IF($G85="","",VLOOKUP($G85,'Geometry 2'!$E$4:$AH$14,11,TRUE))</f>
        <v/>
      </c>
      <c r="U85" s="723"/>
      <c r="V85" s="723"/>
      <c r="W85" s="723"/>
      <c r="X85" s="722" t="str">
        <f>IF($G85="","",VLOOKUP($G85,'Geometry 2'!$E$4:$AJ$14,19,TRUE)-12*VLOOKUP($G85,'Geometry 2'!$E$4:$AJ$14,32,TRUE)*($D85-VLOOKUP($G85,'Geometry 2'!$E$5:$AH$14,1,TRUE)))</f>
        <v/>
      </c>
      <c r="Y85" s="722"/>
      <c r="Z85" s="722"/>
      <c r="AA85" s="722"/>
      <c r="AB85" s="763" t="str">
        <f>IF($G85="","",VLOOKUP($G85,'Geometry 2'!$E$4:$AJ$14,19,TRUE)-12*VLOOKUP($G85,'Geometry 2'!$E$4:$AJ$14,32,TRUE)*($G85-VLOOKUP($G85,'Geometry 2'!$E$5:$AH$14,1,TRUE)))</f>
        <v/>
      </c>
      <c r="AC85" s="764"/>
      <c r="AD85" s="764"/>
      <c r="AE85" s="765"/>
      <c r="AF85" s="722" t="str">
        <f>IF($G85="","",VLOOKUP($G85,'Geometry 2'!$E$4:$AJ$14,19,TRUE)-12*VLOOKUP($G85,'Geometry 2'!$E$4:$AJ$14,32,TRUE)*($G85-IF($P85="",0,$P85)-VLOOKUP($G85,'Geometry 2'!$E$5:$AH$14,1,TRUE)))</f>
        <v/>
      </c>
      <c r="AG85" s="722"/>
      <c r="AH85" s="722"/>
      <c r="AI85" s="722"/>
      <c r="AJ85" s="752" t="str">
        <f>IF($G85="","",VLOOKUP($G85,'Geometry 2'!$E$4:$AH$14,23,TRUE))</f>
        <v/>
      </c>
      <c r="AK85" s="753"/>
      <c r="AL85" s="753"/>
      <c r="AM85" s="754"/>
      <c r="AN85" s="723"/>
      <c r="AO85" s="723"/>
      <c r="AP85" s="723"/>
      <c r="AQ85" s="723"/>
      <c r="AR85" s="723" t="str">
        <f>IF($G85="","",VLOOKUP($G85,'Geometry 2'!$E$4:$AH$14,27,TRUE))</f>
        <v/>
      </c>
      <c r="AS85" s="723"/>
      <c r="AT85" s="723"/>
      <c r="AU85" s="724"/>
      <c r="AV85" s="721"/>
      <c r="AW85" s="722"/>
      <c r="AX85" s="722"/>
      <c r="AZ85" s="728" t="str">
        <f t="shared" si="15"/>
        <v/>
      </c>
      <c r="BA85" s="729"/>
      <c r="BB85" s="729"/>
      <c r="BC85" s="730"/>
      <c r="BD85" s="728"/>
      <c r="BE85" s="729"/>
      <c r="BF85" s="729"/>
      <c r="BG85" s="728" t="str">
        <f t="shared" si="19"/>
        <v/>
      </c>
      <c r="BH85" s="729"/>
      <c r="BI85" s="729"/>
      <c r="BJ85" s="729"/>
      <c r="BK85" s="730"/>
      <c r="BL85" s="728"/>
      <c r="BM85" s="729"/>
      <c r="BN85" s="729"/>
      <c r="BO85" s="729"/>
      <c r="BP85" s="731"/>
      <c r="BQ85" s="731"/>
      <c r="BR85" s="728" t="str">
        <f>IF(BP85="","",IF(OR(AND(Rev="H",Calculations!$F$27=TRUE),AND(Rev&lt;&gt;"H",Calculations!$F$30=TRUE)),IF(BP85&lt;=1,"Pass","Fail"),IF(BP85&lt;=1.05,"Pass","Fail")))</f>
        <v/>
      </c>
      <c r="BS85" s="729"/>
      <c r="BT85" s="730"/>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804"/>
      <c r="CP85" s="805"/>
      <c r="CQ85" s="806"/>
      <c r="CR85" s="804"/>
      <c r="CS85" s="805"/>
      <c r="CT85" s="806"/>
      <c r="CU85" s="804" t="str">
        <f t="shared" si="17"/>
        <v/>
      </c>
      <c r="CV85" s="805"/>
      <c r="CW85" s="812"/>
      <c r="CX85" s="732"/>
      <c r="CY85" s="733"/>
      <c r="CZ85" s="738"/>
      <c r="DA85" s="732"/>
      <c r="DB85" s="733"/>
      <c r="DC85" s="738"/>
      <c r="DD85" s="732" t="str">
        <f t="shared" si="18"/>
        <v/>
      </c>
      <c r="DE85" s="733"/>
      <c r="DF85" s="734"/>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72" t="str">
        <f t="shared" si="14"/>
        <v/>
      </c>
      <c r="E86" s="773"/>
      <c r="F86" s="17" t="str">
        <f t="shared" si="12"/>
        <v/>
      </c>
      <c r="G86" s="77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75"/>
      <c r="I86" s="228"/>
      <c r="J86" s="228"/>
      <c r="K86" s="228"/>
      <c r="L86" s="723" t="str">
        <f t="shared" si="11"/>
        <v/>
      </c>
      <c r="M86" s="723"/>
      <c r="N86" s="723"/>
      <c r="O86" s="723"/>
      <c r="P86" s="723" t="str">
        <f>IF(OR(G86=0,G86=""),"",IF(VLOOKUP(G86,'Geometry 2'!$C$4:$AI$14,1,TRUE)=VLOOKUP(G87,'Geometry 2'!$C$4:$AI$14,1,TRUE),"",IF(VLOOKUP(G86,'Geometry 2'!$C$4:$AI$14,33,TRUE)&lt;&gt;"n/a",MIN(G86,VLOOKUP(G86,'Geometry 2'!$C$4:$AI$14,1,TRUE))-VLOOKUP(G86,'Geometry 2'!$C$4:$AI$14,33,TRUE),"check")))</f>
        <v/>
      </c>
      <c r="Q86" s="723"/>
      <c r="R86" s="723"/>
      <c r="S86" s="723"/>
      <c r="T86" s="723" t="str">
        <f>IF($G86="","",VLOOKUP($G86,'Geometry 2'!$E$4:$AH$14,11,TRUE))</f>
        <v/>
      </c>
      <c r="U86" s="723"/>
      <c r="V86" s="723"/>
      <c r="W86" s="723"/>
      <c r="X86" s="722" t="str">
        <f>IF($G86="","",VLOOKUP($G86,'Geometry 2'!$E$4:$AJ$14,19,TRUE)-12*VLOOKUP($G86,'Geometry 2'!$E$4:$AJ$14,32,TRUE)*($D86-VLOOKUP($G86,'Geometry 2'!$E$5:$AH$14,1,TRUE)))</f>
        <v/>
      </c>
      <c r="Y86" s="722"/>
      <c r="Z86" s="722"/>
      <c r="AA86" s="722"/>
      <c r="AB86" s="763" t="str">
        <f>IF($G86="","",VLOOKUP($G86,'Geometry 2'!$E$4:$AJ$14,19,TRUE)-12*VLOOKUP($G86,'Geometry 2'!$E$4:$AJ$14,32,TRUE)*($G86-VLOOKUP($G86,'Geometry 2'!$E$5:$AH$14,1,TRUE)))</f>
        <v/>
      </c>
      <c r="AC86" s="764"/>
      <c r="AD86" s="764"/>
      <c r="AE86" s="765"/>
      <c r="AF86" s="722" t="str">
        <f>IF($G86="","",VLOOKUP($G86,'Geometry 2'!$E$4:$AJ$14,19,TRUE)-12*VLOOKUP($G86,'Geometry 2'!$E$4:$AJ$14,32,TRUE)*($G86-IF($P86="",0,$P86)-VLOOKUP($G86,'Geometry 2'!$E$5:$AH$14,1,TRUE)))</f>
        <v/>
      </c>
      <c r="AG86" s="722"/>
      <c r="AH86" s="722"/>
      <c r="AI86" s="722"/>
      <c r="AJ86" s="752" t="str">
        <f>IF($G86="","",VLOOKUP($G86,'Geometry 2'!$E$4:$AH$14,23,TRUE))</f>
        <v/>
      </c>
      <c r="AK86" s="753"/>
      <c r="AL86" s="753"/>
      <c r="AM86" s="754"/>
      <c r="AN86" s="723"/>
      <c r="AO86" s="723"/>
      <c r="AP86" s="723"/>
      <c r="AQ86" s="723"/>
      <c r="AR86" s="723" t="str">
        <f>IF($G86="","",VLOOKUP($G86,'Geometry 2'!$E$4:$AH$14,27,TRUE))</f>
        <v/>
      </c>
      <c r="AS86" s="723"/>
      <c r="AT86" s="723"/>
      <c r="AU86" s="724"/>
      <c r="AV86" s="721"/>
      <c r="AW86" s="722"/>
      <c r="AX86" s="722"/>
      <c r="AZ86" s="728" t="str">
        <f t="shared" si="15"/>
        <v/>
      </c>
      <c r="BA86" s="729"/>
      <c r="BB86" s="729"/>
      <c r="BC86" s="730"/>
      <c r="BD86" s="728"/>
      <c r="BE86" s="729"/>
      <c r="BF86" s="729"/>
      <c r="BG86" s="728" t="str">
        <f t="shared" si="19"/>
        <v/>
      </c>
      <c r="BH86" s="729"/>
      <c r="BI86" s="729"/>
      <c r="BJ86" s="729"/>
      <c r="BK86" s="730"/>
      <c r="BL86" s="728"/>
      <c r="BM86" s="729"/>
      <c r="BN86" s="729"/>
      <c r="BO86" s="729"/>
      <c r="BP86" s="731"/>
      <c r="BQ86" s="731"/>
      <c r="BR86" s="728" t="str">
        <f>IF(BP86="","",IF(OR(AND(Rev="H",Calculations!$F$27=TRUE),AND(Rev&lt;&gt;"H",Calculations!$F$30=TRUE)),IF(BP86&lt;=1,"Pass","Fail"),IF(BP86&lt;=1.05,"Pass","Fail")))</f>
        <v/>
      </c>
      <c r="BS86" s="729"/>
      <c r="BT86" s="730"/>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7"/>
      <c r="CP86" s="798"/>
      <c r="CQ86" s="799"/>
      <c r="CR86" s="797"/>
      <c r="CS86" s="798"/>
      <c r="CT86" s="799"/>
      <c r="CU86" s="797" t="str">
        <f t="shared" si="17"/>
        <v/>
      </c>
      <c r="CV86" s="798"/>
      <c r="CW86" s="813"/>
      <c r="CX86" s="814"/>
      <c r="CY86" s="736"/>
      <c r="CZ86" s="815"/>
      <c r="DA86" s="739"/>
      <c r="DB86" s="740"/>
      <c r="DC86" s="741"/>
      <c r="DD86" s="735" t="str">
        <f t="shared" si="18"/>
        <v/>
      </c>
      <c r="DE86" s="736"/>
      <c r="DF86" s="737"/>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72" t="str">
        <f t="shared" si="14"/>
        <v/>
      </c>
      <c r="E87" s="773"/>
      <c r="F87" s="17" t="str">
        <f t="shared" si="12"/>
        <v/>
      </c>
      <c r="G87" s="77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75"/>
      <c r="I87" s="228"/>
      <c r="J87" s="228"/>
      <c r="K87" s="228"/>
      <c r="L87" s="723" t="str">
        <f t="shared" si="11"/>
        <v/>
      </c>
      <c r="M87" s="723"/>
      <c r="N87" s="723"/>
      <c r="O87" s="723"/>
      <c r="P87" s="723" t="str">
        <f>IF(OR(G87=0,G87=""),"",IF(VLOOKUP(G87,'Geometry 2'!$C$4:$AI$14,1,TRUE)=VLOOKUP(G88,'Geometry 2'!$C$4:$AI$14,1,TRUE),"",IF(VLOOKUP(G87,'Geometry 2'!$C$4:$AI$14,33,TRUE)&lt;&gt;"n/a",MIN(G87,VLOOKUP(G87,'Geometry 2'!$C$4:$AI$14,1,TRUE))-VLOOKUP(G87,'Geometry 2'!$C$4:$AI$14,33,TRUE),"check")))</f>
        <v/>
      </c>
      <c r="Q87" s="723"/>
      <c r="R87" s="723"/>
      <c r="S87" s="723"/>
      <c r="T87" s="723" t="str">
        <f>IF($G87="","",VLOOKUP($G87,'Geometry 2'!$E$4:$AH$14,11,TRUE))</f>
        <v/>
      </c>
      <c r="U87" s="723"/>
      <c r="V87" s="723"/>
      <c r="W87" s="723"/>
      <c r="X87" s="722" t="str">
        <f>IF($G87="","",VLOOKUP($G87,'Geometry 2'!$E$4:$AJ$14,19,TRUE)-12*VLOOKUP($G87,'Geometry 2'!$E$4:$AJ$14,32,TRUE)*($D87-VLOOKUP($G87,'Geometry 2'!$E$5:$AH$14,1,TRUE)))</f>
        <v/>
      </c>
      <c r="Y87" s="722"/>
      <c r="Z87" s="722"/>
      <c r="AA87" s="722"/>
      <c r="AB87" s="763" t="str">
        <f>IF($G87="","",VLOOKUP($G87,'Geometry 2'!$E$4:$AJ$14,19,TRUE)-12*VLOOKUP($G87,'Geometry 2'!$E$4:$AJ$14,32,TRUE)*($G87-VLOOKUP($G87,'Geometry 2'!$E$5:$AH$14,1,TRUE)))</f>
        <v/>
      </c>
      <c r="AC87" s="764"/>
      <c r="AD87" s="764"/>
      <c r="AE87" s="765"/>
      <c r="AF87" s="722" t="str">
        <f>IF($G87="","",VLOOKUP($G87,'Geometry 2'!$E$4:$AJ$14,19,TRUE)-12*VLOOKUP($G87,'Geometry 2'!$E$4:$AJ$14,32,TRUE)*($G87-IF($P87="",0,$P87)-VLOOKUP($G87,'Geometry 2'!$E$5:$AH$14,1,TRUE)))</f>
        <v/>
      </c>
      <c r="AG87" s="722"/>
      <c r="AH87" s="722"/>
      <c r="AI87" s="722"/>
      <c r="AJ87" s="752" t="str">
        <f>IF($G87="","",VLOOKUP($G87,'Geometry 2'!$E$4:$AH$14,23,TRUE))</f>
        <v/>
      </c>
      <c r="AK87" s="753"/>
      <c r="AL87" s="753"/>
      <c r="AM87" s="754"/>
      <c r="AN87" s="723"/>
      <c r="AO87" s="723"/>
      <c r="AP87" s="723"/>
      <c r="AQ87" s="723"/>
      <c r="AR87" s="723" t="str">
        <f>IF($G87="","",VLOOKUP($G87,'Geometry 2'!$E$4:$AH$14,27,TRUE))</f>
        <v/>
      </c>
      <c r="AS87" s="723"/>
      <c r="AT87" s="723"/>
      <c r="AU87" s="724"/>
      <c r="AV87" s="721"/>
      <c r="AW87" s="722"/>
      <c r="AX87" s="722"/>
      <c r="AZ87" s="728" t="str">
        <f t="shared" si="15"/>
        <v/>
      </c>
      <c r="BA87" s="729"/>
      <c r="BB87" s="729"/>
      <c r="BC87" s="730"/>
      <c r="BD87" s="728"/>
      <c r="BE87" s="729"/>
      <c r="BF87" s="729"/>
      <c r="BG87" s="728" t="str">
        <f t="shared" si="19"/>
        <v/>
      </c>
      <c r="BH87" s="729"/>
      <c r="BI87" s="729"/>
      <c r="BJ87" s="729"/>
      <c r="BK87" s="730"/>
      <c r="BL87" s="728"/>
      <c r="BM87" s="729"/>
      <c r="BN87" s="729"/>
      <c r="BO87" s="729"/>
      <c r="BP87" s="731"/>
      <c r="BQ87" s="731"/>
      <c r="BR87" s="728" t="str">
        <f>IF(BP87="","",IF(OR(AND(Rev="H",Calculations!$F$27=TRUE),AND(Rev&lt;&gt;"H",Calculations!$F$30=TRUE)),IF(BP87&lt;=1,"Pass","Fail"),IF(BP87&lt;=1.05,"Pass","Fail")))</f>
        <v/>
      </c>
      <c r="BS87" s="729"/>
      <c r="BT87" s="730"/>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804"/>
      <c r="CP87" s="805"/>
      <c r="CQ87" s="806"/>
      <c r="CR87" s="804"/>
      <c r="CS87" s="805"/>
      <c r="CT87" s="806"/>
      <c r="CU87" s="804" t="str">
        <f t="shared" si="17"/>
        <v/>
      </c>
      <c r="CV87" s="805"/>
      <c r="CW87" s="812"/>
      <c r="CX87" s="732"/>
      <c r="CY87" s="733"/>
      <c r="CZ87" s="738"/>
      <c r="DA87" s="732"/>
      <c r="DB87" s="733"/>
      <c r="DC87" s="738"/>
      <c r="DD87" s="732" t="str">
        <f t="shared" si="18"/>
        <v/>
      </c>
      <c r="DE87" s="733"/>
      <c r="DF87" s="734"/>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72" t="str">
        <f t="shared" si="14"/>
        <v/>
      </c>
      <c r="E88" s="773"/>
      <c r="F88" s="17" t="str">
        <f t="shared" si="12"/>
        <v/>
      </c>
      <c r="G88" s="77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75"/>
      <c r="I88" s="228"/>
      <c r="J88" s="228"/>
      <c r="K88" s="228"/>
      <c r="L88" s="723" t="str">
        <f t="shared" si="11"/>
        <v/>
      </c>
      <c r="M88" s="723"/>
      <c r="N88" s="723"/>
      <c r="O88" s="723"/>
      <c r="P88" s="723" t="str">
        <f>IF(OR(G88=0,G88=""),"",IF(VLOOKUP(G88,'Geometry 2'!$C$4:$AI$14,1,TRUE)=VLOOKUP(G89,'Geometry 2'!$C$4:$AI$14,1,TRUE),"",IF(VLOOKUP(G88,'Geometry 2'!$C$4:$AI$14,33,TRUE)&lt;&gt;"n/a",MIN(G88,VLOOKUP(G88,'Geometry 2'!$C$4:$AI$14,1,TRUE))-VLOOKUP(G88,'Geometry 2'!$C$4:$AI$14,33,TRUE),"check")))</f>
        <v/>
      </c>
      <c r="Q88" s="723"/>
      <c r="R88" s="723"/>
      <c r="S88" s="723"/>
      <c r="T88" s="723" t="str">
        <f>IF($G88="","",VLOOKUP($G88,'Geometry 2'!$E$4:$AH$14,11,TRUE))</f>
        <v/>
      </c>
      <c r="U88" s="723"/>
      <c r="V88" s="723"/>
      <c r="W88" s="723"/>
      <c r="X88" s="722" t="str">
        <f>IF($G88="","",VLOOKUP($G88,'Geometry 2'!$E$4:$AJ$14,19,TRUE)-12*VLOOKUP($G88,'Geometry 2'!$E$4:$AJ$14,32,TRUE)*($D88-VLOOKUP($G88,'Geometry 2'!$E$5:$AH$14,1,TRUE)))</f>
        <v/>
      </c>
      <c r="Y88" s="722"/>
      <c r="Z88" s="722"/>
      <c r="AA88" s="722"/>
      <c r="AB88" s="763" t="str">
        <f>IF($G88="","",VLOOKUP($G88,'Geometry 2'!$E$4:$AJ$14,19,TRUE)-12*VLOOKUP($G88,'Geometry 2'!$E$4:$AJ$14,32,TRUE)*($G88-VLOOKUP($G88,'Geometry 2'!$E$5:$AH$14,1,TRUE)))</f>
        <v/>
      </c>
      <c r="AC88" s="764"/>
      <c r="AD88" s="764"/>
      <c r="AE88" s="765"/>
      <c r="AF88" s="722" t="str">
        <f>IF($G88="","",VLOOKUP($G88,'Geometry 2'!$E$4:$AJ$14,19,TRUE)-12*VLOOKUP($G88,'Geometry 2'!$E$4:$AJ$14,32,TRUE)*($G88-IF($P88="",0,$P88)-VLOOKUP($G88,'Geometry 2'!$E$5:$AH$14,1,TRUE)))</f>
        <v/>
      </c>
      <c r="AG88" s="722"/>
      <c r="AH88" s="722"/>
      <c r="AI88" s="722"/>
      <c r="AJ88" s="752" t="str">
        <f>IF($G88="","",VLOOKUP($G88,'Geometry 2'!$E$4:$AH$14,23,TRUE))</f>
        <v/>
      </c>
      <c r="AK88" s="753"/>
      <c r="AL88" s="753"/>
      <c r="AM88" s="754"/>
      <c r="AN88" s="723"/>
      <c r="AO88" s="723"/>
      <c r="AP88" s="723"/>
      <c r="AQ88" s="723"/>
      <c r="AR88" s="723" t="str">
        <f>IF($G88="","",VLOOKUP($G88,'Geometry 2'!$E$4:$AH$14,27,TRUE))</f>
        <v/>
      </c>
      <c r="AS88" s="723"/>
      <c r="AT88" s="723"/>
      <c r="AU88" s="724"/>
      <c r="AV88" s="721"/>
      <c r="AW88" s="722"/>
      <c r="AX88" s="722"/>
      <c r="AZ88" s="728" t="str">
        <f t="shared" si="15"/>
        <v/>
      </c>
      <c r="BA88" s="729"/>
      <c r="BB88" s="729"/>
      <c r="BC88" s="730"/>
      <c r="BD88" s="728"/>
      <c r="BE88" s="729"/>
      <c r="BF88" s="729"/>
      <c r="BG88" s="728" t="str">
        <f t="shared" si="19"/>
        <v/>
      </c>
      <c r="BH88" s="729"/>
      <c r="BI88" s="729"/>
      <c r="BJ88" s="729"/>
      <c r="BK88" s="730"/>
      <c r="BL88" s="728"/>
      <c r="BM88" s="729"/>
      <c r="BN88" s="729"/>
      <c r="BO88" s="729"/>
      <c r="BP88" s="731"/>
      <c r="BQ88" s="731"/>
      <c r="BR88" s="728" t="str">
        <f>IF(BP88="","",IF(OR(AND(Rev="H",Calculations!$F$27=TRUE),AND(Rev&lt;&gt;"H",Calculations!$F$30=TRUE)),IF(BP88&lt;=1,"Pass","Fail"),IF(BP88&lt;=1.05,"Pass","Fail")))</f>
        <v/>
      </c>
      <c r="BS88" s="729"/>
      <c r="BT88" s="730"/>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7"/>
      <c r="CP88" s="798"/>
      <c r="CQ88" s="799"/>
      <c r="CR88" s="797"/>
      <c r="CS88" s="798"/>
      <c r="CT88" s="799"/>
      <c r="CU88" s="797" t="str">
        <f t="shared" si="17"/>
        <v/>
      </c>
      <c r="CV88" s="798"/>
      <c r="CW88" s="813"/>
      <c r="CX88" s="814"/>
      <c r="CY88" s="736"/>
      <c r="CZ88" s="815"/>
      <c r="DA88" s="739"/>
      <c r="DB88" s="740"/>
      <c r="DC88" s="741"/>
      <c r="DD88" s="735" t="str">
        <f t="shared" si="18"/>
        <v/>
      </c>
      <c r="DE88" s="736"/>
      <c r="DF88" s="737"/>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72" t="str">
        <f t="shared" si="14"/>
        <v/>
      </c>
      <c r="E89" s="773"/>
      <c r="F89" s="17" t="str">
        <f t="shared" si="12"/>
        <v/>
      </c>
      <c r="G89" s="77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75"/>
      <c r="I89" s="228"/>
      <c r="J89" s="228"/>
      <c r="K89" s="228"/>
      <c r="L89" s="723" t="str">
        <f t="shared" si="11"/>
        <v/>
      </c>
      <c r="M89" s="723"/>
      <c r="N89" s="723"/>
      <c r="O89" s="723"/>
      <c r="P89" s="723" t="str">
        <f>IF(OR(G89=0,G89=""),"",IF(VLOOKUP(G89,'Geometry 2'!$C$4:$AI$14,1,TRUE)=VLOOKUP(G90,'Geometry 2'!$C$4:$AI$14,1,TRUE),"",IF(VLOOKUP(G89,'Geometry 2'!$C$4:$AI$14,33,TRUE)&lt;&gt;"n/a",MIN(G89,VLOOKUP(G89,'Geometry 2'!$C$4:$AI$14,1,TRUE))-VLOOKUP(G89,'Geometry 2'!$C$4:$AI$14,33,TRUE),"check")))</f>
        <v/>
      </c>
      <c r="Q89" s="723"/>
      <c r="R89" s="723"/>
      <c r="S89" s="723"/>
      <c r="T89" s="723" t="str">
        <f>IF($G89="","",VLOOKUP($G89,'Geometry 2'!$E$4:$AH$14,11,TRUE))</f>
        <v/>
      </c>
      <c r="U89" s="723"/>
      <c r="V89" s="723"/>
      <c r="W89" s="723"/>
      <c r="X89" s="722" t="str">
        <f>IF($G89="","",VLOOKUP($G89,'Geometry 2'!$E$4:$AJ$14,19,TRUE)-12*VLOOKUP($G89,'Geometry 2'!$E$4:$AJ$14,32,TRUE)*($D89-VLOOKUP($G89,'Geometry 2'!$E$5:$AH$14,1,TRUE)))</f>
        <v/>
      </c>
      <c r="Y89" s="722"/>
      <c r="Z89" s="722"/>
      <c r="AA89" s="722"/>
      <c r="AB89" s="763" t="str">
        <f>IF($G89="","",VLOOKUP($G89,'Geometry 2'!$E$4:$AJ$14,19,TRUE)-12*VLOOKUP($G89,'Geometry 2'!$E$4:$AJ$14,32,TRUE)*($G89-VLOOKUP($G89,'Geometry 2'!$E$5:$AH$14,1,TRUE)))</f>
        <v/>
      </c>
      <c r="AC89" s="764"/>
      <c r="AD89" s="764"/>
      <c r="AE89" s="765"/>
      <c r="AF89" s="722" t="str">
        <f>IF($G89="","",VLOOKUP($G89,'Geometry 2'!$E$4:$AJ$14,19,TRUE)-12*VLOOKUP($G89,'Geometry 2'!$E$4:$AJ$14,32,TRUE)*($G89-IF($P89="",0,$P89)-VLOOKUP($G89,'Geometry 2'!$E$5:$AH$14,1,TRUE)))</f>
        <v/>
      </c>
      <c r="AG89" s="722"/>
      <c r="AH89" s="722"/>
      <c r="AI89" s="722"/>
      <c r="AJ89" s="752" t="str">
        <f>IF($G89="","",VLOOKUP($G89,'Geometry 2'!$E$4:$AH$14,23,TRUE))</f>
        <v/>
      </c>
      <c r="AK89" s="753"/>
      <c r="AL89" s="753"/>
      <c r="AM89" s="754"/>
      <c r="AN89" s="723"/>
      <c r="AO89" s="723"/>
      <c r="AP89" s="723"/>
      <c r="AQ89" s="723"/>
      <c r="AR89" s="723" t="str">
        <f>IF($G89="","",VLOOKUP($G89,'Geometry 2'!$E$4:$AH$14,27,TRUE))</f>
        <v/>
      </c>
      <c r="AS89" s="723"/>
      <c r="AT89" s="723"/>
      <c r="AU89" s="724"/>
      <c r="AV89" s="721"/>
      <c r="AW89" s="722"/>
      <c r="AX89" s="722"/>
      <c r="AZ89" s="728" t="str">
        <f t="shared" si="15"/>
        <v/>
      </c>
      <c r="BA89" s="729"/>
      <c r="BB89" s="729"/>
      <c r="BC89" s="730"/>
      <c r="BD89" s="728"/>
      <c r="BE89" s="729"/>
      <c r="BF89" s="729"/>
      <c r="BG89" s="728" t="str">
        <f t="shared" si="19"/>
        <v/>
      </c>
      <c r="BH89" s="729"/>
      <c r="BI89" s="729"/>
      <c r="BJ89" s="729"/>
      <c r="BK89" s="730"/>
      <c r="BL89" s="728"/>
      <c r="BM89" s="729"/>
      <c r="BN89" s="729"/>
      <c r="BO89" s="729"/>
      <c r="BP89" s="731"/>
      <c r="BQ89" s="731"/>
      <c r="BR89" s="728" t="str">
        <f>IF(BP89="","",IF(OR(AND(Rev="H",Calculations!$F$27=TRUE),AND(Rev&lt;&gt;"H",Calculations!$F$30=TRUE)),IF(BP89&lt;=1,"Pass","Fail"),IF(BP89&lt;=1.05,"Pass","Fail")))</f>
        <v/>
      </c>
      <c r="BS89" s="729"/>
      <c r="BT89" s="730"/>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804"/>
      <c r="CP89" s="805"/>
      <c r="CQ89" s="806"/>
      <c r="CR89" s="804"/>
      <c r="CS89" s="805"/>
      <c r="CT89" s="806"/>
      <c r="CU89" s="804" t="str">
        <f t="shared" si="17"/>
        <v/>
      </c>
      <c r="CV89" s="805"/>
      <c r="CW89" s="812"/>
      <c r="CX89" s="732"/>
      <c r="CY89" s="733"/>
      <c r="CZ89" s="738"/>
      <c r="DA89" s="732"/>
      <c r="DB89" s="733"/>
      <c r="DC89" s="738"/>
      <c r="DD89" s="732" t="str">
        <f t="shared" si="18"/>
        <v/>
      </c>
      <c r="DE89" s="733"/>
      <c r="DF89" s="734"/>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72" t="str">
        <f t="shared" si="14"/>
        <v/>
      </c>
      <c r="E90" s="773"/>
      <c r="F90" s="17" t="str">
        <f t="shared" si="12"/>
        <v/>
      </c>
      <c r="G90" s="77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75"/>
      <c r="I90" s="228"/>
      <c r="J90" s="228"/>
      <c r="K90" s="228"/>
      <c r="L90" s="723" t="str">
        <f t="shared" si="11"/>
        <v/>
      </c>
      <c r="M90" s="723"/>
      <c r="N90" s="723"/>
      <c r="O90" s="723"/>
      <c r="P90" s="723" t="str">
        <f>IF(OR(G90=0,G90=""),"",IF(VLOOKUP(G90,'Geometry 2'!$C$4:$AI$14,1,TRUE)=VLOOKUP(G91,'Geometry 2'!$C$4:$AI$14,1,TRUE),"",IF(VLOOKUP(G90,'Geometry 2'!$C$4:$AI$14,33,TRUE)&lt;&gt;"n/a",MIN(G90,VLOOKUP(G90,'Geometry 2'!$C$4:$AI$14,1,TRUE))-VLOOKUP(G90,'Geometry 2'!$C$4:$AI$14,33,TRUE),"check")))</f>
        <v/>
      </c>
      <c r="Q90" s="723"/>
      <c r="R90" s="723"/>
      <c r="S90" s="723"/>
      <c r="T90" s="723" t="str">
        <f>IF($G90="","",VLOOKUP($G90,'Geometry 2'!$E$4:$AH$14,11,TRUE))</f>
        <v/>
      </c>
      <c r="U90" s="723"/>
      <c r="V90" s="723"/>
      <c r="W90" s="723"/>
      <c r="X90" s="722" t="str">
        <f>IF($G90="","",VLOOKUP($G90,'Geometry 2'!$E$4:$AJ$14,19,TRUE)-12*VLOOKUP($G90,'Geometry 2'!$E$4:$AJ$14,32,TRUE)*($D90-VLOOKUP($G90,'Geometry 2'!$E$5:$AH$14,1,TRUE)))</f>
        <v/>
      </c>
      <c r="Y90" s="722"/>
      <c r="Z90" s="722"/>
      <c r="AA90" s="722"/>
      <c r="AB90" s="763" t="str">
        <f>IF($G90="","",VLOOKUP($G90,'Geometry 2'!$E$4:$AJ$14,19,TRUE)-12*VLOOKUP($G90,'Geometry 2'!$E$4:$AJ$14,32,TRUE)*($G90-VLOOKUP($G90,'Geometry 2'!$E$5:$AH$14,1,TRUE)))</f>
        <v/>
      </c>
      <c r="AC90" s="764"/>
      <c r="AD90" s="764"/>
      <c r="AE90" s="765"/>
      <c r="AF90" s="722" t="str">
        <f>IF($G90="","",VLOOKUP($G90,'Geometry 2'!$E$4:$AJ$14,19,TRUE)-12*VLOOKUP($G90,'Geometry 2'!$E$4:$AJ$14,32,TRUE)*($G90-IF($P90="",0,$P90)-VLOOKUP($G90,'Geometry 2'!$E$5:$AH$14,1,TRUE)))</f>
        <v/>
      </c>
      <c r="AG90" s="722"/>
      <c r="AH90" s="722"/>
      <c r="AI90" s="722"/>
      <c r="AJ90" s="752" t="str">
        <f>IF($G90="","",VLOOKUP($G90,'Geometry 2'!$E$4:$AH$14,23,TRUE))</f>
        <v/>
      </c>
      <c r="AK90" s="753"/>
      <c r="AL90" s="753"/>
      <c r="AM90" s="754"/>
      <c r="AN90" s="723"/>
      <c r="AO90" s="723"/>
      <c r="AP90" s="723"/>
      <c r="AQ90" s="723"/>
      <c r="AR90" s="723" t="str">
        <f>IF($G90="","",VLOOKUP($G90,'Geometry 2'!$E$4:$AH$14,27,TRUE))</f>
        <v/>
      </c>
      <c r="AS90" s="723"/>
      <c r="AT90" s="723"/>
      <c r="AU90" s="724"/>
      <c r="AV90" s="721"/>
      <c r="AW90" s="722"/>
      <c r="AX90" s="722"/>
      <c r="AZ90" s="728" t="str">
        <f t="shared" si="15"/>
        <v/>
      </c>
      <c r="BA90" s="729"/>
      <c r="BB90" s="729"/>
      <c r="BC90" s="730"/>
      <c r="BD90" s="728"/>
      <c r="BE90" s="729"/>
      <c r="BF90" s="729"/>
      <c r="BG90" s="728" t="str">
        <f t="shared" si="19"/>
        <v/>
      </c>
      <c r="BH90" s="729"/>
      <c r="BI90" s="729"/>
      <c r="BJ90" s="729"/>
      <c r="BK90" s="730"/>
      <c r="BL90" s="728"/>
      <c r="BM90" s="729"/>
      <c r="BN90" s="729"/>
      <c r="BO90" s="729"/>
      <c r="BP90" s="731"/>
      <c r="BQ90" s="731"/>
      <c r="BR90" s="728" t="str">
        <f>IF(BP90="","",IF(OR(AND(Rev="H",Calculations!$F$27=TRUE),AND(Rev&lt;&gt;"H",Calculations!$F$30=TRUE)),IF(BP90&lt;=1,"Pass","Fail"),IF(BP90&lt;=1.05,"Pass","Fail")))</f>
        <v/>
      </c>
      <c r="BS90" s="729"/>
      <c r="BT90" s="730"/>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7"/>
      <c r="CP90" s="798"/>
      <c r="CQ90" s="799"/>
      <c r="CR90" s="797"/>
      <c r="CS90" s="798"/>
      <c r="CT90" s="799"/>
      <c r="CU90" s="797" t="str">
        <f t="shared" si="17"/>
        <v/>
      </c>
      <c r="CV90" s="798"/>
      <c r="CW90" s="813"/>
      <c r="CX90" s="814"/>
      <c r="CY90" s="736"/>
      <c r="CZ90" s="815"/>
      <c r="DA90" s="739"/>
      <c r="DB90" s="740"/>
      <c r="DC90" s="741"/>
      <c r="DD90" s="735" t="str">
        <f t="shared" si="18"/>
        <v/>
      </c>
      <c r="DE90" s="736"/>
      <c r="DF90" s="737"/>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72" t="str">
        <f t="shared" si="14"/>
        <v/>
      </c>
      <c r="E91" s="773"/>
      <c r="F91" s="17" t="str">
        <f t="shared" si="12"/>
        <v/>
      </c>
      <c r="G91" s="77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75"/>
      <c r="I91" s="228"/>
      <c r="J91" s="228"/>
      <c r="K91" s="228"/>
      <c r="L91" s="723" t="str">
        <f t="shared" si="11"/>
        <v/>
      </c>
      <c r="M91" s="723"/>
      <c r="N91" s="723"/>
      <c r="O91" s="723"/>
      <c r="P91" s="723" t="str">
        <f>IF(OR(G91=0,G91=""),"",IF(VLOOKUP(G91,'Geometry 2'!$C$4:$AI$14,1,TRUE)=VLOOKUP(G92,'Geometry 2'!$C$4:$AI$14,1,TRUE),"",IF(VLOOKUP(G91,'Geometry 2'!$C$4:$AI$14,33,TRUE)&lt;&gt;"n/a",MIN(G91,VLOOKUP(G91,'Geometry 2'!$C$4:$AI$14,1,TRUE))-VLOOKUP(G91,'Geometry 2'!$C$4:$AI$14,33,TRUE),"check")))</f>
        <v/>
      </c>
      <c r="Q91" s="723"/>
      <c r="R91" s="723"/>
      <c r="S91" s="723"/>
      <c r="T91" s="723" t="str">
        <f>IF($G91="","",VLOOKUP($G91,'Geometry 2'!$E$4:$AH$14,11,TRUE))</f>
        <v/>
      </c>
      <c r="U91" s="723"/>
      <c r="V91" s="723"/>
      <c r="W91" s="723"/>
      <c r="X91" s="722" t="str">
        <f>IF($G91="","",VLOOKUP($G91,'Geometry 2'!$E$4:$AJ$14,19,TRUE)-12*VLOOKUP($G91,'Geometry 2'!$E$4:$AJ$14,32,TRUE)*($D91-VLOOKUP($G91,'Geometry 2'!$E$5:$AH$14,1,TRUE)))</f>
        <v/>
      </c>
      <c r="Y91" s="722"/>
      <c r="Z91" s="722"/>
      <c r="AA91" s="722"/>
      <c r="AB91" s="763" t="str">
        <f>IF($G91="","",VLOOKUP($G91,'Geometry 2'!$E$4:$AJ$14,19,TRUE)-12*VLOOKUP($G91,'Geometry 2'!$E$4:$AJ$14,32,TRUE)*($G91-VLOOKUP($G91,'Geometry 2'!$E$5:$AH$14,1,TRUE)))</f>
        <v/>
      </c>
      <c r="AC91" s="764"/>
      <c r="AD91" s="764"/>
      <c r="AE91" s="765"/>
      <c r="AF91" s="722" t="str">
        <f>IF($G91="","",VLOOKUP($G91,'Geometry 2'!$E$4:$AJ$14,19,TRUE)-12*VLOOKUP($G91,'Geometry 2'!$E$4:$AJ$14,32,TRUE)*($G91-IF($P91="",0,$P91)-VLOOKUP($G91,'Geometry 2'!$E$5:$AH$14,1,TRUE)))</f>
        <v/>
      </c>
      <c r="AG91" s="722"/>
      <c r="AH91" s="722"/>
      <c r="AI91" s="722"/>
      <c r="AJ91" s="752" t="str">
        <f>IF($G91="","",VLOOKUP($G91,'Geometry 2'!$E$4:$AH$14,23,TRUE))</f>
        <v/>
      </c>
      <c r="AK91" s="753"/>
      <c r="AL91" s="753"/>
      <c r="AM91" s="754"/>
      <c r="AN91" s="723"/>
      <c r="AO91" s="723"/>
      <c r="AP91" s="723"/>
      <c r="AQ91" s="723"/>
      <c r="AR91" s="723" t="str">
        <f>IF($G91="","",VLOOKUP($G91,'Geometry 2'!$E$4:$AH$14,27,TRUE))</f>
        <v/>
      </c>
      <c r="AS91" s="723"/>
      <c r="AT91" s="723"/>
      <c r="AU91" s="724"/>
      <c r="AV91" s="721"/>
      <c r="AW91" s="722"/>
      <c r="AX91" s="722"/>
      <c r="AZ91" s="728" t="str">
        <f t="shared" si="15"/>
        <v/>
      </c>
      <c r="BA91" s="729"/>
      <c r="BB91" s="729"/>
      <c r="BC91" s="730"/>
      <c r="BD91" s="728"/>
      <c r="BE91" s="729"/>
      <c r="BF91" s="729"/>
      <c r="BG91" s="728" t="str">
        <f t="shared" si="19"/>
        <v/>
      </c>
      <c r="BH91" s="729"/>
      <c r="BI91" s="729"/>
      <c r="BJ91" s="729"/>
      <c r="BK91" s="730"/>
      <c r="BL91" s="728"/>
      <c r="BM91" s="729"/>
      <c r="BN91" s="729"/>
      <c r="BO91" s="729"/>
      <c r="BP91" s="731"/>
      <c r="BQ91" s="731"/>
      <c r="BR91" s="728" t="str">
        <f>IF(BP91="","",IF(OR(AND(Rev="H",Calculations!$F$27=TRUE),AND(Rev&lt;&gt;"H",Calculations!$F$30=TRUE)),IF(BP91&lt;=1,"Pass","Fail"),IF(BP91&lt;=1.05,"Pass","Fail")))</f>
        <v/>
      </c>
      <c r="BS91" s="729"/>
      <c r="BT91" s="730"/>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804"/>
      <c r="CP91" s="805"/>
      <c r="CQ91" s="806"/>
      <c r="CR91" s="804"/>
      <c r="CS91" s="805"/>
      <c r="CT91" s="806"/>
      <c r="CU91" s="804" t="str">
        <f t="shared" si="17"/>
        <v/>
      </c>
      <c r="CV91" s="805"/>
      <c r="CW91" s="812"/>
      <c r="CX91" s="732"/>
      <c r="CY91" s="733"/>
      <c r="CZ91" s="738"/>
      <c r="DA91" s="732"/>
      <c r="DB91" s="733"/>
      <c r="DC91" s="738"/>
      <c r="DD91" s="732" t="str">
        <f t="shared" si="18"/>
        <v/>
      </c>
      <c r="DE91" s="733"/>
      <c r="DF91" s="734"/>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72" t="str">
        <f t="shared" si="14"/>
        <v/>
      </c>
      <c r="E92" s="773"/>
      <c r="F92" s="17" t="str">
        <f t="shared" si="12"/>
        <v/>
      </c>
      <c r="G92" s="77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75"/>
      <c r="I92" s="228"/>
      <c r="J92" s="228"/>
      <c r="K92" s="228"/>
      <c r="L92" s="723" t="str">
        <f t="shared" si="11"/>
        <v/>
      </c>
      <c r="M92" s="723"/>
      <c r="N92" s="723"/>
      <c r="O92" s="723"/>
      <c r="P92" s="723" t="str">
        <f>IF(OR(G92=0,G92=""),"",IF(VLOOKUP(G92,'Geometry 2'!$C$4:$AI$14,1,TRUE)=VLOOKUP(G93,'Geometry 2'!$C$4:$AI$14,1,TRUE),"",IF(VLOOKUP(G92,'Geometry 2'!$C$4:$AI$14,33,TRUE)&lt;&gt;"n/a",MIN(G92,VLOOKUP(G92,'Geometry 2'!$C$4:$AI$14,1,TRUE))-VLOOKUP(G92,'Geometry 2'!$C$4:$AI$14,33,TRUE),"check")))</f>
        <v/>
      </c>
      <c r="Q92" s="723"/>
      <c r="R92" s="723"/>
      <c r="S92" s="723"/>
      <c r="T92" s="723" t="str">
        <f>IF($G92="","",VLOOKUP($G92,'Geometry 2'!$E$4:$AH$14,11,TRUE))</f>
        <v/>
      </c>
      <c r="U92" s="723"/>
      <c r="V92" s="723"/>
      <c r="W92" s="723"/>
      <c r="X92" s="722" t="str">
        <f>IF($G92="","",VLOOKUP($G92,'Geometry 2'!$E$4:$AJ$14,19,TRUE)-12*VLOOKUP($G92,'Geometry 2'!$E$4:$AJ$14,32,TRUE)*($D92-VLOOKUP($G92,'Geometry 2'!$E$5:$AH$14,1,TRUE)))</f>
        <v/>
      </c>
      <c r="Y92" s="722"/>
      <c r="Z92" s="722"/>
      <c r="AA92" s="722"/>
      <c r="AB92" s="763" t="str">
        <f>IF($G92="","",VLOOKUP($G92,'Geometry 2'!$E$4:$AJ$14,19,TRUE)-12*VLOOKUP($G92,'Geometry 2'!$E$4:$AJ$14,32,TRUE)*($G92-VLOOKUP($G92,'Geometry 2'!$E$5:$AH$14,1,TRUE)))</f>
        <v/>
      </c>
      <c r="AC92" s="764"/>
      <c r="AD92" s="764"/>
      <c r="AE92" s="765"/>
      <c r="AF92" s="722" t="str">
        <f>IF($G92="","",VLOOKUP($G92,'Geometry 2'!$E$4:$AJ$14,19,TRUE)-12*VLOOKUP($G92,'Geometry 2'!$E$4:$AJ$14,32,TRUE)*($G92-IF($P92="",0,$P92)-VLOOKUP($G92,'Geometry 2'!$E$5:$AH$14,1,TRUE)))</f>
        <v/>
      </c>
      <c r="AG92" s="722"/>
      <c r="AH92" s="722"/>
      <c r="AI92" s="722"/>
      <c r="AJ92" s="752" t="str">
        <f>IF($G92="","",VLOOKUP($G92,'Geometry 2'!$E$4:$AH$14,23,TRUE))</f>
        <v/>
      </c>
      <c r="AK92" s="753"/>
      <c r="AL92" s="753"/>
      <c r="AM92" s="754"/>
      <c r="AN92" s="723"/>
      <c r="AO92" s="723"/>
      <c r="AP92" s="723"/>
      <c r="AQ92" s="723"/>
      <c r="AR92" s="723" t="str">
        <f>IF($G92="","",VLOOKUP($G92,'Geometry 2'!$E$4:$AH$14,27,TRUE))</f>
        <v/>
      </c>
      <c r="AS92" s="723"/>
      <c r="AT92" s="723"/>
      <c r="AU92" s="724"/>
      <c r="AV92" s="721"/>
      <c r="AW92" s="722"/>
      <c r="AX92" s="722"/>
      <c r="AZ92" s="728" t="str">
        <f t="shared" si="15"/>
        <v/>
      </c>
      <c r="BA92" s="729"/>
      <c r="BB92" s="729"/>
      <c r="BC92" s="730"/>
      <c r="BD92" s="728"/>
      <c r="BE92" s="729"/>
      <c r="BF92" s="729"/>
      <c r="BG92" s="728" t="str">
        <f t="shared" si="19"/>
        <v/>
      </c>
      <c r="BH92" s="729"/>
      <c r="BI92" s="729"/>
      <c r="BJ92" s="729"/>
      <c r="BK92" s="730"/>
      <c r="BL92" s="728"/>
      <c r="BM92" s="729"/>
      <c r="BN92" s="729"/>
      <c r="BO92" s="729"/>
      <c r="BP92" s="731"/>
      <c r="BQ92" s="731"/>
      <c r="BR92" s="728" t="str">
        <f>IF(BP92="","",IF(OR(AND(Rev="H",Calculations!$F$27=TRUE),AND(Rev&lt;&gt;"H",Calculations!$F$30=TRUE)),IF(BP92&lt;=1,"Pass","Fail"),IF(BP92&lt;=1.05,"Pass","Fail")))</f>
        <v/>
      </c>
      <c r="BS92" s="729"/>
      <c r="BT92" s="730"/>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7"/>
      <c r="CP92" s="798"/>
      <c r="CQ92" s="799"/>
      <c r="CR92" s="797"/>
      <c r="CS92" s="798"/>
      <c r="CT92" s="799"/>
      <c r="CU92" s="797" t="str">
        <f t="shared" si="17"/>
        <v/>
      </c>
      <c r="CV92" s="798"/>
      <c r="CW92" s="813"/>
      <c r="CX92" s="814"/>
      <c r="CY92" s="736"/>
      <c r="CZ92" s="815"/>
      <c r="DA92" s="739"/>
      <c r="DB92" s="740"/>
      <c r="DC92" s="741"/>
      <c r="DD92" s="735" t="str">
        <f t="shared" si="18"/>
        <v/>
      </c>
      <c r="DE92" s="736"/>
      <c r="DF92" s="737"/>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72" t="str">
        <f t="shared" si="14"/>
        <v/>
      </c>
      <c r="E93" s="773"/>
      <c r="F93" s="17" t="str">
        <f t="shared" si="12"/>
        <v/>
      </c>
      <c r="G93" s="77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75"/>
      <c r="I93" s="228"/>
      <c r="J93" s="228"/>
      <c r="K93" s="228"/>
      <c r="L93" s="723" t="str">
        <f t="shared" si="11"/>
        <v/>
      </c>
      <c r="M93" s="723"/>
      <c r="N93" s="723"/>
      <c r="O93" s="723"/>
      <c r="P93" s="723" t="str">
        <f>IF(OR(G93=0,G93=""),"",IF(VLOOKUP(G93,'Geometry 2'!$C$4:$AI$14,1,TRUE)=VLOOKUP(G94,'Geometry 2'!$C$4:$AI$14,1,TRUE),"",IF(VLOOKUP(G93,'Geometry 2'!$C$4:$AI$14,33,TRUE)&lt;&gt;"n/a",MIN(G93,VLOOKUP(G93,'Geometry 2'!$C$4:$AI$14,1,TRUE))-VLOOKUP(G93,'Geometry 2'!$C$4:$AI$14,33,TRUE),"check")))</f>
        <v/>
      </c>
      <c r="Q93" s="723"/>
      <c r="R93" s="723"/>
      <c r="S93" s="723"/>
      <c r="T93" s="723" t="str">
        <f>IF($G93="","",VLOOKUP($G93,'Geometry 2'!$E$4:$AH$14,11,TRUE))</f>
        <v/>
      </c>
      <c r="U93" s="723"/>
      <c r="V93" s="723"/>
      <c r="W93" s="723"/>
      <c r="X93" s="722" t="str">
        <f>IF($G93="","",VLOOKUP($G93,'Geometry 2'!$E$4:$AJ$14,19,TRUE)-12*VLOOKUP($G93,'Geometry 2'!$E$4:$AJ$14,32,TRUE)*($D93-VLOOKUP($G93,'Geometry 2'!$E$5:$AH$14,1,TRUE)))</f>
        <v/>
      </c>
      <c r="Y93" s="722"/>
      <c r="Z93" s="722"/>
      <c r="AA93" s="722"/>
      <c r="AB93" s="763" t="str">
        <f>IF($G93="","",VLOOKUP($G93,'Geometry 2'!$E$4:$AJ$14,19,TRUE)-12*VLOOKUP($G93,'Geometry 2'!$E$4:$AJ$14,32,TRUE)*($G93-VLOOKUP($G93,'Geometry 2'!$E$5:$AH$14,1,TRUE)))</f>
        <v/>
      </c>
      <c r="AC93" s="764"/>
      <c r="AD93" s="764"/>
      <c r="AE93" s="765"/>
      <c r="AF93" s="722" t="str">
        <f>IF($G93="","",VLOOKUP($G93,'Geometry 2'!$E$4:$AJ$14,19,TRUE)-12*VLOOKUP($G93,'Geometry 2'!$E$4:$AJ$14,32,TRUE)*($G93-IF($P93="",0,$P93)-VLOOKUP($G93,'Geometry 2'!$E$5:$AH$14,1,TRUE)))</f>
        <v/>
      </c>
      <c r="AG93" s="722"/>
      <c r="AH93" s="722"/>
      <c r="AI93" s="722"/>
      <c r="AJ93" s="752" t="str">
        <f>IF($G93="","",VLOOKUP($G93,'Geometry 2'!$E$4:$AH$14,23,TRUE))</f>
        <v/>
      </c>
      <c r="AK93" s="753"/>
      <c r="AL93" s="753"/>
      <c r="AM93" s="754"/>
      <c r="AN93" s="723"/>
      <c r="AO93" s="723"/>
      <c r="AP93" s="723"/>
      <c r="AQ93" s="723"/>
      <c r="AR93" s="723" t="str">
        <f>IF($G93="","",VLOOKUP($G93,'Geometry 2'!$E$4:$AH$14,27,TRUE))</f>
        <v/>
      </c>
      <c r="AS93" s="723"/>
      <c r="AT93" s="723"/>
      <c r="AU93" s="724"/>
      <c r="AV93" s="721"/>
      <c r="AW93" s="722"/>
      <c r="AX93" s="722"/>
      <c r="AZ93" s="728" t="str">
        <f t="shared" si="15"/>
        <v/>
      </c>
      <c r="BA93" s="729"/>
      <c r="BB93" s="729"/>
      <c r="BC93" s="730"/>
      <c r="BD93" s="728"/>
      <c r="BE93" s="729"/>
      <c r="BF93" s="729"/>
      <c r="BG93" s="728" t="str">
        <f t="shared" si="19"/>
        <v/>
      </c>
      <c r="BH93" s="729"/>
      <c r="BI93" s="729"/>
      <c r="BJ93" s="729"/>
      <c r="BK93" s="730"/>
      <c r="BL93" s="728"/>
      <c r="BM93" s="729"/>
      <c r="BN93" s="729"/>
      <c r="BO93" s="729"/>
      <c r="BP93" s="731"/>
      <c r="BQ93" s="731"/>
      <c r="BR93" s="728" t="str">
        <f>IF(BP93="","",IF(OR(AND(Rev="H",Calculations!$F$27=TRUE),AND(Rev&lt;&gt;"H",Calculations!$F$30=TRUE)),IF(BP93&lt;=1,"Pass","Fail"),IF(BP93&lt;=1.05,"Pass","Fail")))</f>
        <v/>
      </c>
      <c r="BS93" s="729"/>
      <c r="BT93" s="730"/>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804"/>
      <c r="CP93" s="805"/>
      <c r="CQ93" s="806"/>
      <c r="CR93" s="804"/>
      <c r="CS93" s="805"/>
      <c r="CT93" s="806"/>
      <c r="CU93" s="804" t="str">
        <f t="shared" si="17"/>
        <v/>
      </c>
      <c r="CV93" s="805"/>
      <c r="CW93" s="812"/>
      <c r="CX93" s="732"/>
      <c r="CY93" s="733"/>
      <c r="CZ93" s="738"/>
      <c r="DA93" s="732"/>
      <c r="DB93" s="733"/>
      <c r="DC93" s="738"/>
      <c r="DD93" s="732" t="str">
        <f t="shared" si="18"/>
        <v/>
      </c>
      <c r="DE93" s="733"/>
      <c r="DF93" s="734"/>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72" t="str">
        <f t="shared" si="14"/>
        <v/>
      </c>
      <c r="E94" s="773"/>
      <c r="F94" s="17" t="str">
        <f t="shared" si="12"/>
        <v/>
      </c>
      <c r="G94" s="77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75"/>
      <c r="I94" s="228"/>
      <c r="J94" s="228"/>
      <c r="K94" s="228"/>
      <c r="L94" s="723" t="str">
        <f t="shared" si="11"/>
        <v/>
      </c>
      <c r="M94" s="723"/>
      <c r="N94" s="723"/>
      <c r="O94" s="723"/>
      <c r="P94" s="723" t="str">
        <f>IF(OR(G94=0,G94=""),"",IF(VLOOKUP(G94,'Geometry 2'!$C$4:$AI$14,1,TRUE)=VLOOKUP(G95,'Geometry 2'!$C$4:$AI$14,1,TRUE),"",IF(VLOOKUP(G94,'Geometry 2'!$C$4:$AI$14,33,TRUE)&lt;&gt;"n/a",MIN(G94,VLOOKUP(G94,'Geometry 2'!$C$4:$AI$14,1,TRUE))-VLOOKUP(G94,'Geometry 2'!$C$4:$AI$14,33,TRUE),"check")))</f>
        <v/>
      </c>
      <c r="Q94" s="723"/>
      <c r="R94" s="723"/>
      <c r="S94" s="723"/>
      <c r="T94" s="723" t="str">
        <f>IF($G94="","",VLOOKUP($G94,'Geometry 2'!$E$4:$AH$14,11,TRUE))</f>
        <v/>
      </c>
      <c r="U94" s="723"/>
      <c r="V94" s="723"/>
      <c r="W94" s="723"/>
      <c r="X94" s="722" t="str">
        <f>IF($G94="","",VLOOKUP($G94,'Geometry 2'!$E$4:$AJ$14,19,TRUE)-12*VLOOKUP($G94,'Geometry 2'!$E$4:$AJ$14,32,TRUE)*($D94-VLOOKUP($G94,'Geometry 2'!$E$5:$AH$14,1,TRUE)))</f>
        <v/>
      </c>
      <c r="Y94" s="722"/>
      <c r="Z94" s="722"/>
      <c r="AA94" s="722"/>
      <c r="AB94" s="763" t="str">
        <f>IF($G94="","",VLOOKUP($G94,'Geometry 2'!$E$4:$AJ$14,19,TRUE)-12*VLOOKUP($G94,'Geometry 2'!$E$4:$AJ$14,32,TRUE)*($G94-VLOOKUP($G94,'Geometry 2'!$E$5:$AH$14,1,TRUE)))</f>
        <v/>
      </c>
      <c r="AC94" s="764"/>
      <c r="AD94" s="764"/>
      <c r="AE94" s="765"/>
      <c r="AF94" s="722" t="str">
        <f>IF($G94="","",VLOOKUP($G94,'Geometry 2'!$E$4:$AJ$14,19,TRUE)-12*VLOOKUP($G94,'Geometry 2'!$E$4:$AJ$14,32,TRUE)*($G94-IF($P94="",0,$P94)-VLOOKUP($G94,'Geometry 2'!$E$5:$AH$14,1,TRUE)))</f>
        <v/>
      </c>
      <c r="AG94" s="722"/>
      <c r="AH94" s="722"/>
      <c r="AI94" s="722"/>
      <c r="AJ94" s="752" t="str">
        <f>IF($G94="","",VLOOKUP($G94,'Geometry 2'!$E$4:$AH$14,23,TRUE))</f>
        <v/>
      </c>
      <c r="AK94" s="753"/>
      <c r="AL94" s="753"/>
      <c r="AM94" s="754"/>
      <c r="AN94" s="723"/>
      <c r="AO94" s="723"/>
      <c r="AP94" s="723"/>
      <c r="AQ94" s="723"/>
      <c r="AR94" s="723" t="str">
        <f>IF($G94="","",VLOOKUP($G94,'Geometry 2'!$E$4:$AH$14,27,TRUE))</f>
        <v/>
      </c>
      <c r="AS94" s="723"/>
      <c r="AT94" s="723"/>
      <c r="AU94" s="724"/>
      <c r="AV94" s="721"/>
      <c r="AW94" s="722"/>
      <c r="AX94" s="722"/>
      <c r="AZ94" s="728" t="str">
        <f t="shared" si="15"/>
        <v/>
      </c>
      <c r="BA94" s="729"/>
      <c r="BB94" s="729"/>
      <c r="BC94" s="730"/>
      <c r="BD94" s="728"/>
      <c r="BE94" s="729"/>
      <c r="BF94" s="729"/>
      <c r="BG94" s="728" t="str">
        <f t="shared" si="19"/>
        <v/>
      </c>
      <c r="BH94" s="729"/>
      <c r="BI94" s="729"/>
      <c r="BJ94" s="729"/>
      <c r="BK94" s="730"/>
      <c r="BL94" s="728"/>
      <c r="BM94" s="729"/>
      <c r="BN94" s="729"/>
      <c r="BO94" s="729"/>
      <c r="BP94" s="731"/>
      <c r="BQ94" s="731"/>
      <c r="BR94" s="728" t="str">
        <f>IF(BP94="","",IF(OR(AND(Rev="H",Calculations!$F$27=TRUE),AND(Rev&lt;&gt;"H",Calculations!$F$30=TRUE)),IF(BP94&lt;=1,"Pass","Fail"),IF(BP94&lt;=1.05,"Pass","Fail")))</f>
        <v/>
      </c>
      <c r="BS94" s="729"/>
      <c r="BT94" s="730"/>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7"/>
      <c r="CP94" s="798"/>
      <c r="CQ94" s="799"/>
      <c r="CR94" s="797"/>
      <c r="CS94" s="798"/>
      <c r="CT94" s="799"/>
      <c r="CU94" s="797" t="str">
        <f t="shared" si="17"/>
        <v/>
      </c>
      <c r="CV94" s="798"/>
      <c r="CW94" s="813"/>
      <c r="CX94" s="814"/>
      <c r="CY94" s="736"/>
      <c r="CZ94" s="815"/>
      <c r="DA94" s="739"/>
      <c r="DB94" s="740"/>
      <c r="DC94" s="741"/>
      <c r="DD94" s="735" t="str">
        <f t="shared" si="18"/>
        <v/>
      </c>
      <c r="DE94" s="736"/>
      <c r="DF94" s="737"/>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72" t="str">
        <f t="shared" si="14"/>
        <v/>
      </c>
      <c r="E95" s="773"/>
      <c r="F95" s="17" t="str">
        <f t="shared" si="12"/>
        <v/>
      </c>
      <c r="G95" s="77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75"/>
      <c r="I95" s="228"/>
      <c r="J95" s="228"/>
      <c r="K95" s="228"/>
      <c r="L95" s="723" t="str">
        <f t="shared" si="11"/>
        <v/>
      </c>
      <c r="M95" s="723"/>
      <c r="N95" s="723"/>
      <c r="O95" s="723"/>
      <c r="P95" s="723" t="str">
        <f>IF(OR(G95=0,G95=""),"",IF(VLOOKUP(G95,'Geometry 2'!$C$4:$AI$14,1,TRUE)=VLOOKUP(G96,'Geometry 2'!$C$4:$AI$14,1,TRUE),"",IF(VLOOKUP(G95,'Geometry 2'!$C$4:$AI$14,33,TRUE)&lt;&gt;"n/a",MIN(G95,VLOOKUP(G95,'Geometry 2'!$C$4:$AI$14,1,TRUE))-VLOOKUP(G95,'Geometry 2'!$C$4:$AI$14,33,TRUE),"check")))</f>
        <v/>
      </c>
      <c r="Q95" s="723"/>
      <c r="R95" s="723"/>
      <c r="S95" s="723"/>
      <c r="T95" s="723" t="str">
        <f>IF($G95="","",VLOOKUP($G95,'Geometry 2'!$E$4:$AH$14,11,TRUE))</f>
        <v/>
      </c>
      <c r="U95" s="723"/>
      <c r="V95" s="723"/>
      <c r="W95" s="723"/>
      <c r="X95" s="722" t="str">
        <f>IF($G95="","",VLOOKUP($G95,'Geometry 2'!$E$4:$AJ$14,19,TRUE)-12*VLOOKUP($G95,'Geometry 2'!$E$4:$AJ$14,32,TRUE)*($D95-VLOOKUP($G95,'Geometry 2'!$E$5:$AH$14,1,TRUE)))</f>
        <v/>
      </c>
      <c r="Y95" s="722"/>
      <c r="Z95" s="722"/>
      <c r="AA95" s="722"/>
      <c r="AB95" s="763" t="str">
        <f>IF($G95="","",VLOOKUP($G95,'Geometry 2'!$E$4:$AJ$14,19,TRUE)-12*VLOOKUP($G95,'Geometry 2'!$E$4:$AJ$14,32,TRUE)*($G95-VLOOKUP($G95,'Geometry 2'!$E$5:$AH$14,1,TRUE)))</f>
        <v/>
      </c>
      <c r="AC95" s="764"/>
      <c r="AD95" s="764"/>
      <c r="AE95" s="765"/>
      <c r="AF95" s="722" t="str">
        <f>IF($G95="","",VLOOKUP($G95,'Geometry 2'!$E$4:$AJ$14,19,TRUE)-12*VLOOKUP($G95,'Geometry 2'!$E$4:$AJ$14,32,TRUE)*($G95-IF($P95="",0,$P95)-VLOOKUP($G95,'Geometry 2'!$E$5:$AH$14,1,TRUE)))</f>
        <v/>
      </c>
      <c r="AG95" s="722"/>
      <c r="AH95" s="722"/>
      <c r="AI95" s="722"/>
      <c r="AJ95" s="752" t="str">
        <f>IF($G95="","",VLOOKUP($G95,'Geometry 2'!$E$4:$AH$14,23,TRUE))</f>
        <v/>
      </c>
      <c r="AK95" s="753"/>
      <c r="AL95" s="753"/>
      <c r="AM95" s="754"/>
      <c r="AN95" s="723"/>
      <c r="AO95" s="723"/>
      <c r="AP95" s="723"/>
      <c r="AQ95" s="723"/>
      <c r="AR95" s="723" t="str">
        <f>IF($G95="","",VLOOKUP($G95,'Geometry 2'!$E$4:$AH$14,27,TRUE))</f>
        <v/>
      </c>
      <c r="AS95" s="723"/>
      <c r="AT95" s="723"/>
      <c r="AU95" s="724"/>
      <c r="AV95" s="721"/>
      <c r="AW95" s="722"/>
      <c r="AX95" s="722"/>
      <c r="AZ95" s="728" t="str">
        <f t="shared" si="15"/>
        <v/>
      </c>
      <c r="BA95" s="729"/>
      <c r="BB95" s="729"/>
      <c r="BC95" s="730"/>
      <c r="BD95" s="728"/>
      <c r="BE95" s="729"/>
      <c r="BF95" s="729"/>
      <c r="BG95" s="728" t="str">
        <f t="shared" si="19"/>
        <v/>
      </c>
      <c r="BH95" s="729"/>
      <c r="BI95" s="729"/>
      <c r="BJ95" s="729"/>
      <c r="BK95" s="730"/>
      <c r="BL95" s="728"/>
      <c r="BM95" s="729"/>
      <c r="BN95" s="729"/>
      <c r="BO95" s="729"/>
      <c r="BP95" s="731"/>
      <c r="BQ95" s="731"/>
      <c r="BR95" s="728" t="str">
        <f>IF(BP95="","",IF(OR(AND(Rev="H",Calculations!$F$27=TRUE),AND(Rev&lt;&gt;"H",Calculations!$F$30=TRUE)),IF(BP95&lt;=1,"Pass","Fail"),IF(BP95&lt;=1.05,"Pass","Fail")))</f>
        <v/>
      </c>
      <c r="BS95" s="729"/>
      <c r="BT95" s="730"/>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804"/>
      <c r="CP95" s="805"/>
      <c r="CQ95" s="806"/>
      <c r="CR95" s="804"/>
      <c r="CS95" s="805"/>
      <c r="CT95" s="806"/>
      <c r="CU95" s="804" t="str">
        <f t="shared" si="17"/>
        <v/>
      </c>
      <c r="CV95" s="805"/>
      <c r="CW95" s="812"/>
      <c r="CX95" s="732"/>
      <c r="CY95" s="733"/>
      <c r="CZ95" s="738"/>
      <c r="DA95" s="732"/>
      <c r="DB95" s="733"/>
      <c r="DC95" s="738"/>
      <c r="DD95" s="732" t="str">
        <f t="shared" si="18"/>
        <v/>
      </c>
      <c r="DE95" s="733"/>
      <c r="DF95" s="734"/>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72" t="str">
        <f t="shared" si="14"/>
        <v/>
      </c>
      <c r="E96" s="773"/>
      <c r="F96" s="17" t="str">
        <f t="shared" si="12"/>
        <v/>
      </c>
      <c r="G96" s="77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75"/>
      <c r="I96" s="228"/>
      <c r="J96" s="228"/>
      <c r="K96" s="228"/>
      <c r="L96" s="723" t="str">
        <f t="shared" si="11"/>
        <v/>
      </c>
      <c r="M96" s="723"/>
      <c r="N96" s="723"/>
      <c r="O96" s="723"/>
      <c r="P96" s="723" t="str">
        <f>IF(OR(G96=0,G96=""),"",IF(VLOOKUP(G96,'Geometry 2'!$C$4:$AI$14,1,TRUE)=VLOOKUP(G97,'Geometry 2'!$C$4:$AI$14,1,TRUE),"",IF(VLOOKUP(G96,'Geometry 2'!$C$4:$AI$14,33,TRUE)&lt;&gt;"n/a",MIN(G96,VLOOKUP(G96,'Geometry 2'!$C$4:$AI$14,1,TRUE))-VLOOKUP(G96,'Geometry 2'!$C$4:$AI$14,33,TRUE),"check")))</f>
        <v/>
      </c>
      <c r="Q96" s="723"/>
      <c r="R96" s="723"/>
      <c r="S96" s="723"/>
      <c r="T96" s="723" t="str">
        <f>IF($G96="","",VLOOKUP($G96,'Geometry 2'!$E$4:$AH$14,11,TRUE))</f>
        <v/>
      </c>
      <c r="U96" s="723"/>
      <c r="V96" s="723"/>
      <c r="W96" s="723"/>
      <c r="X96" s="722" t="str">
        <f>IF($G96="","",VLOOKUP($G96,'Geometry 2'!$E$4:$AJ$14,19,TRUE)-12*VLOOKUP($G96,'Geometry 2'!$E$4:$AJ$14,32,TRUE)*($D96-VLOOKUP($G96,'Geometry 2'!$E$5:$AH$14,1,TRUE)))</f>
        <v/>
      </c>
      <c r="Y96" s="722"/>
      <c r="Z96" s="722"/>
      <c r="AA96" s="722"/>
      <c r="AB96" s="763" t="str">
        <f>IF($G96="","",VLOOKUP($G96,'Geometry 2'!$E$4:$AJ$14,19,TRUE)-12*VLOOKUP($G96,'Geometry 2'!$E$4:$AJ$14,32,TRUE)*($G96-VLOOKUP($G96,'Geometry 2'!$E$5:$AH$14,1,TRUE)))</f>
        <v/>
      </c>
      <c r="AC96" s="764"/>
      <c r="AD96" s="764"/>
      <c r="AE96" s="765"/>
      <c r="AF96" s="722" t="str">
        <f>IF($G96="","",VLOOKUP($G96,'Geometry 2'!$E$4:$AJ$14,19,TRUE)-12*VLOOKUP($G96,'Geometry 2'!$E$4:$AJ$14,32,TRUE)*($G96-IF($P96="",0,$P96)-VLOOKUP($G96,'Geometry 2'!$E$5:$AH$14,1,TRUE)))</f>
        <v/>
      </c>
      <c r="AG96" s="722"/>
      <c r="AH96" s="722"/>
      <c r="AI96" s="722"/>
      <c r="AJ96" s="752" t="str">
        <f>IF($G96="","",VLOOKUP($G96,'Geometry 2'!$E$4:$AH$14,23,TRUE))</f>
        <v/>
      </c>
      <c r="AK96" s="753"/>
      <c r="AL96" s="753"/>
      <c r="AM96" s="754"/>
      <c r="AN96" s="723"/>
      <c r="AO96" s="723"/>
      <c r="AP96" s="723"/>
      <c r="AQ96" s="723"/>
      <c r="AR96" s="723" t="str">
        <f>IF($G96="","",VLOOKUP($G96,'Geometry 2'!$E$4:$AH$14,27,TRUE))</f>
        <v/>
      </c>
      <c r="AS96" s="723"/>
      <c r="AT96" s="723"/>
      <c r="AU96" s="724"/>
      <c r="AV96" s="721"/>
      <c r="AW96" s="722"/>
      <c r="AX96" s="722"/>
      <c r="AZ96" s="728" t="str">
        <f t="shared" si="15"/>
        <v/>
      </c>
      <c r="BA96" s="729"/>
      <c r="BB96" s="729"/>
      <c r="BC96" s="730"/>
      <c r="BD96" s="728"/>
      <c r="BE96" s="729"/>
      <c r="BF96" s="729"/>
      <c r="BG96" s="728" t="str">
        <f t="shared" si="19"/>
        <v/>
      </c>
      <c r="BH96" s="729"/>
      <c r="BI96" s="729"/>
      <c r="BJ96" s="729"/>
      <c r="BK96" s="730"/>
      <c r="BL96" s="728"/>
      <c r="BM96" s="729"/>
      <c r="BN96" s="729"/>
      <c r="BO96" s="729"/>
      <c r="BP96" s="731"/>
      <c r="BQ96" s="731"/>
      <c r="BR96" s="728" t="str">
        <f>IF(BP96="","",IF(OR(AND(Rev="H",Calculations!$F$27=TRUE),AND(Rev&lt;&gt;"H",Calculations!$F$30=TRUE)),IF(BP96&lt;=1,"Pass","Fail"),IF(BP96&lt;=1.05,"Pass","Fail")))</f>
        <v/>
      </c>
      <c r="BS96" s="729"/>
      <c r="BT96" s="730"/>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7"/>
      <c r="CP96" s="798"/>
      <c r="CQ96" s="799"/>
      <c r="CR96" s="797"/>
      <c r="CS96" s="798"/>
      <c r="CT96" s="799"/>
      <c r="CU96" s="797" t="str">
        <f t="shared" si="17"/>
        <v/>
      </c>
      <c r="CV96" s="798"/>
      <c r="CW96" s="813"/>
      <c r="CX96" s="814"/>
      <c r="CY96" s="736"/>
      <c r="CZ96" s="815"/>
      <c r="DA96" s="739"/>
      <c r="DB96" s="740"/>
      <c r="DC96" s="741"/>
      <c r="DD96" s="735" t="str">
        <f t="shared" si="18"/>
        <v/>
      </c>
      <c r="DE96" s="736"/>
      <c r="DF96" s="737"/>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72" t="str">
        <f t="shared" si="14"/>
        <v/>
      </c>
      <c r="E97" s="773"/>
      <c r="F97" s="17" t="str">
        <f t="shared" si="12"/>
        <v/>
      </c>
      <c r="G97" s="77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75"/>
      <c r="I97" s="228"/>
      <c r="J97" s="228"/>
      <c r="K97" s="228"/>
      <c r="L97" s="723" t="str">
        <f t="shared" si="11"/>
        <v/>
      </c>
      <c r="M97" s="723"/>
      <c r="N97" s="723"/>
      <c r="O97" s="723"/>
      <c r="P97" s="723" t="str">
        <f>IF(OR(G97=0,G97=""),"",IF(VLOOKUP(G97,'Geometry 2'!$C$4:$AI$14,1,TRUE)=VLOOKUP(G98,'Geometry 2'!$C$4:$AI$14,1,TRUE),"",IF(VLOOKUP(G97,'Geometry 2'!$C$4:$AI$14,33,TRUE)&lt;&gt;"n/a",MIN(G97,VLOOKUP(G97,'Geometry 2'!$C$4:$AI$14,1,TRUE))-VLOOKUP(G97,'Geometry 2'!$C$4:$AI$14,33,TRUE),"check")))</f>
        <v/>
      </c>
      <c r="Q97" s="723"/>
      <c r="R97" s="723"/>
      <c r="S97" s="723"/>
      <c r="T97" s="723" t="str">
        <f>IF($G97="","",VLOOKUP($G97,'Geometry 2'!$E$4:$AH$14,11,TRUE))</f>
        <v/>
      </c>
      <c r="U97" s="723"/>
      <c r="V97" s="723"/>
      <c r="W97" s="723"/>
      <c r="X97" s="722" t="str">
        <f>IF($G97="","",VLOOKUP($G97,'Geometry 2'!$E$4:$AJ$14,19,TRUE)-12*VLOOKUP($G97,'Geometry 2'!$E$4:$AJ$14,32,TRUE)*($D97-VLOOKUP($G97,'Geometry 2'!$E$5:$AH$14,1,TRUE)))</f>
        <v/>
      </c>
      <c r="Y97" s="722"/>
      <c r="Z97" s="722"/>
      <c r="AA97" s="722"/>
      <c r="AB97" s="763" t="str">
        <f>IF($G97="","",VLOOKUP($G97,'Geometry 2'!$E$4:$AJ$14,19,TRUE)-12*VLOOKUP($G97,'Geometry 2'!$E$4:$AJ$14,32,TRUE)*($G97-VLOOKUP($G97,'Geometry 2'!$E$5:$AH$14,1,TRUE)))</f>
        <v/>
      </c>
      <c r="AC97" s="764"/>
      <c r="AD97" s="764"/>
      <c r="AE97" s="765"/>
      <c r="AF97" s="722" t="str">
        <f>IF($G97="","",VLOOKUP($G97,'Geometry 2'!$E$4:$AJ$14,19,TRUE)-12*VLOOKUP($G97,'Geometry 2'!$E$4:$AJ$14,32,TRUE)*($G97-IF($P97="",0,$P97)-VLOOKUP($G97,'Geometry 2'!$E$5:$AH$14,1,TRUE)))</f>
        <v/>
      </c>
      <c r="AG97" s="722"/>
      <c r="AH97" s="722"/>
      <c r="AI97" s="722"/>
      <c r="AJ97" s="752" t="str">
        <f>IF($G97="","",VLOOKUP($G97,'Geometry 2'!$E$4:$AH$14,23,TRUE))</f>
        <v/>
      </c>
      <c r="AK97" s="753"/>
      <c r="AL97" s="753"/>
      <c r="AM97" s="754"/>
      <c r="AN97" s="723"/>
      <c r="AO97" s="723"/>
      <c r="AP97" s="723"/>
      <c r="AQ97" s="723"/>
      <c r="AR97" s="723" t="str">
        <f>IF($G97="","",VLOOKUP($G97,'Geometry 2'!$E$4:$AH$14,27,TRUE))</f>
        <v/>
      </c>
      <c r="AS97" s="723"/>
      <c r="AT97" s="723"/>
      <c r="AU97" s="724"/>
      <c r="AV97" s="721"/>
      <c r="AW97" s="722"/>
      <c r="AX97" s="722"/>
      <c r="AZ97" s="728" t="str">
        <f t="shared" si="15"/>
        <v/>
      </c>
      <c r="BA97" s="729"/>
      <c r="BB97" s="729"/>
      <c r="BC97" s="730"/>
      <c r="BD97" s="728"/>
      <c r="BE97" s="729"/>
      <c r="BF97" s="729"/>
      <c r="BG97" s="728" t="str">
        <f t="shared" si="19"/>
        <v/>
      </c>
      <c r="BH97" s="729"/>
      <c r="BI97" s="729"/>
      <c r="BJ97" s="729"/>
      <c r="BK97" s="730"/>
      <c r="BL97" s="728"/>
      <c r="BM97" s="729"/>
      <c r="BN97" s="729"/>
      <c r="BO97" s="729"/>
      <c r="BP97" s="731"/>
      <c r="BQ97" s="731"/>
      <c r="BR97" s="728" t="str">
        <f>IF(BP97="","",IF(OR(AND(Rev="H",Calculations!$F$27=TRUE),AND(Rev&lt;&gt;"H",Calculations!$F$30=TRUE)),IF(BP97&lt;=1,"Pass","Fail"),IF(BP97&lt;=1.05,"Pass","Fail")))</f>
        <v/>
      </c>
      <c r="BS97" s="729"/>
      <c r="BT97" s="730"/>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804"/>
      <c r="CP97" s="805"/>
      <c r="CQ97" s="806"/>
      <c r="CR97" s="804"/>
      <c r="CS97" s="805"/>
      <c r="CT97" s="806"/>
      <c r="CU97" s="804" t="str">
        <f t="shared" si="17"/>
        <v/>
      </c>
      <c r="CV97" s="805"/>
      <c r="CW97" s="812"/>
      <c r="CX97" s="732"/>
      <c r="CY97" s="733"/>
      <c r="CZ97" s="738"/>
      <c r="DA97" s="732"/>
      <c r="DB97" s="733"/>
      <c r="DC97" s="738"/>
      <c r="DD97" s="732" t="str">
        <f t="shared" si="18"/>
        <v/>
      </c>
      <c r="DE97" s="733"/>
      <c r="DF97" s="734"/>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72" t="str">
        <f t="shared" si="14"/>
        <v/>
      </c>
      <c r="E98" s="773"/>
      <c r="F98" s="17" t="str">
        <f t="shared" si="12"/>
        <v/>
      </c>
      <c r="G98" s="77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75"/>
      <c r="I98" s="228"/>
      <c r="J98" s="228"/>
      <c r="K98" s="228"/>
      <c r="L98" s="723" t="str">
        <f t="shared" si="11"/>
        <v/>
      </c>
      <c r="M98" s="723"/>
      <c r="N98" s="723"/>
      <c r="O98" s="723"/>
      <c r="P98" s="723" t="str">
        <f>IF(OR(G98=0,G98=""),"",IF(VLOOKUP(G98,'Geometry 2'!$C$4:$AI$14,1,TRUE)=VLOOKUP(G99,'Geometry 2'!$C$4:$AI$14,1,TRUE),"",IF(VLOOKUP(G98,'Geometry 2'!$C$4:$AI$14,33,TRUE)&lt;&gt;"n/a",MIN(G98,VLOOKUP(G98,'Geometry 2'!$C$4:$AI$14,1,TRUE))-VLOOKUP(G98,'Geometry 2'!$C$4:$AI$14,33,TRUE),"check")))</f>
        <v/>
      </c>
      <c r="Q98" s="723"/>
      <c r="R98" s="723"/>
      <c r="S98" s="723"/>
      <c r="T98" s="723" t="str">
        <f>IF($G98="","",VLOOKUP($G98,'Geometry 2'!$E$4:$AH$14,11,TRUE))</f>
        <v/>
      </c>
      <c r="U98" s="723"/>
      <c r="V98" s="723"/>
      <c r="W98" s="723"/>
      <c r="X98" s="722" t="str">
        <f>IF($G98="","",VLOOKUP($G98,'Geometry 2'!$E$4:$AJ$14,19,TRUE)-12*VLOOKUP($G98,'Geometry 2'!$E$4:$AJ$14,32,TRUE)*($D98-VLOOKUP($G98,'Geometry 2'!$E$5:$AH$14,1,TRUE)))</f>
        <v/>
      </c>
      <c r="Y98" s="722"/>
      <c r="Z98" s="722"/>
      <c r="AA98" s="722"/>
      <c r="AB98" s="763" t="str">
        <f>IF($G98="","",VLOOKUP($G98,'Geometry 2'!$E$4:$AJ$14,19,TRUE)-12*VLOOKUP($G98,'Geometry 2'!$E$4:$AJ$14,32,TRUE)*($G98-VLOOKUP($G98,'Geometry 2'!$E$5:$AH$14,1,TRUE)))</f>
        <v/>
      </c>
      <c r="AC98" s="764"/>
      <c r="AD98" s="764"/>
      <c r="AE98" s="765"/>
      <c r="AF98" s="722" t="str">
        <f>IF($G98="","",VLOOKUP($G98,'Geometry 2'!$E$4:$AJ$14,19,TRUE)-12*VLOOKUP($G98,'Geometry 2'!$E$4:$AJ$14,32,TRUE)*($G98-IF($P98="",0,$P98)-VLOOKUP($G98,'Geometry 2'!$E$5:$AH$14,1,TRUE)))</f>
        <v/>
      </c>
      <c r="AG98" s="722"/>
      <c r="AH98" s="722"/>
      <c r="AI98" s="722"/>
      <c r="AJ98" s="752" t="str">
        <f>IF($G98="","",VLOOKUP($G98,'Geometry 2'!$E$4:$AH$14,23,TRUE))</f>
        <v/>
      </c>
      <c r="AK98" s="753"/>
      <c r="AL98" s="753"/>
      <c r="AM98" s="754"/>
      <c r="AN98" s="723"/>
      <c r="AO98" s="723"/>
      <c r="AP98" s="723"/>
      <c r="AQ98" s="723"/>
      <c r="AR98" s="723" t="str">
        <f>IF($G98="","",VLOOKUP($G98,'Geometry 2'!$E$4:$AH$14,27,TRUE))</f>
        <v/>
      </c>
      <c r="AS98" s="723"/>
      <c r="AT98" s="723"/>
      <c r="AU98" s="724"/>
      <c r="AV98" s="721"/>
      <c r="AW98" s="722"/>
      <c r="AX98" s="722"/>
      <c r="AZ98" s="728" t="str">
        <f t="shared" si="15"/>
        <v/>
      </c>
      <c r="BA98" s="729"/>
      <c r="BB98" s="729"/>
      <c r="BC98" s="730"/>
      <c r="BD98" s="728"/>
      <c r="BE98" s="729"/>
      <c r="BF98" s="729"/>
      <c r="BG98" s="728" t="str">
        <f t="shared" si="19"/>
        <v/>
      </c>
      <c r="BH98" s="729"/>
      <c r="BI98" s="729"/>
      <c r="BJ98" s="729"/>
      <c r="BK98" s="730"/>
      <c r="BL98" s="728"/>
      <c r="BM98" s="729"/>
      <c r="BN98" s="729"/>
      <c r="BO98" s="729"/>
      <c r="BP98" s="731"/>
      <c r="BQ98" s="731"/>
      <c r="BR98" s="728" t="str">
        <f>IF(BP98="","",IF(OR(AND(Rev="H",Calculations!$F$27=TRUE),AND(Rev&lt;&gt;"H",Calculations!$F$30=TRUE)),IF(BP98&lt;=1,"Pass","Fail"),IF(BP98&lt;=1.05,"Pass","Fail")))</f>
        <v/>
      </c>
      <c r="BS98" s="729"/>
      <c r="BT98" s="730"/>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7"/>
      <c r="CP98" s="798"/>
      <c r="CQ98" s="799"/>
      <c r="CR98" s="797"/>
      <c r="CS98" s="798"/>
      <c r="CT98" s="799"/>
      <c r="CU98" s="797" t="str">
        <f t="shared" si="17"/>
        <v/>
      </c>
      <c r="CV98" s="798"/>
      <c r="CW98" s="813"/>
      <c r="CX98" s="814"/>
      <c r="CY98" s="736"/>
      <c r="CZ98" s="815"/>
      <c r="DA98" s="739"/>
      <c r="DB98" s="740"/>
      <c r="DC98" s="741"/>
      <c r="DD98" s="735" t="str">
        <f t="shared" si="18"/>
        <v/>
      </c>
      <c r="DE98" s="736"/>
      <c r="DF98" s="737"/>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72" t="str">
        <f t="shared" si="14"/>
        <v/>
      </c>
      <c r="E99" s="773"/>
      <c r="F99" s="17" t="str">
        <f t="shared" si="12"/>
        <v/>
      </c>
      <c r="G99" s="77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75"/>
      <c r="I99" s="228"/>
      <c r="J99" s="228"/>
      <c r="K99" s="228"/>
      <c r="L99" s="723" t="str">
        <f t="shared" si="11"/>
        <v/>
      </c>
      <c r="M99" s="723"/>
      <c r="N99" s="723"/>
      <c r="O99" s="723"/>
      <c r="P99" s="723" t="str">
        <f>IF(OR(G99=0,G99=""),"",IF(VLOOKUP(G99,'Geometry 2'!$C$4:$AI$14,1,TRUE)=VLOOKUP(G100,'Geometry 2'!$C$4:$AI$14,1,TRUE),"",IF(VLOOKUP(G99,'Geometry 2'!$C$4:$AI$14,33,TRUE)&lt;&gt;"n/a",MIN(G99,VLOOKUP(G99,'Geometry 2'!$C$4:$AI$14,1,TRUE))-VLOOKUP(G99,'Geometry 2'!$C$4:$AI$14,33,TRUE),"check")))</f>
        <v/>
      </c>
      <c r="Q99" s="723"/>
      <c r="R99" s="723"/>
      <c r="S99" s="723"/>
      <c r="T99" s="723" t="str">
        <f>IF($G99="","",VLOOKUP($G99,'Geometry 2'!$E$4:$AH$14,11,TRUE))</f>
        <v/>
      </c>
      <c r="U99" s="723"/>
      <c r="V99" s="723"/>
      <c r="W99" s="723"/>
      <c r="X99" s="722" t="str">
        <f>IF($G99="","",VLOOKUP($G99,'Geometry 2'!$E$4:$AJ$14,19,TRUE)-12*VLOOKUP($G99,'Geometry 2'!$E$4:$AJ$14,32,TRUE)*($D99-VLOOKUP($G99,'Geometry 2'!$E$5:$AH$14,1,TRUE)))</f>
        <v/>
      </c>
      <c r="Y99" s="722"/>
      <c r="Z99" s="722"/>
      <c r="AA99" s="722"/>
      <c r="AB99" s="763" t="str">
        <f>IF($G99="","",VLOOKUP($G99,'Geometry 2'!$E$4:$AJ$14,19,TRUE)-12*VLOOKUP($G99,'Geometry 2'!$E$4:$AJ$14,32,TRUE)*($G99-VLOOKUP($G99,'Geometry 2'!$E$5:$AH$14,1,TRUE)))</f>
        <v/>
      </c>
      <c r="AC99" s="764"/>
      <c r="AD99" s="764"/>
      <c r="AE99" s="765"/>
      <c r="AF99" s="722" t="str">
        <f>IF($G99="","",VLOOKUP($G99,'Geometry 2'!$E$4:$AJ$14,19,TRUE)-12*VLOOKUP($G99,'Geometry 2'!$E$4:$AJ$14,32,TRUE)*($G99-IF($P99="",0,$P99)-VLOOKUP($G99,'Geometry 2'!$E$5:$AH$14,1,TRUE)))</f>
        <v/>
      </c>
      <c r="AG99" s="722"/>
      <c r="AH99" s="722"/>
      <c r="AI99" s="722"/>
      <c r="AJ99" s="752" t="str">
        <f>IF($G99="","",VLOOKUP($G99,'Geometry 2'!$E$4:$AH$14,23,TRUE))</f>
        <v/>
      </c>
      <c r="AK99" s="753"/>
      <c r="AL99" s="753"/>
      <c r="AM99" s="754"/>
      <c r="AN99" s="723"/>
      <c r="AO99" s="723"/>
      <c r="AP99" s="723"/>
      <c r="AQ99" s="723"/>
      <c r="AR99" s="723" t="str">
        <f>IF($G99="","",VLOOKUP($G99,'Geometry 2'!$E$4:$AH$14,27,TRUE))</f>
        <v/>
      </c>
      <c r="AS99" s="723"/>
      <c r="AT99" s="723"/>
      <c r="AU99" s="724"/>
      <c r="AV99" s="721"/>
      <c r="AW99" s="722"/>
      <c r="AX99" s="722"/>
      <c r="AZ99" s="728" t="str">
        <f t="shared" si="15"/>
        <v/>
      </c>
      <c r="BA99" s="729"/>
      <c r="BB99" s="729"/>
      <c r="BC99" s="730"/>
      <c r="BD99" s="728"/>
      <c r="BE99" s="729"/>
      <c r="BF99" s="729"/>
      <c r="BG99" s="728" t="str">
        <f t="shared" si="19"/>
        <v/>
      </c>
      <c r="BH99" s="729"/>
      <c r="BI99" s="729"/>
      <c r="BJ99" s="729"/>
      <c r="BK99" s="730"/>
      <c r="BL99" s="728"/>
      <c r="BM99" s="729"/>
      <c r="BN99" s="729"/>
      <c r="BO99" s="729"/>
      <c r="BP99" s="731"/>
      <c r="BQ99" s="731"/>
      <c r="BR99" s="728" t="str">
        <f>IF(BP99="","",IF(OR(AND(Rev="H",Calculations!$F$27=TRUE),AND(Rev&lt;&gt;"H",Calculations!$F$30=TRUE)),IF(BP99&lt;=1,"Pass","Fail"),IF(BP99&lt;=1.05,"Pass","Fail")))</f>
        <v/>
      </c>
      <c r="BS99" s="729"/>
      <c r="BT99" s="730"/>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804"/>
      <c r="CP99" s="805"/>
      <c r="CQ99" s="806"/>
      <c r="CR99" s="804"/>
      <c r="CS99" s="805"/>
      <c r="CT99" s="806"/>
      <c r="CU99" s="804" t="str">
        <f t="shared" si="17"/>
        <v/>
      </c>
      <c r="CV99" s="805"/>
      <c r="CW99" s="812"/>
      <c r="CX99" s="732"/>
      <c r="CY99" s="733"/>
      <c r="CZ99" s="738"/>
      <c r="DA99" s="732"/>
      <c r="DB99" s="733"/>
      <c r="DC99" s="738"/>
      <c r="DD99" s="732" t="str">
        <f t="shared" si="18"/>
        <v/>
      </c>
      <c r="DE99" s="733"/>
      <c r="DF99" s="734"/>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72" t="str">
        <f t="shared" si="14"/>
        <v/>
      </c>
      <c r="E100" s="773"/>
      <c r="F100" s="17" t="str">
        <f t="shared" si="12"/>
        <v/>
      </c>
      <c r="G100" s="77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75"/>
      <c r="I100" s="228"/>
      <c r="J100" s="228"/>
      <c r="K100" s="228"/>
      <c r="L100" s="723" t="str">
        <f t="shared" si="11"/>
        <v/>
      </c>
      <c r="M100" s="723"/>
      <c r="N100" s="723"/>
      <c r="O100" s="723"/>
      <c r="P100" s="723" t="str">
        <f>IF(OR(G100=0,G100=""),"",IF(VLOOKUP(G100,'Geometry 2'!$C$4:$AI$14,1,TRUE)=VLOOKUP(G101,'Geometry 2'!$C$4:$AI$14,1,TRUE),"",IF(VLOOKUP(G100,'Geometry 2'!$C$4:$AI$14,33,TRUE)&lt;&gt;"n/a",MIN(G100,VLOOKUP(G100,'Geometry 2'!$C$4:$AI$14,1,TRUE))-VLOOKUP(G100,'Geometry 2'!$C$4:$AI$14,33,TRUE),"check")))</f>
        <v/>
      </c>
      <c r="Q100" s="723"/>
      <c r="R100" s="723"/>
      <c r="S100" s="723"/>
      <c r="T100" s="723" t="str">
        <f>IF($G100="","",VLOOKUP($G100,'Geometry 2'!$E$4:$AH$14,11,TRUE))</f>
        <v/>
      </c>
      <c r="U100" s="723"/>
      <c r="V100" s="723"/>
      <c r="W100" s="723"/>
      <c r="X100" s="722" t="str">
        <f>IF($G100="","",VLOOKUP($G100,'Geometry 2'!$E$4:$AJ$14,19,TRUE)-12*VLOOKUP($G100,'Geometry 2'!$E$4:$AJ$14,32,TRUE)*($D100-VLOOKUP($G100,'Geometry 2'!$E$5:$AH$14,1,TRUE)))</f>
        <v/>
      </c>
      <c r="Y100" s="722"/>
      <c r="Z100" s="722"/>
      <c r="AA100" s="722"/>
      <c r="AB100" s="763" t="str">
        <f>IF($G100="","",VLOOKUP($G100,'Geometry 2'!$E$4:$AJ$14,19,TRUE)-12*VLOOKUP($G100,'Geometry 2'!$E$4:$AJ$14,32,TRUE)*($G100-VLOOKUP($G100,'Geometry 2'!$E$5:$AH$14,1,TRUE)))</f>
        <v/>
      </c>
      <c r="AC100" s="764"/>
      <c r="AD100" s="764"/>
      <c r="AE100" s="765"/>
      <c r="AF100" s="722" t="str">
        <f>IF($G100="","",VLOOKUP($G100,'Geometry 2'!$E$4:$AJ$14,19,TRUE)-12*VLOOKUP($G100,'Geometry 2'!$E$4:$AJ$14,32,TRUE)*($G100-IF($P100="",0,$P100)-VLOOKUP($G100,'Geometry 2'!$E$5:$AH$14,1,TRUE)))</f>
        <v/>
      </c>
      <c r="AG100" s="722"/>
      <c r="AH100" s="722"/>
      <c r="AI100" s="722"/>
      <c r="AJ100" s="752" t="str">
        <f>IF($G100="","",VLOOKUP($G100,'Geometry 2'!$E$4:$AH$14,23,TRUE))</f>
        <v/>
      </c>
      <c r="AK100" s="753"/>
      <c r="AL100" s="753"/>
      <c r="AM100" s="754"/>
      <c r="AN100" s="723"/>
      <c r="AO100" s="723"/>
      <c r="AP100" s="723"/>
      <c r="AQ100" s="723"/>
      <c r="AR100" s="723" t="str">
        <f>IF($G100="","",VLOOKUP($G100,'Geometry 2'!$E$4:$AH$14,27,TRUE))</f>
        <v/>
      </c>
      <c r="AS100" s="723"/>
      <c r="AT100" s="723"/>
      <c r="AU100" s="724"/>
      <c r="AV100" s="721"/>
      <c r="AW100" s="722"/>
      <c r="AX100" s="722"/>
      <c r="AZ100" s="728" t="str">
        <f t="shared" si="15"/>
        <v/>
      </c>
      <c r="BA100" s="729"/>
      <c r="BB100" s="729"/>
      <c r="BC100" s="730"/>
      <c r="BD100" s="728"/>
      <c r="BE100" s="729"/>
      <c r="BF100" s="729"/>
      <c r="BG100" s="728" t="str">
        <f t="shared" si="19"/>
        <v/>
      </c>
      <c r="BH100" s="729"/>
      <c r="BI100" s="729"/>
      <c r="BJ100" s="729"/>
      <c r="BK100" s="730"/>
      <c r="BL100" s="728"/>
      <c r="BM100" s="729"/>
      <c r="BN100" s="729"/>
      <c r="BO100" s="729"/>
      <c r="BP100" s="731"/>
      <c r="BQ100" s="731"/>
      <c r="BR100" s="728" t="str">
        <f>IF(BP100="","",IF(OR(AND(Rev="H",Calculations!$F$27=TRUE),AND(Rev&lt;&gt;"H",Calculations!$F$30=TRUE)),IF(BP100&lt;=1,"Pass","Fail"),IF(BP100&lt;=1.05,"Pass","Fail")))</f>
        <v/>
      </c>
      <c r="BS100" s="729"/>
      <c r="BT100" s="730"/>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7"/>
      <c r="CP100" s="798"/>
      <c r="CQ100" s="799"/>
      <c r="CR100" s="797"/>
      <c r="CS100" s="798"/>
      <c r="CT100" s="799"/>
      <c r="CU100" s="797" t="str">
        <f t="shared" si="17"/>
        <v/>
      </c>
      <c r="CV100" s="798"/>
      <c r="CW100" s="813"/>
      <c r="CX100" s="814"/>
      <c r="CY100" s="736"/>
      <c r="CZ100" s="815"/>
      <c r="DA100" s="739"/>
      <c r="DB100" s="740"/>
      <c r="DC100" s="741"/>
      <c r="DD100" s="735" t="str">
        <f t="shared" si="18"/>
        <v/>
      </c>
      <c r="DE100" s="736"/>
      <c r="DF100" s="737"/>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72" t="str">
        <f t="shared" si="14"/>
        <v/>
      </c>
      <c r="E101" s="773"/>
      <c r="F101" s="17" t="str">
        <f t="shared" si="12"/>
        <v/>
      </c>
      <c r="G101" s="77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75"/>
      <c r="I101" s="228"/>
      <c r="J101" s="228"/>
      <c r="K101" s="228"/>
      <c r="L101" s="723" t="str">
        <f t="shared" si="11"/>
        <v/>
      </c>
      <c r="M101" s="723"/>
      <c r="N101" s="723"/>
      <c r="O101" s="723"/>
      <c r="P101" s="723" t="str">
        <f>IF(OR(G101=0,G101=""),"",IF(VLOOKUP(G101,'Geometry 2'!$C$4:$AI$14,1,TRUE)=VLOOKUP(G102,'Geometry 2'!$C$4:$AI$14,1,TRUE),"",IF(VLOOKUP(G101,'Geometry 2'!$C$4:$AI$14,33,TRUE)&lt;&gt;"n/a",MIN(G101,VLOOKUP(G101,'Geometry 2'!$C$4:$AI$14,1,TRUE))-VLOOKUP(G101,'Geometry 2'!$C$4:$AI$14,33,TRUE),"check")))</f>
        <v/>
      </c>
      <c r="Q101" s="723"/>
      <c r="R101" s="723"/>
      <c r="S101" s="723"/>
      <c r="T101" s="723" t="str">
        <f>IF($G101="","",VLOOKUP($G101,'Geometry 2'!$E$4:$AH$14,11,TRUE))</f>
        <v/>
      </c>
      <c r="U101" s="723"/>
      <c r="V101" s="723"/>
      <c r="W101" s="723"/>
      <c r="X101" s="722" t="str">
        <f>IF($G101="","",VLOOKUP($G101,'Geometry 2'!$E$4:$AJ$14,19,TRUE)-12*VLOOKUP($G101,'Geometry 2'!$E$4:$AJ$14,32,TRUE)*($D101-VLOOKUP($G101,'Geometry 2'!$E$5:$AH$14,1,TRUE)))</f>
        <v/>
      </c>
      <c r="Y101" s="722"/>
      <c r="Z101" s="722"/>
      <c r="AA101" s="722"/>
      <c r="AB101" s="763" t="str">
        <f>IF($G101="","",VLOOKUP($G101,'Geometry 2'!$E$4:$AJ$14,19,TRUE)-12*VLOOKUP($G101,'Geometry 2'!$E$4:$AJ$14,32,TRUE)*($G101-VLOOKUP($G101,'Geometry 2'!$E$5:$AH$14,1,TRUE)))</f>
        <v/>
      </c>
      <c r="AC101" s="764"/>
      <c r="AD101" s="764"/>
      <c r="AE101" s="765"/>
      <c r="AF101" s="722" t="str">
        <f>IF($G101="","",VLOOKUP($G101,'Geometry 2'!$E$4:$AJ$14,19,TRUE)-12*VLOOKUP($G101,'Geometry 2'!$E$4:$AJ$14,32,TRUE)*($G101-IF($P101="",0,$P101)-VLOOKUP($G101,'Geometry 2'!$E$5:$AH$14,1,TRUE)))</f>
        <v/>
      </c>
      <c r="AG101" s="722"/>
      <c r="AH101" s="722"/>
      <c r="AI101" s="722"/>
      <c r="AJ101" s="752" t="str">
        <f>IF($G101="","",VLOOKUP($G101,'Geometry 2'!$E$4:$AH$14,23,TRUE))</f>
        <v/>
      </c>
      <c r="AK101" s="753"/>
      <c r="AL101" s="753"/>
      <c r="AM101" s="754"/>
      <c r="AN101" s="723"/>
      <c r="AO101" s="723"/>
      <c r="AP101" s="723"/>
      <c r="AQ101" s="723"/>
      <c r="AR101" s="723" t="str">
        <f>IF($G101="","",VLOOKUP($G101,'Geometry 2'!$E$4:$AH$14,27,TRUE))</f>
        <v/>
      </c>
      <c r="AS101" s="723"/>
      <c r="AT101" s="723"/>
      <c r="AU101" s="724"/>
      <c r="AV101" s="721"/>
      <c r="AW101" s="722"/>
      <c r="AX101" s="722"/>
      <c r="AZ101" s="728" t="str">
        <f t="shared" si="15"/>
        <v/>
      </c>
      <c r="BA101" s="729"/>
      <c r="BB101" s="729"/>
      <c r="BC101" s="730"/>
      <c r="BD101" s="728"/>
      <c r="BE101" s="729"/>
      <c r="BF101" s="729"/>
      <c r="BG101" s="728" t="str">
        <f t="shared" si="19"/>
        <v/>
      </c>
      <c r="BH101" s="729"/>
      <c r="BI101" s="729"/>
      <c r="BJ101" s="729"/>
      <c r="BK101" s="730"/>
      <c r="BL101" s="728"/>
      <c r="BM101" s="729"/>
      <c r="BN101" s="729"/>
      <c r="BO101" s="729"/>
      <c r="BP101" s="731"/>
      <c r="BQ101" s="731"/>
      <c r="BR101" s="728" t="str">
        <f>IF(BP101="","",IF(OR(AND(Rev="H",Calculations!$F$27=TRUE),AND(Rev&lt;&gt;"H",Calculations!$F$30=TRUE)),IF(BP101&lt;=1,"Pass","Fail"),IF(BP101&lt;=1.05,"Pass","Fail")))</f>
        <v/>
      </c>
      <c r="BS101" s="729"/>
      <c r="BT101" s="730"/>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804"/>
      <c r="CP101" s="805"/>
      <c r="CQ101" s="806"/>
      <c r="CR101" s="804"/>
      <c r="CS101" s="805"/>
      <c r="CT101" s="806"/>
      <c r="CU101" s="804" t="str">
        <f t="shared" si="17"/>
        <v/>
      </c>
      <c r="CV101" s="805"/>
      <c r="CW101" s="812"/>
      <c r="CX101" s="732"/>
      <c r="CY101" s="733"/>
      <c r="CZ101" s="738"/>
      <c r="DA101" s="732"/>
      <c r="DB101" s="733"/>
      <c r="DC101" s="738"/>
      <c r="DD101" s="732" t="str">
        <f t="shared" si="18"/>
        <v/>
      </c>
      <c r="DE101" s="733"/>
      <c r="DF101" s="734"/>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72" t="str">
        <f t="shared" si="14"/>
        <v/>
      </c>
      <c r="E102" s="773"/>
      <c r="F102" s="17" t="str">
        <f t="shared" si="12"/>
        <v/>
      </c>
      <c r="G102" s="77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75"/>
      <c r="I102" s="228"/>
      <c r="J102" s="228"/>
      <c r="K102" s="228"/>
      <c r="L102" s="723" t="str">
        <f t="shared" si="11"/>
        <v/>
      </c>
      <c r="M102" s="723"/>
      <c r="N102" s="723"/>
      <c r="O102" s="723"/>
      <c r="P102" s="723" t="str">
        <f>IF(OR(G102=0,G102=""),"",IF(VLOOKUP(G102,'Geometry 2'!$C$4:$AI$14,1,TRUE)=VLOOKUP(G103,'Geometry 2'!$C$4:$AI$14,1,TRUE),"",IF(VLOOKUP(G102,'Geometry 2'!$C$4:$AI$14,33,TRUE)&lt;&gt;"n/a",MIN(G102,VLOOKUP(G102,'Geometry 2'!$C$4:$AI$14,1,TRUE))-VLOOKUP(G102,'Geometry 2'!$C$4:$AI$14,33,TRUE),"check")))</f>
        <v/>
      </c>
      <c r="Q102" s="723"/>
      <c r="R102" s="723"/>
      <c r="S102" s="723"/>
      <c r="T102" s="723" t="str">
        <f>IF($G102="","",VLOOKUP($G102,'Geometry 2'!$E$4:$AH$14,11,TRUE))</f>
        <v/>
      </c>
      <c r="U102" s="723"/>
      <c r="V102" s="723"/>
      <c r="W102" s="723"/>
      <c r="X102" s="722" t="str">
        <f>IF($G102="","",VLOOKUP($G102,'Geometry 2'!$E$4:$AJ$14,19,TRUE)-12*VLOOKUP($G102,'Geometry 2'!$E$4:$AJ$14,32,TRUE)*($D102-VLOOKUP($G102,'Geometry 2'!$E$5:$AH$14,1,TRUE)))</f>
        <v/>
      </c>
      <c r="Y102" s="722"/>
      <c r="Z102" s="722"/>
      <c r="AA102" s="722"/>
      <c r="AB102" s="763" t="str">
        <f>IF($G102="","",VLOOKUP($G102,'Geometry 2'!$E$4:$AJ$14,19,TRUE)-12*VLOOKUP($G102,'Geometry 2'!$E$4:$AJ$14,32,TRUE)*($G102-VLOOKUP($G102,'Geometry 2'!$E$5:$AH$14,1,TRUE)))</f>
        <v/>
      </c>
      <c r="AC102" s="764"/>
      <c r="AD102" s="764"/>
      <c r="AE102" s="765"/>
      <c r="AF102" s="722" t="str">
        <f>IF($G102="","",VLOOKUP($G102,'Geometry 2'!$E$4:$AJ$14,19,TRUE)-12*VLOOKUP($G102,'Geometry 2'!$E$4:$AJ$14,32,TRUE)*($G102-IF($P102="",0,$P102)-VLOOKUP($G102,'Geometry 2'!$E$5:$AH$14,1,TRUE)))</f>
        <v/>
      </c>
      <c r="AG102" s="722"/>
      <c r="AH102" s="722"/>
      <c r="AI102" s="722"/>
      <c r="AJ102" s="752" t="str">
        <f>IF($G102="","",VLOOKUP($G102,'Geometry 2'!$E$4:$AH$14,23,TRUE))</f>
        <v/>
      </c>
      <c r="AK102" s="753"/>
      <c r="AL102" s="753"/>
      <c r="AM102" s="754"/>
      <c r="AN102" s="723"/>
      <c r="AO102" s="723"/>
      <c r="AP102" s="723"/>
      <c r="AQ102" s="723"/>
      <c r="AR102" s="723" t="str">
        <f>IF($G102="","",VLOOKUP($G102,'Geometry 2'!$E$4:$AH$14,27,TRUE))</f>
        <v/>
      </c>
      <c r="AS102" s="723"/>
      <c r="AT102" s="723"/>
      <c r="AU102" s="724"/>
      <c r="AV102" s="721"/>
      <c r="AW102" s="722"/>
      <c r="AX102" s="722"/>
      <c r="AZ102" s="728" t="str">
        <f t="shared" si="15"/>
        <v/>
      </c>
      <c r="BA102" s="729"/>
      <c r="BB102" s="729"/>
      <c r="BC102" s="730"/>
      <c r="BD102" s="728"/>
      <c r="BE102" s="729"/>
      <c r="BF102" s="729"/>
      <c r="BG102" s="728" t="str">
        <f t="shared" si="19"/>
        <v/>
      </c>
      <c r="BH102" s="729"/>
      <c r="BI102" s="729"/>
      <c r="BJ102" s="729"/>
      <c r="BK102" s="730"/>
      <c r="BL102" s="728"/>
      <c r="BM102" s="729"/>
      <c r="BN102" s="729"/>
      <c r="BO102" s="729"/>
      <c r="BP102" s="731"/>
      <c r="BQ102" s="731"/>
      <c r="BR102" s="728" t="str">
        <f>IF(BP102="","",IF(OR(AND(Rev="H",Calculations!$F$27=TRUE),AND(Rev&lt;&gt;"H",Calculations!$F$30=TRUE)),IF(BP102&lt;=1,"Pass","Fail"),IF(BP102&lt;=1.05,"Pass","Fail")))</f>
        <v/>
      </c>
      <c r="BS102" s="729"/>
      <c r="BT102" s="730"/>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7"/>
      <c r="CP102" s="798"/>
      <c r="CQ102" s="799"/>
      <c r="CR102" s="797"/>
      <c r="CS102" s="798"/>
      <c r="CT102" s="799"/>
      <c r="CU102" s="797" t="str">
        <f t="shared" si="17"/>
        <v/>
      </c>
      <c r="CV102" s="798"/>
      <c r="CW102" s="813"/>
      <c r="CX102" s="814"/>
      <c r="CY102" s="736"/>
      <c r="CZ102" s="815"/>
      <c r="DA102" s="739"/>
      <c r="DB102" s="740"/>
      <c r="DC102" s="741"/>
      <c r="DD102" s="735" t="str">
        <f t="shared" si="18"/>
        <v/>
      </c>
      <c r="DE102" s="736"/>
      <c r="DF102" s="737"/>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72" t="str">
        <f t="shared" si="14"/>
        <v/>
      </c>
      <c r="E103" s="773"/>
      <c r="F103" s="17" t="str">
        <f t="shared" si="12"/>
        <v/>
      </c>
      <c r="G103" s="77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75"/>
      <c r="I103" s="228"/>
      <c r="J103" s="228"/>
      <c r="K103" s="228"/>
      <c r="L103" s="723" t="str">
        <f t="shared" si="11"/>
        <v/>
      </c>
      <c r="M103" s="723"/>
      <c r="N103" s="723"/>
      <c r="O103" s="723"/>
      <c r="P103" s="723" t="str">
        <f>IF(OR(G103=0,G103=""),"",IF(VLOOKUP(G103,'Geometry 2'!$C$4:$AI$14,1,TRUE)=VLOOKUP(G104,'Geometry 2'!$C$4:$AI$14,1,TRUE),"",IF(VLOOKUP(G103,'Geometry 2'!$C$4:$AI$14,33,TRUE)&lt;&gt;"n/a",MIN(G103,VLOOKUP(G103,'Geometry 2'!$C$4:$AI$14,1,TRUE))-VLOOKUP(G103,'Geometry 2'!$C$4:$AI$14,33,TRUE),"check")))</f>
        <v/>
      </c>
      <c r="Q103" s="723"/>
      <c r="R103" s="723"/>
      <c r="S103" s="723"/>
      <c r="T103" s="723" t="str">
        <f>IF($G103="","",VLOOKUP($G103,'Geometry 2'!$E$4:$AH$14,11,TRUE))</f>
        <v/>
      </c>
      <c r="U103" s="723"/>
      <c r="V103" s="723"/>
      <c r="W103" s="723"/>
      <c r="X103" s="722" t="str">
        <f>IF($G103="","",VLOOKUP($G103,'Geometry 2'!$E$4:$AJ$14,19,TRUE)-12*VLOOKUP($G103,'Geometry 2'!$E$4:$AJ$14,32,TRUE)*($D103-VLOOKUP($G103,'Geometry 2'!$E$5:$AH$14,1,TRUE)))</f>
        <v/>
      </c>
      <c r="Y103" s="722"/>
      <c r="Z103" s="722"/>
      <c r="AA103" s="722"/>
      <c r="AB103" s="763" t="str">
        <f>IF($G103="","",VLOOKUP($G103,'Geometry 2'!$E$4:$AJ$14,19,TRUE)-12*VLOOKUP($G103,'Geometry 2'!$E$4:$AJ$14,32,TRUE)*($G103-VLOOKUP($G103,'Geometry 2'!$E$5:$AH$14,1,TRUE)))</f>
        <v/>
      </c>
      <c r="AC103" s="764"/>
      <c r="AD103" s="764"/>
      <c r="AE103" s="765"/>
      <c r="AF103" s="722" t="str">
        <f>IF($G103="","",VLOOKUP($G103,'Geometry 2'!$E$4:$AJ$14,19,TRUE)-12*VLOOKUP($G103,'Geometry 2'!$E$4:$AJ$14,32,TRUE)*($G103-IF($P103="",0,$P103)-VLOOKUP($G103,'Geometry 2'!$E$5:$AH$14,1,TRUE)))</f>
        <v/>
      </c>
      <c r="AG103" s="722"/>
      <c r="AH103" s="722"/>
      <c r="AI103" s="722"/>
      <c r="AJ103" s="752" t="str">
        <f>IF($G103="","",VLOOKUP($G103,'Geometry 2'!$E$4:$AH$14,23,TRUE))</f>
        <v/>
      </c>
      <c r="AK103" s="753"/>
      <c r="AL103" s="753"/>
      <c r="AM103" s="754"/>
      <c r="AN103" s="723"/>
      <c r="AO103" s="723"/>
      <c r="AP103" s="723"/>
      <c r="AQ103" s="723"/>
      <c r="AR103" s="723" t="str">
        <f>IF($G103="","",VLOOKUP($G103,'Geometry 2'!$E$4:$AH$14,27,TRUE))</f>
        <v/>
      </c>
      <c r="AS103" s="723"/>
      <c r="AT103" s="723"/>
      <c r="AU103" s="724"/>
      <c r="AV103" s="721"/>
      <c r="AW103" s="722"/>
      <c r="AX103" s="722"/>
      <c r="AZ103" s="728" t="str">
        <f t="shared" si="15"/>
        <v/>
      </c>
      <c r="BA103" s="729"/>
      <c r="BB103" s="729"/>
      <c r="BC103" s="730"/>
      <c r="BD103" s="728"/>
      <c r="BE103" s="729"/>
      <c r="BF103" s="729"/>
      <c r="BG103" s="728" t="str">
        <f t="shared" si="19"/>
        <v/>
      </c>
      <c r="BH103" s="729"/>
      <c r="BI103" s="729"/>
      <c r="BJ103" s="729"/>
      <c r="BK103" s="730"/>
      <c r="BL103" s="728"/>
      <c r="BM103" s="729"/>
      <c r="BN103" s="729"/>
      <c r="BO103" s="729"/>
      <c r="BP103" s="731"/>
      <c r="BQ103" s="731"/>
      <c r="BR103" s="728" t="str">
        <f>IF(BP103="","",IF(OR(AND(Rev="H",Calculations!$F$27=TRUE),AND(Rev&lt;&gt;"H",Calculations!$F$30=TRUE)),IF(BP103&lt;=1,"Pass","Fail"),IF(BP103&lt;=1.05,"Pass","Fail")))</f>
        <v/>
      </c>
      <c r="BS103" s="729"/>
      <c r="BT103" s="730"/>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804"/>
      <c r="CP103" s="805"/>
      <c r="CQ103" s="806"/>
      <c r="CR103" s="804"/>
      <c r="CS103" s="805"/>
      <c r="CT103" s="806"/>
      <c r="CU103" s="804" t="str">
        <f t="shared" si="17"/>
        <v/>
      </c>
      <c r="CV103" s="805"/>
      <c r="CW103" s="812"/>
      <c r="CX103" s="732"/>
      <c r="CY103" s="733"/>
      <c r="CZ103" s="738"/>
      <c r="DA103" s="732"/>
      <c r="DB103" s="733"/>
      <c r="DC103" s="738"/>
      <c r="DD103" s="732" t="str">
        <f t="shared" si="18"/>
        <v/>
      </c>
      <c r="DE103" s="733"/>
      <c r="DF103" s="734"/>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85" t="str">
        <f t="shared" si="14"/>
        <v/>
      </c>
      <c r="E104" s="786"/>
      <c r="F104" s="227" t="str">
        <f t="shared" si="12"/>
        <v/>
      </c>
      <c r="G104" s="787"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8"/>
      <c r="I104" s="229"/>
      <c r="J104" s="229"/>
      <c r="K104" s="229"/>
      <c r="L104" s="777" t="str">
        <f t="shared" si="11"/>
        <v/>
      </c>
      <c r="M104" s="777"/>
      <c r="N104" s="777"/>
      <c r="O104" s="777"/>
      <c r="P104" s="777" t="str">
        <f>IF(OR(G104=0,G104=""),"",IF(VLOOKUP(G104,'Geometry 2'!$C$4:$AI$14,1,TRUE)=VLOOKUP(G106,'Geometry 2'!$C$4:$AI$14,1,TRUE),"",IF(VLOOKUP(G104,'Geometry 2'!$C$4:$AI$14,33,TRUE)&lt;&gt;"n/a",MIN(G104,VLOOKUP(G104,'Geometry 2'!$C$4:$AI$14,1,TRUE))-VLOOKUP(G104,'Geometry 2'!$C$4:$AI$14,33,TRUE),"check")))</f>
        <v/>
      </c>
      <c r="Q104" s="777"/>
      <c r="R104" s="777"/>
      <c r="S104" s="777"/>
      <c r="T104" s="777" t="str">
        <f>IF($G104="","",VLOOKUP($G104,'Geometry 2'!$E$4:$AH$14,11,TRUE))</f>
        <v/>
      </c>
      <c r="U104" s="777"/>
      <c r="V104" s="777"/>
      <c r="W104" s="777"/>
      <c r="X104" s="759" t="str">
        <f>IF($G104="","",VLOOKUP($G104,'Geometry 2'!$E$4:$AJ$14,19,TRUE)-12*VLOOKUP($G104,'Geometry 2'!$E$4:$AJ$14,32,TRUE)*($D104-VLOOKUP($G104,'Geometry 2'!$E$5:$AH$14,1,TRUE)))</f>
        <v/>
      </c>
      <c r="Y104" s="759"/>
      <c r="Z104" s="759"/>
      <c r="AA104" s="759"/>
      <c r="AB104" s="779" t="str">
        <f>IF($G104="","",VLOOKUP($G104,'Geometry 2'!$E$4:$AJ$14,19,TRUE)-12*VLOOKUP($G104,'Geometry 2'!$E$4:$AJ$14,32,TRUE)*($G104-VLOOKUP($G104,'Geometry 2'!$E$5:$AH$14,1,TRUE)))</f>
        <v/>
      </c>
      <c r="AC104" s="780"/>
      <c r="AD104" s="780"/>
      <c r="AE104" s="781"/>
      <c r="AF104" s="759" t="str">
        <f>IF($G104="","",VLOOKUP($G104,'Geometry 2'!$E$4:$AJ$14,19,TRUE)-12*VLOOKUP($G104,'Geometry 2'!$E$4:$AJ$14,32,TRUE)*($G104-IF($P104="",0,$P104)-VLOOKUP($G104,'Geometry 2'!$E$5:$AH$14,1,TRUE)))</f>
        <v/>
      </c>
      <c r="AG104" s="759"/>
      <c r="AH104" s="759"/>
      <c r="AI104" s="759"/>
      <c r="AJ104" s="782" t="str">
        <f>IF($G104="","",VLOOKUP($G104,'Geometry 2'!$E$4:$AH$14,23,TRUE))</f>
        <v/>
      </c>
      <c r="AK104" s="783"/>
      <c r="AL104" s="783"/>
      <c r="AM104" s="784"/>
      <c r="AN104" s="777"/>
      <c r="AO104" s="777"/>
      <c r="AP104" s="777"/>
      <c r="AQ104" s="777"/>
      <c r="AR104" s="777" t="str">
        <f>IF($G104="","",VLOOKUP($G104,'Geometry 2'!$E$4:$AH$14,27,TRUE))</f>
        <v/>
      </c>
      <c r="AS104" s="777"/>
      <c r="AT104" s="777"/>
      <c r="AU104" s="778"/>
      <c r="AV104" s="758"/>
      <c r="AW104" s="759"/>
      <c r="AX104" s="759"/>
      <c r="AZ104" s="728" t="str">
        <f t="shared" si="15"/>
        <v/>
      </c>
      <c r="BA104" s="729"/>
      <c r="BB104" s="729"/>
      <c r="BC104" s="730"/>
      <c r="BD104" s="728"/>
      <c r="BE104" s="729"/>
      <c r="BF104" s="729"/>
      <c r="BG104" s="728" t="str">
        <f t="shared" si="19"/>
        <v/>
      </c>
      <c r="BH104" s="729"/>
      <c r="BI104" s="729"/>
      <c r="BJ104" s="729"/>
      <c r="BK104" s="730"/>
      <c r="BL104" s="728"/>
      <c r="BM104" s="729"/>
      <c r="BN104" s="729"/>
      <c r="BO104" s="729"/>
      <c r="BP104" s="731"/>
      <c r="BQ104" s="731"/>
      <c r="BR104" s="728" t="str">
        <f>IF(BP104="","",IF(OR(AND(Rev="H",Calculations!$F$27=TRUE),AND(Rev&lt;&gt;"H",Calculations!$F$30=TRUE)),IF(BP104&lt;=1,"Pass","Fail"),IF(BP104&lt;=1.05,"Pass","Fail")))</f>
        <v/>
      </c>
      <c r="BS104" s="729"/>
      <c r="BT104" s="730"/>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7"/>
      <c r="CP104" s="798"/>
      <c r="CQ104" s="799"/>
      <c r="CR104" s="797"/>
      <c r="CS104" s="798"/>
      <c r="CT104" s="799"/>
      <c r="CU104" s="797" t="str">
        <f t="shared" si="17"/>
        <v/>
      </c>
      <c r="CV104" s="798"/>
      <c r="CW104" s="813"/>
      <c r="CX104" s="814"/>
      <c r="CY104" s="736"/>
      <c r="CZ104" s="815"/>
      <c r="DA104" s="739"/>
      <c r="DB104" s="740"/>
      <c r="DC104" s="741"/>
      <c r="DD104" s="735" t="str">
        <f t="shared" si="18"/>
        <v/>
      </c>
      <c r="DE104" s="736"/>
      <c r="DF104" s="737"/>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8">
        <v>10</v>
      </c>
      <c r="H105" s="718"/>
      <c r="I105" s="226"/>
      <c r="J105" s="226"/>
      <c r="K105" s="226"/>
      <c r="L105" s="226"/>
      <c r="M105" s="226"/>
      <c r="N105" s="226"/>
      <c r="O105" s="226"/>
      <c r="P105" s="226"/>
      <c r="Q105" s="226"/>
      <c r="R105" s="226"/>
      <c r="S105" s="226"/>
      <c r="T105" s="718" t="e">
        <f>IF($G105="","",VLOOKUP($G105,'Geometry 2'!$E$4:$AH$14,11,TRUE))</f>
        <v>#N/A</v>
      </c>
      <c r="U105" s="718"/>
      <c r="V105" s="718"/>
      <c r="W105" s="718"/>
      <c r="X105" s="226"/>
      <c r="Y105" s="226"/>
      <c r="Z105" s="226"/>
      <c r="AA105" s="226"/>
      <c r="AB105" s="719" t="e">
        <f>IF($G105="","",VLOOKUP($G105,'Geometry 2'!$E$4:$AJ$14,19,TRUE)-12*VLOOKUP($G105,'Geometry 2'!$E$4:$AJ$14,32,TRUE)*($G105-VLOOKUP($G105,'Geometry 2'!$E$5:$AH$14,1,TRUE)))</f>
        <v>#N/A</v>
      </c>
      <c r="AC105" s="719"/>
      <c r="AD105" s="719"/>
      <c r="AE105" s="719"/>
      <c r="AF105" s="226"/>
      <c r="AG105" s="226"/>
      <c r="AH105" s="226"/>
      <c r="AI105" s="226"/>
      <c r="AJ105" s="720" t="e">
        <f>IF($G105="","",VLOOKUP($G105,'Geometry 2'!$E$4:$AH$14,23,TRUE))</f>
        <v>#N/A</v>
      </c>
      <c r="AK105" s="720"/>
      <c r="AL105" s="720"/>
      <c r="AM105" s="720"/>
      <c r="AN105" s="226"/>
      <c r="AO105" s="226"/>
      <c r="AP105" s="226"/>
      <c r="AQ105" s="226"/>
      <c r="AR105" s="718" t="e">
        <f>IF($G105="","",VLOOKUP($G105,'Geometry 2'!$E$4:$AH$14,27,TRUE))</f>
        <v>#N/A</v>
      </c>
      <c r="AS105" s="718"/>
      <c r="AT105" s="718"/>
      <c r="AU105" s="718"/>
      <c r="AV105" s="226"/>
      <c r="AW105" s="226"/>
      <c r="AX105" s="226"/>
      <c r="AZ105" s="728"/>
      <c r="BA105" s="729"/>
      <c r="BB105" s="729"/>
      <c r="BC105" s="730"/>
      <c r="BD105" s="728"/>
      <c r="BE105" s="729"/>
      <c r="BF105" s="730"/>
      <c r="BG105" s="728"/>
      <c r="BH105" s="729"/>
      <c r="BI105" s="729"/>
      <c r="BJ105" s="729"/>
      <c r="BK105" s="730"/>
      <c r="BL105" s="728"/>
      <c r="BM105" s="729"/>
      <c r="BN105" s="729"/>
      <c r="BO105" s="729"/>
      <c r="BP105" s="731" t="s">
        <v>239</v>
      </c>
      <c r="BQ105" s="731"/>
      <c r="BR105" s="750"/>
      <c r="BS105" s="750"/>
      <c r="BT105" s="750"/>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7"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7"/>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8"/>
      <c r="BA106" s="729"/>
      <c r="BB106" s="729"/>
      <c r="BC106" s="730"/>
      <c r="BD106" s="728"/>
      <c r="BE106" s="729"/>
      <c r="BF106" s="729"/>
      <c r="BG106" s="728"/>
      <c r="BH106" s="729"/>
      <c r="BI106" s="729"/>
      <c r="BJ106" s="729"/>
      <c r="BK106" s="730"/>
      <c r="BL106" s="728" t="s">
        <v>165</v>
      </c>
      <c r="BM106" s="729"/>
      <c r="BN106" s="729"/>
      <c r="BO106" s="729"/>
      <c r="BP106" s="731">
        <f>MAX(DG5:DG104)</f>
        <v>0</v>
      </c>
      <c r="BQ106" s="731"/>
      <c r="BR106" s="728" t="str">
        <f>IF(BP106="","",IF(OR(AND(Rev="H",Calculations!$F$27=TRUE),AND(Rev&lt;&gt;"H",Calculations!$F$30=TRUE)),IF(BP106&lt;=1,"Pass","Fail"),IF(BP106&lt;=1.05,"Pass","Fail")))</f>
        <v>Pass</v>
      </c>
      <c r="BS106" s="729"/>
      <c r="BT106" s="730"/>
      <c r="CN106" s="143" t="str">
        <f>IF(AND(Rev="H",Calculations!$F$27=TRUE),"         Rating per TIA-222-H Section 15.5.",IF(AND(Rev&lt;&gt;"H",Calculations!$F$30=TRUE),"         Ratings normalized per Load Z.",""))</f>
        <v xml:space="preserve">         Rating per TIA-222-H Section 15.5.</v>
      </c>
    </row>
    <row r="107" spans="2:176" ht="13.5" thickBot="1" x14ac:dyDescent="0.25">
      <c r="AZ107" s="728"/>
      <c r="BA107" s="729"/>
      <c r="BB107" s="729"/>
      <c r="BC107" s="730"/>
      <c r="BD107" s="728"/>
      <c r="BE107" s="729"/>
      <c r="BF107" s="729"/>
      <c r="BG107" s="728"/>
      <c r="BH107" s="729"/>
      <c r="BI107" s="729"/>
      <c r="BJ107" s="729"/>
      <c r="BK107" s="730"/>
      <c r="BL107" s="728" t="s">
        <v>112</v>
      </c>
      <c r="BM107" s="729"/>
      <c r="BN107" s="729"/>
      <c r="BO107" s="729"/>
      <c r="BP107" s="731">
        <f>MAX(DH5:EK104)</f>
        <v>0</v>
      </c>
      <c r="BQ107" s="731"/>
      <c r="BR107" s="728" t="str">
        <f>IF(BP107="","",IF(OR(AND(Rev="H",Calculations!$F$27=TRUE),AND(Rev&lt;&gt;"H",Calculations!$F$30=TRUE)),IF(BP107&lt;=1,"Pass","Fail"),IF(BP107&lt;=1.05,"Pass","Fail")))</f>
        <v>Pass</v>
      </c>
      <c r="BS107" s="729"/>
      <c r="BT107" s="730"/>
    </row>
    <row r="108" spans="2:176" ht="12.75" customHeight="1" thickBot="1" x14ac:dyDescent="0.25">
      <c r="AZ108" s="728"/>
      <c r="BA108" s="729"/>
      <c r="BB108" s="729"/>
      <c r="BC108" s="730"/>
      <c r="BD108" s="728"/>
      <c r="BE108" s="729"/>
      <c r="BF108" s="729"/>
      <c r="BG108" s="728"/>
      <c r="BH108" s="729"/>
      <c r="BI108" s="729"/>
      <c r="BJ108" s="729"/>
      <c r="BK108" s="730"/>
      <c r="BL108" s="728" t="s">
        <v>258</v>
      </c>
      <c r="BM108" s="729"/>
      <c r="BN108" s="729"/>
      <c r="BO108" s="729"/>
      <c r="BP108" s="731">
        <f>MAX(BP106:BQ107)</f>
        <v>0</v>
      </c>
      <c r="BQ108" s="731"/>
      <c r="BR108" s="728" t="str">
        <f>IF(BP108="","",IF(OR(AND(Rev="H",Calculations!$F$27=TRUE),AND(Rev&lt;&gt;"H",Calculations!$F$30=TRUE)),IF(BP108&lt;=1,"Pass","Fail"),IF(BP108&lt;=1.05,"Pass","Fail")))</f>
        <v>Pass</v>
      </c>
      <c r="BS108" s="729"/>
      <c r="BT108" s="730"/>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jA1E+L5JVvE4iV3s63B2xtkt7V9RWg9j78J/R2w9L9eTDIY+CpVNG74BxrtXXaW9wnbRp5O9WaWs5RFBDP9sLA==" saltValue="av/3yTg8hkXsNkv3AS3ub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w7V/9eMlsYMwLTqHDOmhd1bsfLVuLvr+bYtrXYHCnZbqn7cu3cWuc9SfuzRrrH2FOK6QtI5/3iXDAVxmW9iA2w==" saltValue="d2+BM5pepRTT50bXEQST9Q=="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23" t="s">
        <v>846</v>
      </c>
      <c r="J1" s="823"/>
      <c r="K1" s="823"/>
      <c r="L1" s="65"/>
      <c r="M1" s="65"/>
      <c r="N1" s="65"/>
      <c r="O1" s="66"/>
      <c r="P1" s="65"/>
      <c r="Q1" s="66" t="s">
        <v>579</v>
      </c>
      <c r="R1" s="65"/>
      <c r="S1" s="25" t="s">
        <v>579</v>
      </c>
      <c r="X1" s="65" t="s">
        <v>579</v>
      </c>
      <c r="AB1" s="822" t="s">
        <v>606</v>
      </c>
      <c r="AC1" s="822"/>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g7O59Zf5pJjinWJCVlFRXmy/AovgHrFlp77mWcTPmGgv7+hdeXbz8/sovsJ2Xnj6BkxviqfscMKEp2Yj9NSO0A==" saltValue="k/khx7bpfltkHi5r8lklZw==" spinCount="100000" sheet="1" objects="1" scenarios="1"/>
  <mergeCells count="2">
    <mergeCell ref="AB1:AC1"/>
    <mergeCell ref="I1:K1"/>
  </mergeCells>
  <conditionalFormatting sqref="C3">
    <cfRule type="expression" dxfId="422" priority="215">
      <formula>AND(B3&lt;&gt;"",C3="")</formula>
    </cfRule>
  </conditionalFormatting>
  <conditionalFormatting sqref="C4:C83">
    <cfRule type="expression" dxfId="421" priority="214">
      <formula>AND(B4&lt;&gt;"",C4="")</formula>
    </cfRule>
  </conditionalFormatting>
  <conditionalFormatting sqref="D3">
    <cfRule type="expression" dxfId="420" priority="213">
      <formula>AND(B3&lt;&gt;"",C3&lt;&gt;"",D3="")</formula>
    </cfRule>
  </conditionalFormatting>
  <conditionalFormatting sqref="D4:D17 D33:D83">
    <cfRule type="expression" dxfId="419" priority="212">
      <formula>AND(B4&lt;&gt;"",C4&lt;&gt;"",D4="")</formula>
    </cfRule>
  </conditionalFormatting>
  <conditionalFormatting sqref="E3">
    <cfRule type="expression" dxfId="418" priority="211">
      <formula>AND(B3&lt;&gt;"",C3&lt;&gt;"",E3="")</formula>
    </cfRule>
  </conditionalFormatting>
  <conditionalFormatting sqref="E4:E17 E33:E83">
    <cfRule type="expression" dxfId="417" priority="210">
      <formula>AND(B4&lt;&gt;"",C4&lt;&gt;"",E4="")</formula>
    </cfRule>
  </conditionalFormatting>
  <conditionalFormatting sqref="F3">
    <cfRule type="expression" dxfId="416" priority="209">
      <formula>AND(B3&lt;&gt;"",C3="solid round",F3="")</formula>
    </cfRule>
  </conditionalFormatting>
  <conditionalFormatting sqref="F4:F83">
    <cfRule type="expression" dxfId="415" priority="208">
      <formula>AND(B4&lt;&gt;"",C4="solid round",F4="")</formula>
    </cfRule>
  </conditionalFormatting>
  <conditionalFormatting sqref="G3:H83">
    <cfRule type="expression" dxfId="414" priority="207">
      <formula>AND($B3&lt;&gt;"",$C3="channel",$G3="")</formula>
    </cfRule>
  </conditionalFormatting>
  <conditionalFormatting sqref="L3">
    <cfRule type="expression" dxfId="413" priority="203">
      <formula>AND(B3&lt;&gt;"",OR(C3="channel",C3="arbitrary"),L3="")</formula>
    </cfRule>
  </conditionalFormatting>
  <conditionalFormatting sqref="L4:L83">
    <cfRule type="expression" dxfId="412" priority="202">
      <formula>AND(B4&lt;&gt;"",OR(C4="channel",C4="arbitrary"),L4="")</formula>
    </cfRule>
  </conditionalFormatting>
  <conditionalFormatting sqref="M3:M83">
    <cfRule type="expression" dxfId="411" priority="201">
      <formula>AND(B3&lt;&gt;"",OR(C3="channel",C3="solid round",C3="arbitrary"),M3="")</formula>
    </cfRule>
  </conditionalFormatting>
  <conditionalFormatting sqref="P3">
    <cfRule type="expression" dxfId="410" priority="199">
      <formula>AND(B3&lt;&gt;"",OR(C3="channel",C3="arbitrary"),P3="")</formula>
    </cfRule>
  </conditionalFormatting>
  <conditionalFormatting sqref="P4:P83">
    <cfRule type="expression" dxfId="409" priority="198">
      <formula>AND(B4&lt;&gt;"",OR(C4="channel",C4="arbitrary"),P4="")</formula>
    </cfRule>
  </conditionalFormatting>
  <conditionalFormatting sqref="R3">
    <cfRule type="expression" dxfId="408" priority="197">
      <formula>AND(B3&lt;&gt;"",OR(C3="channel",C3="arbitrary"),R3="")</formula>
    </cfRule>
  </conditionalFormatting>
  <conditionalFormatting sqref="R4:R83">
    <cfRule type="expression" dxfId="407" priority="196">
      <formula>AND(B4&lt;&gt;"",OR(C4="channel",C4="arbitrary"),R4="")</formula>
    </cfRule>
  </conditionalFormatting>
  <conditionalFormatting sqref="T3:T83">
    <cfRule type="expression" dxfId="406" priority="195">
      <formula>AND(B3&lt;&gt;"",C3&lt;&gt;"",T3="")</formula>
    </cfRule>
  </conditionalFormatting>
  <conditionalFormatting sqref="BZ3:BZ83">
    <cfRule type="expression" dxfId="405" priority="192">
      <formula>AND(B3&lt;&gt;"",C3="channel",BZ3="")</formula>
    </cfRule>
  </conditionalFormatting>
  <conditionalFormatting sqref="W3">
    <cfRule type="expression" dxfId="404" priority="191">
      <formula>AND(B3&lt;&gt;"",OR(C3="plate",C3="channel",C3="arbitrary"),W3="")</formula>
    </cfRule>
  </conditionalFormatting>
  <conditionalFormatting sqref="W4:W83">
    <cfRule type="expression" dxfId="403" priority="190">
      <formula>AND(B4&lt;&gt;"",OR(C4="plate",C4="channel",C4="arbitrary"),W4="")</formula>
    </cfRule>
  </conditionalFormatting>
  <conditionalFormatting sqref="Y3">
    <cfRule type="expression" dxfId="402" priority="189">
      <formula>AND(B3&lt;&gt;"",C3="arbitrary",Y3="")</formula>
    </cfRule>
  </conditionalFormatting>
  <conditionalFormatting sqref="Y4:Y83">
    <cfRule type="expression" dxfId="401" priority="188">
      <formula>AND(B4&lt;&gt;"",C4="arbitrary",Y4="")</formula>
    </cfRule>
  </conditionalFormatting>
  <conditionalFormatting sqref="Z3">
    <cfRule type="expression" dxfId="400" priority="187">
      <formula>AND(B3&lt;&gt;"",C3="arbitrary",Z3="")</formula>
    </cfRule>
  </conditionalFormatting>
  <conditionalFormatting sqref="Z4:Z83">
    <cfRule type="expression" dxfId="399" priority="186">
      <formula>AND(B4&lt;&gt;"",C4="arbitrary",Z4="")</formula>
    </cfRule>
  </conditionalFormatting>
  <conditionalFormatting sqref="O3">
    <cfRule type="expression" dxfId="398" priority="185">
      <formula>AND(B3&lt;&gt;"",C3&lt;&gt;"",O3="")</formula>
    </cfRule>
  </conditionalFormatting>
  <conditionalFormatting sqref="O4:O83">
    <cfRule type="expression" dxfId="397" priority="184">
      <formula>AND(B4&lt;&gt;"",C4&lt;&gt;"",O4="")</formula>
    </cfRule>
  </conditionalFormatting>
  <conditionalFormatting sqref="N3">
    <cfRule type="expression" dxfId="396" priority="183">
      <formula>AND(B3&lt;&gt;"",C3&lt;&gt;"",N3="")</formula>
    </cfRule>
  </conditionalFormatting>
  <conditionalFormatting sqref="N4:N83">
    <cfRule type="expression" dxfId="395" priority="182">
      <formula>AND(B4&lt;&gt;"",C4&lt;&gt;"",N4="")</formula>
    </cfRule>
  </conditionalFormatting>
  <conditionalFormatting sqref="U3">
    <cfRule type="expression" dxfId="394" priority="181">
      <formula>AND(B3&lt;&gt;"",C3&lt;&gt;"",U3="")</formula>
    </cfRule>
  </conditionalFormatting>
  <conditionalFormatting sqref="V3">
    <cfRule type="expression" dxfId="393" priority="180">
      <formula>AND(B3&lt;&gt;"",C3&lt;&gt;"",V3="")</formula>
    </cfRule>
  </conditionalFormatting>
  <conditionalFormatting sqref="U4:U83">
    <cfRule type="expression" dxfId="392" priority="179">
      <formula>AND(B4&lt;&gt;"",C4&lt;&gt;"",U4="")</formula>
    </cfRule>
  </conditionalFormatting>
  <conditionalFormatting sqref="V4:V83">
    <cfRule type="expression" dxfId="391" priority="178">
      <formula>AND(B4&lt;&gt;"",C4&lt;&gt;"",V4="")</formula>
    </cfRule>
  </conditionalFormatting>
  <conditionalFormatting sqref="B3:B19 B34 B36 B38 B40 B42:B83">
    <cfRule type="expression" dxfId="390" priority="176">
      <formula>AND(B2&lt;&gt;"",B3="")</formula>
    </cfRule>
  </conditionalFormatting>
  <conditionalFormatting sqref="B22:B24">
    <cfRule type="expression" dxfId="389" priority="353">
      <formula>AND(B17&lt;&gt;"",B22="")</formula>
    </cfRule>
  </conditionalFormatting>
  <conditionalFormatting sqref="B21">
    <cfRule type="expression" dxfId="388" priority="355">
      <formula>AND(B17&lt;&gt;"",B21="")</formula>
    </cfRule>
  </conditionalFormatting>
  <conditionalFormatting sqref="B20">
    <cfRule type="expression" dxfId="387" priority="357">
      <formula>AND(B18&lt;&gt;"",B20="")</formula>
    </cfRule>
  </conditionalFormatting>
  <conditionalFormatting sqref="D18:D22">
    <cfRule type="expression" dxfId="386" priority="174">
      <formula>AND(B18&lt;&gt;"",C18&lt;&gt;"",D18="")</formula>
    </cfRule>
  </conditionalFormatting>
  <conditionalFormatting sqref="E18:E22">
    <cfRule type="expression" dxfId="385" priority="173">
      <formula>AND(B18&lt;&gt;"",C18&lt;&gt;"",E18="")</formula>
    </cfRule>
  </conditionalFormatting>
  <conditionalFormatting sqref="AR3:AS83">
    <cfRule type="expression" dxfId="384" priority="361">
      <formula>AND(AE3&lt;&gt;"",AF3&lt;&gt;"",AR3="")</formula>
    </cfRule>
  </conditionalFormatting>
  <conditionalFormatting sqref="AY3:AY83">
    <cfRule type="expression" dxfId="383" priority="365">
      <formula>AND(AG3&lt;&gt;"",AH3&lt;&gt;"",AY3="")</formula>
    </cfRule>
  </conditionalFormatting>
  <conditionalFormatting sqref="BJ3:BK3 BH4:BK83">
    <cfRule type="expression" dxfId="382" priority="367">
      <formula>AND(P3&lt;&gt;"",Q3&lt;&gt;"",BH3="")</formula>
    </cfRule>
  </conditionalFormatting>
  <conditionalFormatting sqref="BF4:BG83">
    <cfRule type="expression" dxfId="381" priority="369">
      <formula>AND(R4&lt;&gt;"",S4&lt;&gt;"",BF4="")</formula>
    </cfRule>
  </conditionalFormatting>
  <conditionalFormatting sqref="AV3:AV83">
    <cfRule type="expression" dxfId="380" priority="397">
      <formula>AND(S3&lt;&gt;"",T3&lt;&gt;"",AV3="")</formula>
    </cfRule>
  </conditionalFormatting>
  <conditionalFormatting sqref="AU3:AU83">
    <cfRule type="expression" dxfId="379" priority="411">
      <formula>AND(AF3&lt;&gt;"",AG3&lt;&gt;"",AU3="")</formula>
    </cfRule>
  </conditionalFormatting>
  <conditionalFormatting sqref="AK3:AM83">
    <cfRule type="expression" dxfId="378" priority="424">
      <formula>AND(L3&lt;&gt;"",M3&lt;&gt;"",AK3="")</formula>
    </cfRule>
  </conditionalFormatting>
  <conditionalFormatting sqref="AN3:AO83">
    <cfRule type="expression" dxfId="377" priority="437">
      <formula>AND(Q3&lt;&gt;"",R3&lt;&gt;"",AN3="")</formula>
    </cfRule>
  </conditionalFormatting>
  <conditionalFormatting sqref="DE3:DE83">
    <cfRule type="expression" dxfId="376" priority="443">
      <formula>AND(AH3&lt;&gt;"",AI3&lt;&gt;"",DE3="")</formula>
    </cfRule>
  </conditionalFormatting>
  <conditionalFormatting sqref="AT3:AT83">
    <cfRule type="expression" dxfId="375" priority="450">
      <formula>AND(AA3&lt;&gt;"",AE3&lt;&gt;"",AT3="")</formula>
    </cfRule>
  </conditionalFormatting>
  <conditionalFormatting sqref="B27:B29">
    <cfRule type="expression" dxfId="374" priority="452">
      <formula>AND(B18&lt;&gt;"",B27="")</formula>
    </cfRule>
  </conditionalFormatting>
  <conditionalFormatting sqref="B26">
    <cfRule type="expression" dxfId="373" priority="454">
      <formula>AND(B18&lt;&gt;"",B26="")</formula>
    </cfRule>
  </conditionalFormatting>
  <conditionalFormatting sqref="B25">
    <cfRule type="expression" dxfId="372" priority="456">
      <formula>AND(B19&lt;&gt;"",B25="")</formula>
    </cfRule>
  </conditionalFormatting>
  <conditionalFormatting sqref="D23:D27">
    <cfRule type="expression" dxfId="371" priority="168">
      <formula>AND(B23&lt;&gt;"",C23&lt;&gt;"",D23="")</formula>
    </cfRule>
  </conditionalFormatting>
  <conditionalFormatting sqref="E23:E27">
    <cfRule type="expression" dxfId="370" priority="167">
      <formula>AND(B23&lt;&gt;"",C23&lt;&gt;"",E23="")</formula>
    </cfRule>
  </conditionalFormatting>
  <conditionalFormatting sqref="AA3:AB52 AB53:AB83">
    <cfRule type="expression" dxfId="369" priority="468">
      <formula>AND(C3&lt;&gt;"",D3&lt;&gt;"",AA3="")</formula>
    </cfRule>
  </conditionalFormatting>
  <conditionalFormatting sqref="AJ53:AJ83 AP3:AP83">
    <cfRule type="expression" dxfId="368" priority="471">
      <formula>AND(L3&lt;&gt;"",M3&lt;&gt;"",AJ3="")</formula>
    </cfRule>
  </conditionalFormatting>
  <conditionalFormatting sqref="AZ3 AZ4:BB83">
    <cfRule type="expression" dxfId="367" priority="535">
      <formula>AND(P3&lt;&gt;"",Q3&lt;&gt;"",AZ3="")</formula>
    </cfRule>
  </conditionalFormatting>
  <conditionalFormatting sqref="DD3:DD83">
    <cfRule type="expression" dxfId="366" priority="539">
      <formula>AND(AG3&lt;&gt;"",AH3&lt;&gt;"",DD3="")</formula>
    </cfRule>
  </conditionalFormatting>
  <conditionalFormatting sqref="DG3:DG83">
    <cfRule type="expression" dxfId="365" priority="544">
      <formula>AND(AE3&lt;&gt;"",AF3&lt;&gt;"",DG3="")</formula>
    </cfRule>
  </conditionalFormatting>
  <conditionalFormatting sqref="DZ3:EH83">
    <cfRule type="expression" dxfId="364" priority="545">
      <formula>AND(AF3&lt;&gt;"",AG3&lt;&gt;"",DZ3="")</formula>
    </cfRule>
  </conditionalFormatting>
  <conditionalFormatting sqref="DW3:DW83">
    <cfRule type="expression" dxfId="363" priority="547">
      <formula>AND(AG3&lt;&gt;"",AH3&lt;&gt;"",DW3="")</formula>
    </cfRule>
  </conditionalFormatting>
  <conditionalFormatting sqref="DY3:DY83">
    <cfRule type="expression" dxfId="362" priority="549">
      <formula>AND(W3&lt;&gt;"",X3&lt;&gt;"",DY3="")</formula>
    </cfRule>
  </conditionalFormatting>
  <conditionalFormatting sqref="BL3:BL83">
    <cfRule type="expression" dxfId="361" priority="557">
      <formula>AND(L3&lt;&gt;"",M3&lt;&gt;"",BL3="")</formula>
    </cfRule>
  </conditionalFormatting>
  <conditionalFormatting sqref="AQ3:AQ83">
    <cfRule type="expression" dxfId="360" priority="566">
      <formula>AND(T3&lt;&gt;"",AA3&lt;&gt;"",AQ3="")</formula>
    </cfRule>
  </conditionalFormatting>
  <conditionalFormatting sqref="DX3:DX83">
    <cfRule type="expression" dxfId="359" priority="568">
      <formula>AND(T3&lt;&gt;"",AA3&lt;&gt;"",DX3="")</formula>
    </cfRule>
  </conditionalFormatting>
  <conditionalFormatting sqref="DF3:DF83">
    <cfRule type="expression" dxfId="358" priority="569">
      <formula>AND(T3&lt;&gt;"",W3&lt;&gt;"",DF3="")</formula>
    </cfRule>
  </conditionalFormatting>
  <conditionalFormatting sqref="B30">
    <cfRule type="expression" dxfId="357" priority="575">
      <formula>AND(B20&lt;&gt;"",B30="")</formula>
    </cfRule>
  </conditionalFormatting>
  <conditionalFormatting sqref="B32">
    <cfRule type="expression" dxfId="356" priority="165">
      <formula>AND(B23&lt;&gt;"",B32="")</formula>
    </cfRule>
  </conditionalFormatting>
  <conditionalFormatting sqref="B31">
    <cfRule type="expression" dxfId="355" priority="166">
      <formula>AND(B23&lt;&gt;"",B31="")</formula>
    </cfRule>
  </conditionalFormatting>
  <conditionalFormatting sqref="D28:D32">
    <cfRule type="expression" dxfId="354" priority="164">
      <formula>AND(B28&lt;&gt;"",C28&lt;&gt;"",D28="")</formula>
    </cfRule>
  </conditionalFormatting>
  <conditionalFormatting sqref="E28:E32">
    <cfRule type="expression" dxfId="353" priority="163">
      <formula>AND(B28&lt;&gt;"",C28&lt;&gt;"",E28="")</formula>
    </cfRule>
  </conditionalFormatting>
  <conditionalFormatting sqref="AC3:AD83">
    <cfRule type="expression" dxfId="352" priority="587">
      <formula>AND(D3&lt;&gt;"",E3&lt;&gt;"",AC3="")</formula>
    </cfRule>
  </conditionalFormatting>
  <conditionalFormatting sqref="BV3:BY83">
    <cfRule type="expression" dxfId="351" priority="591">
      <formula>AND(X3&lt;&gt;"",Y3&lt;&gt;"",BV3="")</formula>
    </cfRule>
  </conditionalFormatting>
  <conditionalFormatting sqref="BA3:BB3">
    <cfRule type="expression" dxfId="350" priority="592">
      <formula>AND(T3&lt;&gt;"",AA3&lt;&gt;"",BA3="")</formula>
    </cfRule>
  </conditionalFormatting>
  <conditionalFormatting sqref="BE4:BE83">
    <cfRule type="expression" dxfId="349" priority="595">
      <formula>AND(R4&lt;&gt;"",S4&lt;&gt;"",BE4="")</formula>
    </cfRule>
  </conditionalFormatting>
  <conditionalFormatting sqref="BC4:BC83">
    <cfRule type="expression" dxfId="348" priority="600">
      <formula>AND(R4&lt;&gt;"",S4&lt;&gt;"",BC4="")</formula>
    </cfRule>
  </conditionalFormatting>
  <conditionalFormatting sqref="BC3:BD3 BD4:BD83">
    <cfRule type="expression" dxfId="347" priority="602">
      <formula>AND(U3&lt;&gt;"",AB3&lt;&gt;"",BC3="")</formula>
    </cfRule>
  </conditionalFormatting>
  <conditionalFormatting sqref="AA53:AA83">
    <cfRule type="expression" dxfId="346" priority="162">
      <formula>AND(L53&lt;&gt;"",M53&lt;&gt;"",AA53="")</formula>
    </cfRule>
  </conditionalFormatting>
  <conditionalFormatting sqref="AE3:AF52 AF53:AF83">
    <cfRule type="expression" dxfId="345" priority="109">
      <formula>AND(D3&lt;&gt;"",E3&lt;&gt;"",AE3="")</formula>
    </cfRule>
  </conditionalFormatting>
  <conditionalFormatting sqref="AE53:AE83">
    <cfRule type="expression" dxfId="344" priority="31">
      <formula>AND(D53&lt;&gt;"",E53&lt;&gt;"",AE53="")</formula>
    </cfRule>
  </conditionalFormatting>
  <conditionalFormatting sqref="FL3:FL83">
    <cfRule type="expression" dxfId="343" priority="604">
      <formula>AND(AO3&lt;&gt;"",AP3&lt;&gt;"",FL3="")</formula>
    </cfRule>
  </conditionalFormatting>
  <conditionalFormatting sqref="FG3:FK83">
    <cfRule type="expression" dxfId="342" priority="606">
      <formula>AND(AO3&lt;&gt;"",AP3&lt;&gt;"",FG3="")</formula>
    </cfRule>
  </conditionalFormatting>
  <conditionalFormatting sqref="ER3:FB83">
    <cfRule type="expression" dxfId="341" priority="608">
      <formula>AND(AM3&lt;&gt;"",AN3&lt;&gt;"",ER3="")</formula>
    </cfRule>
  </conditionalFormatting>
  <conditionalFormatting sqref="FC3:FF83">
    <cfRule type="expression" dxfId="340" priority="610">
      <formula>AND(AU3&lt;&gt;"",AV3&lt;&gt;"",FC3="")</formula>
    </cfRule>
  </conditionalFormatting>
  <conditionalFormatting sqref="EI3:EJ83">
    <cfRule type="expression" dxfId="339" priority="614">
      <formula>AND(AL3&lt;&gt;"",AM3&lt;&gt;"",EI3="")</formula>
    </cfRule>
  </conditionalFormatting>
  <conditionalFormatting sqref="EK3:EQ83">
    <cfRule type="expression" dxfId="338" priority="615">
      <formula>AND(AH3&lt;&gt;"",AI3&lt;&gt;"",EK3="")</formula>
    </cfRule>
  </conditionalFormatting>
  <conditionalFormatting sqref="AW3:AX83">
    <cfRule type="expression" dxfId="337" priority="623">
      <formula>AND(AA3&lt;&gt;"",AE3&lt;&gt;"",AW3="")</formula>
    </cfRule>
  </conditionalFormatting>
  <conditionalFormatting sqref="BE3:BI3">
    <cfRule type="expression" dxfId="336" priority="624">
      <formula>AND(U3&lt;&gt;"",AB3&lt;&gt;"",BE3="")</formula>
    </cfRule>
  </conditionalFormatting>
  <conditionalFormatting sqref="FM3:GC83">
    <cfRule type="expression" dxfId="335" priority="626">
      <formula>AND(AQ3&lt;&gt;"",AR3&lt;&gt;"",FM3="")</formula>
    </cfRule>
  </conditionalFormatting>
  <conditionalFormatting sqref="B33">
    <cfRule type="expression" dxfId="334" priority="5">
      <formula>AND(B25&lt;&gt;"",B33="")</formula>
    </cfRule>
  </conditionalFormatting>
  <conditionalFormatting sqref="B35">
    <cfRule type="expression" dxfId="333" priority="4">
      <formula>AND(B27&lt;&gt;"",B35="")</formula>
    </cfRule>
  </conditionalFormatting>
  <conditionalFormatting sqref="B37">
    <cfRule type="expression" dxfId="332" priority="3">
      <formula>AND(B29&lt;&gt;"",B37="")</formula>
    </cfRule>
  </conditionalFormatting>
  <conditionalFormatting sqref="B39">
    <cfRule type="expression" dxfId="331" priority="2">
      <formula>AND(B31&lt;&gt;"",B39="")</formula>
    </cfRule>
  </conditionalFormatting>
  <conditionalFormatting sqref="B41">
    <cfRule type="expression" dxfId="330" priority="1">
      <formula>AND(B33&lt;&gt;"",B41="")</formula>
    </cfRule>
  </conditionalFormatting>
  <conditionalFormatting sqref="AG3:AJ52 AG53:AI83">
    <cfRule type="expression" dxfId="329" priority="631">
      <formula>AND(E3&lt;&gt;"",F3&lt;&gt;"",AG3="")</formula>
    </cfRule>
  </conditionalFormatting>
  <conditionalFormatting sqref="BM3:BU83">
    <cfRule type="expression" dxfId="328"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x/5fOSFvYcszfrbGncV80b4odOPYn2AcN0HcxzeLXM344Sv/eHTeyAK6KstH9BE0HI9r5RSzXrvC2+FCWBIljA==" saltValue="gdFUGTCPXwfHbNFNrt5ku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70" t="s">
        <v>81</v>
      </c>
      <c r="B1" s="870"/>
      <c r="C1" s="870"/>
      <c r="D1" s="870"/>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71" t="s">
        <v>80</v>
      </c>
      <c r="C2" s="871"/>
      <c r="D2" s="871"/>
      <c r="E2" s="871"/>
      <c r="F2" s="871"/>
      <c r="G2" s="871"/>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7" t="s">
        <v>74</v>
      </c>
      <c r="K5" s="878"/>
      <c r="L5" s="878"/>
      <c r="M5" s="877" t="s">
        <v>76</v>
      </c>
      <c r="N5" s="878"/>
      <c r="O5" s="881"/>
      <c r="P5" s="878" t="s">
        <v>75</v>
      </c>
      <c r="Q5" s="878"/>
      <c r="R5" s="881"/>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9"/>
      <c r="K6" s="880"/>
      <c r="L6" s="880"/>
      <c r="M6" s="879"/>
      <c r="N6" s="880"/>
      <c r="O6" s="882"/>
      <c r="P6" s="880"/>
      <c r="Q6" s="880"/>
      <c r="R6" s="882"/>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74" t="e">
        <f>K7/K8</f>
        <v>#N/A</v>
      </c>
      <c r="M7" s="573" t="str">
        <f>IF(OR(Rev="G",Rev="H"),Q27,I17)</f>
        <v>Mu</v>
      </c>
      <c r="N7" s="468" t="e">
        <f>ROUND(IF(OR(Rev="G",Rev="H"),R27,K17),3)</f>
        <v>#N/A</v>
      </c>
      <c r="O7" s="917" t="e">
        <f>N7/N8</f>
        <v>#N/A</v>
      </c>
      <c r="P7" s="456" t="s">
        <v>834</v>
      </c>
      <c r="Q7" s="468" t="e">
        <f>IF(OR(Rev="G",Rev="H"),D13,D13/D33)</f>
        <v>#N/A</v>
      </c>
      <c r="R7" s="916"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74"/>
      <c r="M8" s="574" t="str">
        <f>IF(OR(Rev="G",Rev="H"),Q28,I18)</f>
        <v>φMn</v>
      </c>
      <c r="N8" s="469" t="e">
        <f>ROUND(IF(OR(Rev="G",Rev="H"),R28,D16),3)</f>
        <v>#N/A</v>
      </c>
      <c r="O8" s="917"/>
      <c r="P8" s="401" t="s">
        <v>836</v>
      </c>
      <c r="Q8" s="453" t="e">
        <f>SUM(AE40,AE60:AE77,AE79:AE96)</f>
        <v>#N/A</v>
      </c>
      <c r="R8" s="916"/>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72" t="e">
        <f>IF(OR(Rev="G",Rev="H"),L7+O7+R7^2,(L7+O7)/ASIF)/IF(OR(AND(Rev="H",F27=TRUE),AND(Rev&lt;&gt;"H",F30=TRUE)),1.05,1)</f>
        <v>#N/A</v>
      </c>
      <c r="K11" s="873"/>
      <c r="L11" s="265"/>
      <c r="N11" s="454" t="s">
        <v>85</v>
      </c>
      <c r="O11" s="907" t="str">
        <f>IFERROR("Reinf. " &amp; INDEX(BQ60:BQ96,MATCH(D28,AS60:AS96,0)) &amp; " " &amp; INDEX(AQ60:AQ96,MATCH(D28,AS60:AS96,0)),"Pole")</f>
        <v>Pole</v>
      </c>
      <c r="P11" s="907"/>
      <c r="Q11" s="907"/>
      <c r="R11" s="907"/>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75" t="s">
        <v>115</v>
      </c>
      <c r="J14" s="875"/>
      <c r="K14" s="875"/>
      <c r="M14" s="909" t="s">
        <v>780</v>
      </c>
      <c r="N14" s="909"/>
      <c r="O14" s="909"/>
      <c r="P14" s="909"/>
      <c r="Q14" s="909"/>
      <c r="R14" s="909"/>
      <c r="S14" s="909"/>
      <c r="T14" s="910"/>
      <c r="U14" s="910"/>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15" t="s">
        <v>781</v>
      </c>
      <c r="U15" s="915"/>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7" t="s">
        <v>164</v>
      </c>
      <c r="C16" s="858"/>
      <c r="D16" s="338" t="str">
        <f>IFERROR(D28*D25,"")</f>
        <v/>
      </c>
      <c r="E16" s="66"/>
      <c r="F16" s="30"/>
      <c r="G16" s="66"/>
      <c r="I16" s="862" t="s">
        <v>111</v>
      </c>
      <c r="J16" s="862"/>
      <c r="K16" s="362" t="e">
        <f>IF(SQRT(D6)*D29/D10&gt;365,"CHECK",SQRT(D6)*D29/D10)</f>
        <v>#N/A</v>
      </c>
      <c r="M16" s="862" t="s">
        <v>824</v>
      </c>
      <c r="N16" s="862"/>
      <c r="O16" s="387" t="e">
        <f>SQRT(D6/29000)*D29/D10</f>
        <v>#N/A</v>
      </c>
      <c r="P16" s="386"/>
      <c r="Q16" s="908" t="s">
        <v>116</v>
      </c>
      <c r="R16" s="908"/>
      <c r="S16" s="386"/>
      <c r="T16" s="915"/>
      <c r="U16" s="915"/>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7" t="s">
        <v>131</v>
      </c>
      <c r="C17" s="858"/>
      <c r="D17" s="338">
        <f>MAX(AW40:AX57,ABS(MIN(AW40:AX57)))</f>
        <v>0</v>
      </c>
      <c r="E17" s="116" t="s">
        <v>805</v>
      </c>
      <c r="F17" s="117" t="e">
        <f>IF(D8=0,SUM(H60:H77,H79:H96)/SUM(F60:F77,F79:F96,D34),SUM(H40:H57,H60:H77,H79:H96)/SUM(F40:F57,F60:F77,F79:F96))</f>
        <v>#N/A</v>
      </c>
      <c r="G17" s="115" t="s">
        <v>339</v>
      </c>
      <c r="I17" s="862" t="s">
        <v>821</v>
      </c>
      <c r="J17" s="876"/>
      <c r="K17" s="363" t="e">
        <f>D12*12*D25/D31</f>
        <v>#N/A</v>
      </c>
      <c r="M17" s="867" t="s">
        <v>825</v>
      </c>
      <c r="N17" s="867"/>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7" t="s">
        <v>132</v>
      </c>
      <c r="C18" s="858"/>
      <c r="D18" s="338" t="str">
        <f>IF('Macro References'!$A$8=TRUE,MAX(AW60:AX77,AW79:AX96,ABS(MIN(AW60:AX77,AW79:AX96))),"n/a")</f>
        <v>n/a</v>
      </c>
      <c r="E18" s="116" t="s">
        <v>338</v>
      </c>
      <c r="F18" s="603" t="e">
        <f>G19+F17</f>
        <v>#N/A</v>
      </c>
      <c r="G18" s="115" t="s">
        <v>340</v>
      </c>
      <c r="I18" s="862" t="s">
        <v>822</v>
      </c>
      <c r="J18" s="876"/>
      <c r="K18" s="364" t="e">
        <f>IF(D8=0,IF(D9/D10&lt;=3300/D6,J24,J30),IF(AND(D8=18,K16&gt;=200),J26,IF(AND(D8=16,K16&gt;=215),J27,IF(AND(D8=12,K16&gt;=240),J28,IF(AND(D8=8,K16&gt;=260),J29,J23)))))</f>
        <v>#N/A</v>
      </c>
      <c r="M18" s="869" t="s">
        <v>827</v>
      </c>
      <c r="N18" s="869"/>
      <c r="O18" s="390" t="e">
        <f>MIN(O19,D6)</f>
        <v>#N/A</v>
      </c>
      <c r="P18" s="386"/>
      <c r="Q18" s="894">
        <v>18</v>
      </c>
      <c r="R18" s="391" t="e">
        <f>$D$6</f>
        <v>#N/A</v>
      </c>
      <c r="S18" s="386"/>
      <c r="T18" s="896">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7" t="s">
        <v>806</v>
      </c>
      <c r="C19" s="858"/>
      <c r="D19" s="338" t="e">
        <f>360/D8</f>
        <v>#N/A</v>
      </c>
      <c r="E19" s="66"/>
      <c r="F19" s="116" t="s">
        <v>341</v>
      </c>
      <c r="G19" s="339">
        <v>0</v>
      </c>
      <c r="I19" s="66"/>
      <c r="J19" s="66"/>
      <c r="K19" s="66"/>
      <c r="M19" s="868" t="s">
        <v>828</v>
      </c>
      <c r="N19" s="868"/>
      <c r="O19" s="393" t="e">
        <f>IF(Calculations!D8=18,IF(O16&lt;0.759,U18,U19),IF(D8=16,IF(O16&lt;0.836,U20,U21),IF(D8=12,IF(O16&lt;0.992,U22,U23),IF(D8=8,IF(O16&lt;1.1,U24,U25)))))</f>
        <v>#N/A</v>
      </c>
      <c r="P19" s="386"/>
      <c r="Q19" s="894"/>
      <c r="R19" s="391" t="e">
        <f>1.404*$D$6*(1-0.245*SQRT($D$6/29000)*$D$29/$D$10)</f>
        <v>#N/A</v>
      </c>
      <c r="S19" s="386"/>
      <c r="T19" s="896"/>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95">
        <v>2</v>
      </c>
      <c r="BH19" s="895"/>
      <c r="BI19" s="895">
        <v>3</v>
      </c>
      <c r="BJ19" s="895"/>
      <c r="BK19" s="34"/>
      <c r="BL19" s="34"/>
      <c r="BM19" s="62"/>
      <c r="BN19" s="62"/>
      <c r="BO19" s="62"/>
      <c r="BP19" s="62"/>
      <c r="BQ19" s="34"/>
      <c r="BR19" s="34"/>
    </row>
    <row r="20" spans="2:73" ht="18" x14ac:dyDescent="0.35">
      <c r="B20" s="857" t="s">
        <v>30</v>
      </c>
      <c r="C20" s="858"/>
      <c r="D20" s="338" t="e">
        <f>D9/2</f>
        <v>#N/A</v>
      </c>
      <c r="E20" s="66"/>
      <c r="F20" s="340"/>
      <c r="G20" s="66"/>
      <c r="I20" s="888" t="s">
        <v>108</v>
      </c>
      <c r="J20" s="851"/>
      <c r="K20" s="66"/>
      <c r="M20" s="867" t="s">
        <v>829</v>
      </c>
      <c r="N20" s="867"/>
      <c r="O20" s="388">
        <f>MIN(AN60:AP77,AN79:AP96,AH60:AL77,AH79:AL96)</f>
        <v>0</v>
      </c>
      <c r="P20" s="386"/>
      <c r="Q20" s="894">
        <v>16</v>
      </c>
      <c r="R20" s="391" t="e">
        <f>$D$6</f>
        <v>#N/A</v>
      </c>
      <c r="S20" s="386"/>
      <c r="T20" s="896">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7" t="s">
        <v>29</v>
      </c>
      <c r="C21" s="858"/>
      <c r="D21" s="338" t="e">
        <f>D20-D10/2</f>
        <v>#N/A</v>
      </c>
      <c r="E21" s="66"/>
      <c r="F21" s="30"/>
      <c r="G21" s="66"/>
      <c r="I21" s="209" t="s">
        <v>106</v>
      </c>
      <c r="J21" s="209" t="s">
        <v>821</v>
      </c>
      <c r="K21" s="66"/>
      <c r="M21" s="862" t="s">
        <v>131</v>
      </c>
      <c r="N21" s="863"/>
      <c r="O21" s="394">
        <f>MAX(AW40:AX57,ABS(MIN(AW40:AX57)))</f>
        <v>0</v>
      </c>
      <c r="P21" s="386"/>
      <c r="Q21" s="894"/>
      <c r="R21" s="391" t="e">
        <f>1.42*$D$6*(1-0.233*SQRT($D$6/29000)*$D$29/$D$10)</f>
        <v>#N/A</v>
      </c>
      <c r="S21" s="386"/>
      <c r="T21" s="896"/>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7" t="s">
        <v>28</v>
      </c>
      <c r="C22" s="858"/>
      <c r="D22" s="338" t="e">
        <f>D20-D10</f>
        <v>#N/A</v>
      </c>
      <c r="E22" s="341" t="s">
        <v>342</v>
      </c>
      <c r="F22" s="342">
        <f>SUM(BB40:BE57,BB60:BE77,BB79:BE96)</f>
        <v>0</v>
      </c>
      <c r="G22" s="66"/>
      <c r="I22" s="825" t="s">
        <v>109</v>
      </c>
      <c r="J22" s="827"/>
      <c r="K22" s="66"/>
      <c r="M22" s="862" t="s">
        <v>132</v>
      </c>
      <c r="N22" s="863"/>
      <c r="O22" s="395" t="str">
        <f>IF('Macro References'!$A$8=TRUE,MAX(AW60:AX77,AW79:AX96,ABS(MIN(AW60:AX77,AW79:AX96))),"n/a")</f>
        <v>n/a</v>
      </c>
      <c r="P22" s="386"/>
      <c r="Q22" s="894">
        <v>12</v>
      </c>
      <c r="R22" s="391" t="e">
        <f>$D$6</f>
        <v>#N/A</v>
      </c>
      <c r="S22" s="386"/>
      <c r="T22" s="896">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7" t="s">
        <v>27</v>
      </c>
      <c r="C23" s="858"/>
      <c r="D23" s="338" t="e">
        <f>2*D21*TAN(RADIANS(D19/2))</f>
        <v>#N/A</v>
      </c>
      <c r="E23" s="66"/>
      <c r="F23" s="30"/>
      <c r="G23" s="66"/>
      <c r="I23" s="365" t="s">
        <v>823</v>
      </c>
      <c r="J23" s="209" t="e">
        <f>0.6*D6</f>
        <v>#N/A</v>
      </c>
      <c r="K23" s="66"/>
      <c r="M23" s="862" t="s">
        <v>133</v>
      </c>
      <c r="N23" s="863"/>
      <c r="O23" s="395">
        <f>IF('Macro References'!$A$8=TRUE,O18*D27/O20,0)</f>
        <v>0</v>
      </c>
      <c r="P23" s="386"/>
      <c r="Q23" s="894"/>
      <c r="R23" s="391" t="e">
        <f>1.45*$D$6*(1-0.22*SQRT($D$6/29000)*$D$29/$D$10)</f>
        <v>#N/A</v>
      </c>
      <c r="S23" s="386"/>
      <c r="T23" s="896"/>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7" t="s">
        <v>26</v>
      </c>
      <c r="C24" s="858"/>
      <c r="D24" s="338" t="e">
        <f>2*D22*TAN(RADIANS(D19/2))</f>
        <v>#N/A</v>
      </c>
      <c r="E24" s="66"/>
      <c r="F24" s="66"/>
      <c r="G24" s="66"/>
      <c r="I24" s="366">
        <v>0</v>
      </c>
      <c r="J24" s="209" t="e">
        <f>0.66*D6</f>
        <v>#N/A</v>
      </c>
      <c r="K24" s="66"/>
      <c r="M24" s="386"/>
      <c r="N24" s="386"/>
      <c r="O24" s="386"/>
      <c r="P24" s="386"/>
      <c r="Q24" s="894">
        <v>8</v>
      </c>
      <c r="R24" s="391" t="e">
        <f>$D$6</f>
        <v>#N/A</v>
      </c>
      <c r="S24" s="386"/>
      <c r="T24" s="896">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7" t="s">
        <v>120</v>
      </c>
      <c r="C25" s="858"/>
      <c r="D25" s="338" t="e">
        <f>MAX(D26:D27)</f>
        <v>#N/A</v>
      </c>
      <c r="E25" s="66"/>
      <c r="F25" s="30"/>
      <c r="G25" s="66"/>
      <c r="I25" s="825" t="s">
        <v>110</v>
      </c>
      <c r="J25" s="827"/>
      <c r="K25" s="66"/>
      <c r="M25" s="891" t="s">
        <v>155</v>
      </c>
      <c r="N25" s="891"/>
      <c r="O25" s="891"/>
      <c r="P25" s="396"/>
      <c r="Q25" s="894"/>
      <c r="R25" s="391" t="e">
        <f>1.42*$D$6*(1-0.194*SQRT($D$6/29000)*$D$29/$D$10)</f>
        <v>#N/A</v>
      </c>
      <c r="S25" s="386"/>
      <c r="T25" s="896"/>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7" t="s">
        <v>117</v>
      </c>
      <c r="C26" s="858"/>
      <c r="D26" s="338" t="e">
        <f>IF(D8=0,D9/2+ABS(D35),MAX(ABS(MAX(O40:R57)),ABS(MIN(O40:R57))))</f>
        <v>#N/A</v>
      </c>
      <c r="E26" s="66"/>
      <c r="F26" s="66" t="s">
        <v>839</v>
      </c>
      <c r="G26" s="66"/>
      <c r="I26" s="367">
        <v>18</v>
      </c>
      <c r="J26" s="368" t="e">
        <f>R19*0.6</f>
        <v>#N/A</v>
      </c>
      <c r="K26" s="66"/>
      <c r="M26" s="862" t="s">
        <v>156</v>
      </c>
      <c r="N26" s="863"/>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7" t="s">
        <v>118</v>
      </c>
      <c r="C27" s="858"/>
      <c r="D27" s="338">
        <f>MAX(ABS(MAX(S60:V77,S79:V96)),ABS(MIN(S60:V77,S79:V96)))</f>
        <v>0</v>
      </c>
      <c r="E27" s="66"/>
      <c r="F27" s="129" t="b">
        <v>1</v>
      </c>
      <c r="G27" s="66"/>
      <c r="I27" s="367">
        <v>16</v>
      </c>
      <c r="J27" s="209" t="e">
        <f>(0.852*D6*(1-0.00137*K16))</f>
        <v>#N/A</v>
      </c>
      <c r="K27" s="66"/>
      <c r="M27" s="862" t="s">
        <v>159</v>
      </c>
      <c r="N27" s="863"/>
      <c r="O27" s="397" t="e">
        <f>29000/D6</f>
        <v>#N/A</v>
      </c>
      <c r="P27" s="386"/>
      <c r="Q27" s="399" t="s">
        <v>830</v>
      </c>
      <c r="R27" s="400" t="e">
        <f>D12</f>
        <v>#N/A</v>
      </c>
      <c r="S27" s="386"/>
      <c r="T27" s="852" t="s">
        <v>1018</v>
      </c>
      <c r="U27" s="897"/>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7" t="s">
        <v>25</v>
      </c>
      <c r="C28" s="858"/>
      <c r="D28" s="338" t="e">
        <f>MIN(AS40,AS60:AS77,AS79:AS96)</f>
        <v>#N/A</v>
      </c>
      <c r="E28" s="30"/>
      <c r="F28" s="30"/>
      <c r="G28" s="30"/>
      <c r="I28" s="367">
        <v>12</v>
      </c>
      <c r="J28" s="209" t="e">
        <f>(0.87*D6*(1-0.00129*K16))</f>
        <v>#N/A</v>
      </c>
      <c r="K28" s="66"/>
      <c r="M28" s="862" t="s">
        <v>157</v>
      </c>
      <c r="N28" s="863"/>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9" t="s">
        <v>24</v>
      </c>
      <c r="C29" s="890"/>
      <c r="D29" s="467" t="e">
        <f>D24-2*(VLOOKUP($D$4,'Geometry 2'!E4:AM14,35,TRUE)/TAN(RADIANS(90-180/D8)))</f>
        <v>#N/A</v>
      </c>
      <c r="E29" s="30"/>
      <c r="F29" s="66" t="s">
        <v>861</v>
      </c>
      <c r="G29" s="30"/>
      <c r="I29" s="367">
        <v>8</v>
      </c>
      <c r="J29" s="209" t="e">
        <f>(0.852*D6*(1-0.00114*K16))</f>
        <v>#N/A</v>
      </c>
      <c r="K29" s="66"/>
      <c r="M29" s="862" t="s">
        <v>158</v>
      </c>
      <c r="N29" s="863"/>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7" t="s">
        <v>39</v>
      </c>
      <c r="C30" s="858"/>
      <c r="D30" s="338" t="e">
        <f>D25</f>
        <v>#N/A</v>
      </c>
      <c r="E30" s="30"/>
      <c r="F30" s="524" t="b">
        <v>0</v>
      </c>
      <c r="G30" s="30"/>
      <c r="I30" s="369">
        <v>0</v>
      </c>
      <c r="J30" s="369" t="e">
        <f>(0.4*D6+662/(D9/D10))</f>
        <v>#N/A</v>
      </c>
      <c r="K30" s="30"/>
      <c r="M30" s="862" t="s">
        <v>625</v>
      </c>
      <c r="N30" s="863"/>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7" t="s">
        <v>807</v>
      </c>
      <c r="C31" s="858"/>
      <c r="D31" s="343" t="e">
        <f>SUM(D32,M60:M77,M79:M96)</f>
        <v>#N/A</v>
      </c>
      <c r="E31" s="66"/>
      <c r="F31" s="66"/>
      <c r="G31" s="66"/>
      <c r="M31" s="860" t="s">
        <v>624</v>
      </c>
      <c r="N31" s="861"/>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7" t="s">
        <v>808</v>
      </c>
      <c r="C32" s="858"/>
      <c r="D32" s="338" t="e">
        <f>IF(D8=0,PI()/4*((D9/2)^4-(D9/2-D10)^4)+D34*D35^2,SUM(M40:M57))</f>
        <v>#N/A</v>
      </c>
      <c r="E32" s="66"/>
      <c r="F32" s="66"/>
      <c r="G32" s="66"/>
      <c r="M32" s="862" t="s">
        <v>161</v>
      </c>
      <c r="N32" s="863"/>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7" t="s">
        <v>809</v>
      </c>
      <c r="C33" s="858"/>
      <c r="D33" s="338" t="e">
        <f>SUM(D34,F60:F77,F79:F96)</f>
        <v>#N/A</v>
      </c>
      <c r="E33" s="66"/>
      <c r="F33" s="66"/>
      <c r="G33" s="66"/>
      <c r="H33" s="278"/>
      <c r="M33" s="862" t="s">
        <v>160</v>
      </c>
      <c r="N33" s="863"/>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7" t="s">
        <v>810</v>
      </c>
      <c r="C34" s="858"/>
      <c r="D34" s="338" t="e">
        <f>IF(D8=0,PI()/4*(D9^2-(D9-2*D10)^2),SUM(F40:F57))</f>
        <v>#N/A</v>
      </c>
      <c r="E34" s="66"/>
      <c r="F34" s="66"/>
      <c r="G34" s="66"/>
      <c r="M34" s="862" t="s">
        <v>626</v>
      </c>
      <c r="N34" s="863"/>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7" t="s">
        <v>811</v>
      </c>
      <c r="C35" s="858"/>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7" t="s">
        <v>202</v>
      </c>
      <c r="C36" s="858"/>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7" t="s">
        <v>812</v>
      </c>
      <c r="C37" s="858"/>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4" t="s">
        <v>87</v>
      </c>
      <c r="H38" s="865"/>
      <c r="I38" s="865"/>
      <c r="J38" s="865"/>
      <c r="K38" s="865"/>
      <c r="L38" s="865"/>
      <c r="M38" s="866"/>
      <c r="N38" s="864" t="s">
        <v>88</v>
      </c>
      <c r="O38" s="865"/>
      <c r="P38" s="865"/>
      <c r="Q38" s="865"/>
      <c r="R38" s="888"/>
      <c r="S38" s="892" t="s">
        <v>86</v>
      </c>
      <c r="T38" s="893"/>
      <c r="U38" s="893"/>
      <c r="V38" s="893"/>
      <c r="W38" s="913" t="s">
        <v>457</v>
      </c>
      <c r="X38" s="914"/>
      <c r="Y38" s="914"/>
      <c r="Z38" s="904" t="s">
        <v>576</v>
      </c>
      <c r="AA38" s="905"/>
      <c r="AB38" s="906"/>
      <c r="AC38" s="886" t="s">
        <v>609</v>
      </c>
      <c r="AD38" s="471" t="s">
        <v>458</v>
      </c>
      <c r="AE38" s="886" t="s">
        <v>200</v>
      </c>
      <c r="AF38" s="902" t="s">
        <v>62</v>
      </c>
      <c r="AG38" s="903"/>
      <c r="AH38" s="887" t="s">
        <v>89</v>
      </c>
      <c r="AI38" s="826"/>
      <c r="AJ38" s="826"/>
      <c r="AK38" s="826"/>
      <c r="AL38" s="826"/>
      <c r="AM38" s="826"/>
      <c r="AN38" s="826"/>
      <c r="AO38" s="826"/>
      <c r="AP38" s="827"/>
      <c r="AQ38" s="918" t="s">
        <v>456</v>
      </c>
      <c r="AR38" s="911" t="s">
        <v>832</v>
      </c>
      <c r="AS38" s="844" t="s">
        <v>119</v>
      </c>
      <c r="AT38" s="886" t="s">
        <v>198</v>
      </c>
      <c r="AU38" s="852" t="s">
        <v>90</v>
      </c>
      <c r="AV38" s="853"/>
      <c r="AW38" s="853"/>
      <c r="AX38" s="853"/>
      <c r="AY38" s="853"/>
      <c r="AZ38" s="853"/>
      <c r="BA38" s="854"/>
      <c r="BB38" s="849" t="s">
        <v>91</v>
      </c>
      <c r="BC38" s="850"/>
      <c r="BD38" s="850"/>
      <c r="BE38" s="850"/>
      <c r="BF38" s="850"/>
      <c r="BG38" s="850"/>
      <c r="BH38" s="850"/>
      <c r="BI38" s="850"/>
      <c r="BJ38" s="850"/>
      <c r="BK38" s="851"/>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901"/>
      <c r="AD39" s="477" t="s">
        <v>199</v>
      </c>
      <c r="AE39" s="901"/>
      <c r="AF39" s="478" t="s">
        <v>451</v>
      </c>
      <c r="AG39" s="479" t="s">
        <v>452</v>
      </c>
      <c r="AH39" s="348" t="s">
        <v>453</v>
      </c>
      <c r="AI39" s="349" t="s">
        <v>454</v>
      </c>
      <c r="AJ39" s="349" t="s">
        <v>455</v>
      </c>
      <c r="AK39" s="349" t="s">
        <v>575</v>
      </c>
      <c r="AL39" s="350" t="s">
        <v>609</v>
      </c>
      <c r="AM39" s="350" t="s">
        <v>376</v>
      </c>
      <c r="AN39" s="351" t="s">
        <v>82</v>
      </c>
      <c r="AO39" s="351" t="s">
        <v>83</v>
      </c>
      <c r="AP39" s="352" t="s">
        <v>84</v>
      </c>
      <c r="AQ39" s="919"/>
      <c r="AR39" s="912"/>
      <c r="AS39" s="845"/>
      <c r="AT39" s="845"/>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6" t="e">
        <f>D34*IF(Rev="G",φ_c*IF(D8=0,O33,O17),IF(Rev="H",φ_c*MIN(IF(D8=0,O33,O17),D6),K18))</f>
        <v>#N/A</v>
      </c>
      <c r="AE40" s="846" t="e">
        <f>IF(Rev="G",φ_v*0.5*IF(D8=0,O33,O17)*D34,IF(Rev="H",φ_v*IF(D8=0,0.5*U30*D34,0.6*D6*D34/2),0.4*D6))</f>
        <v>#N/A</v>
      </c>
      <c r="AF40" s="289"/>
      <c r="AG40" s="290"/>
      <c r="AH40" s="291"/>
      <c r="AI40" s="288"/>
      <c r="AJ40" s="288"/>
      <c r="AK40" s="288"/>
      <c r="AL40" s="288"/>
      <c r="AM40" s="287"/>
      <c r="AN40" s="287"/>
      <c r="AO40" s="287"/>
      <c r="AP40" s="287"/>
      <c r="AQ40" s="287"/>
      <c r="AR40" s="292"/>
      <c r="AS40" s="846" t="e">
        <f>IF(OR(Rev="G",Rev="H"),IF(D8=0,O32,φ_f*O17)/D26,K18/D26)</f>
        <v>#N/A</v>
      </c>
      <c r="AT40" s="88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7"/>
      <c r="AE41" s="847"/>
      <c r="AF41" s="294"/>
      <c r="AG41" s="295"/>
      <c r="AH41" s="296"/>
      <c r="AI41" s="288"/>
      <c r="AJ41" s="288"/>
      <c r="AK41" s="288"/>
      <c r="AL41" s="288"/>
      <c r="AM41" s="288"/>
      <c r="AN41" s="288"/>
      <c r="AO41" s="288"/>
      <c r="AP41" s="288"/>
      <c r="AQ41" s="288"/>
      <c r="AR41" s="297"/>
      <c r="AS41" s="847"/>
      <c r="AT41" s="88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7"/>
      <c r="AE42" s="847"/>
      <c r="AF42" s="294"/>
      <c r="AG42" s="295"/>
      <c r="AH42" s="296"/>
      <c r="AI42" s="288"/>
      <c r="AJ42" s="288"/>
      <c r="AK42" s="288"/>
      <c r="AL42" s="288"/>
      <c r="AM42" s="288"/>
      <c r="AN42" s="288"/>
      <c r="AO42" s="288"/>
      <c r="AP42" s="288"/>
      <c r="AQ42" s="288"/>
      <c r="AR42" s="297"/>
      <c r="AS42" s="847"/>
      <c r="AT42" s="88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7"/>
      <c r="AE43" s="847"/>
      <c r="AF43" s="294"/>
      <c r="AG43" s="295"/>
      <c r="AH43" s="296"/>
      <c r="AI43" s="288"/>
      <c r="AJ43" s="288"/>
      <c r="AK43" s="288"/>
      <c r="AL43" s="288"/>
      <c r="AM43" s="288"/>
      <c r="AN43" s="288"/>
      <c r="AO43" s="288"/>
      <c r="AP43" s="288"/>
      <c r="AQ43" s="288"/>
      <c r="AR43" s="297"/>
      <c r="AS43" s="847"/>
      <c r="AT43" s="88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7"/>
      <c r="AE44" s="847"/>
      <c r="AF44" s="300"/>
      <c r="AG44" s="301"/>
      <c r="AH44" s="302"/>
      <c r="AI44" s="288"/>
      <c r="AJ44" s="288"/>
      <c r="AK44" s="288"/>
      <c r="AL44" s="288"/>
      <c r="AM44" s="299"/>
      <c r="AN44" s="299"/>
      <c r="AO44" s="299"/>
      <c r="AP44" s="299"/>
      <c r="AQ44" s="299"/>
      <c r="AR44" s="303"/>
      <c r="AS44" s="847"/>
      <c r="AT44" s="88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7"/>
      <c r="AE45" s="847"/>
      <c r="AF45" s="294"/>
      <c r="AG45" s="295"/>
      <c r="AH45" s="296"/>
      <c r="AI45" s="288"/>
      <c r="AJ45" s="288"/>
      <c r="AK45" s="288"/>
      <c r="AL45" s="288"/>
      <c r="AM45" s="288"/>
      <c r="AN45" s="288"/>
      <c r="AO45" s="288"/>
      <c r="AP45" s="288"/>
      <c r="AQ45" s="288"/>
      <c r="AR45" s="297"/>
      <c r="AS45" s="847"/>
      <c r="AT45" s="88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7"/>
      <c r="AE46" s="847"/>
      <c r="AF46" s="294"/>
      <c r="AG46" s="295"/>
      <c r="AH46" s="296"/>
      <c r="AI46" s="288"/>
      <c r="AJ46" s="288"/>
      <c r="AK46" s="288"/>
      <c r="AL46" s="288"/>
      <c r="AM46" s="288"/>
      <c r="AN46" s="288"/>
      <c r="AO46" s="288"/>
      <c r="AP46" s="288"/>
      <c r="AQ46" s="288"/>
      <c r="AR46" s="297"/>
      <c r="AS46" s="847"/>
      <c r="AT46" s="88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7"/>
      <c r="AE47" s="847"/>
      <c r="AF47" s="294"/>
      <c r="AG47" s="295"/>
      <c r="AH47" s="296"/>
      <c r="AI47" s="288"/>
      <c r="AJ47" s="288"/>
      <c r="AK47" s="288"/>
      <c r="AL47" s="288"/>
      <c r="AM47" s="288"/>
      <c r="AN47" s="288"/>
      <c r="AO47" s="288"/>
      <c r="AP47" s="288"/>
      <c r="AQ47" s="288"/>
      <c r="AR47" s="297"/>
      <c r="AS47" s="847"/>
      <c r="AT47" s="88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7"/>
      <c r="AE48" s="847"/>
      <c r="AF48" s="294"/>
      <c r="AG48" s="295"/>
      <c r="AH48" s="296"/>
      <c r="AI48" s="288"/>
      <c r="AJ48" s="288"/>
      <c r="AK48" s="288"/>
      <c r="AL48" s="288"/>
      <c r="AM48" s="288"/>
      <c r="AN48" s="288"/>
      <c r="AO48" s="288"/>
      <c r="AP48" s="288"/>
      <c r="AQ48" s="288"/>
      <c r="AR48" s="297"/>
      <c r="AS48" s="847"/>
      <c r="AT48" s="88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7"/>
      <c r="AE49" s="847"/>
      <c r="AF49" s="294"/>
      <c r="AG49" s="295"/>
      <c r="AH49" s="296"/>
      <c r="AI49" s="288"/>
      <c r="AJ49" s="288"/>
      <c r="AK49" s="288"/>
      <c r="AL49" s="288"/>
      <c r="AM49" s="288"/>
      <c r="AN49" s="288"/>
      <c r="AO49" s="288"/>
      <c r="AP49" s="288"/>
      <c r="AQ49" s="288"/>
      <c r="AR49" s="297"/>
      <c r="AS49" s="847"/>
      <c r="AT49" s="88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7"/>
      <c r="AE50" s="847"/>
      <c r="AF50" s="294"/>
      <c r="AG50" s="295"/>
      <c r="AH50" s="296"/>
      <c r="AI50" s="288"/>
      <c r="AJ50" s="288"/>
      <c r="AK50" s="288"/>
      <c r="AL50" s="288"/>
      <c r="AM50" s="288"/>
      <c r="AN50" s="288"/>
      <c r="AO50" s="288"/>
      <c r="AP50" s="288"/>
      <c r="AQ50" s="288"/>
      <c r="AR50" s="297"/>
      <c r="AS50" s="847"/>
      <c r="AT50" s="88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7"/>
      <c r="AE51" s="847"/>
      <c r="AF51" s="294"/>
      <c r="AG51" s="295"/>
      <c r="AH51" s="296"/>
      <c r="AI51" s="288"/>
      <c r="AJ51" s="288"/>
      <c r="AK51" s="288"/>
      <c r="AL51" s="288"/>
      <c r="AM51" s="288"/>
      <c r="AN51" s="288"/>
      <c r="AO51" s="288"/>
      <c r="AP51" s="288"/>
      <c r="AQ51" s="288"/>
      <c r="AR51" s="297"/>
      <c r="AS51" s="847"/>
      <c r="AT51" s="88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7"/>
      <c r="AE52" s="847"/>
      <c r="AF52" s="294"/>
      <c r="AG52" s="295"/>
      <c r="AH52" s="296"/>
      <c r="AI52" s="288"/>
      <c r="AJ52" s="288"/>
      <c r="AK52" s="288"/>
      <c r="AL52" s="288"/>
      <c r="AM52" s="288"/>
      <c r="AN52" s="288"/>
      <c r="AO52" s="288"/>
      <c r="AP52" s="288"/>
      <c r="AQ52" s="288"/>
      <c r="AR52" s="297"/>
      <c r="AS52" s="847"/>
      <c r="AT52" s="88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7"/>
      <c r="AE53" s="847"/>
      <c r="AF53" s="294"/>
      <c r="AG53" s="295"/>
      <c r="AH53" s="296"/>
      <c r="AI53" s="288"/>
      <c r="AJ53" s="288"/>
      <c r="AK53" s="288"/>
      <c r="AL53" s="288"/>
      <c r="AM53" s="288"/>
      <c r="AN53" s="288"/>
      <c r="AO53" s="288"/>
      <c r="AP53" s="288"/>
      <c r="AQ53" s="288"/>
      <c r="AR53" s="297"/>
      <c r="AS53" s="847"/>
      <c r="AT53" s="88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7"/>
      <c r="AE54" s="847"/>
      <c r="AF54" s="294"/>
      <c r="AG54" s="295"/>
      <c r="AH54" s="296"/>
      <c r="AI54" s="288"/>
      <c r="AJ54" s="288"/>
      <c r="AK54" s="288"/>
      <c r="AL54" s="288"/>
      <c r="AM54" s="288"/>
      <c r="AN54" s="288"/>
      <c r="AO54" s="288"/>
      <c r="AP54" s="288"/>
      <c r="AQ54" s="288"/>
      <c r="AR54" s="297"/>
      <c r="AS54" s="847"/>
      <c r="AT54" s="88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7"/>
      <c r="AE55" s="847"/>
      <c r="AF55" s="294"/>
      <c r="AG55" s="295"/>
      <c r="AH55" s="296"/>
      <c r="AI55" s="288"/>
      <c r="AJ55" s="288"/>
      <c r="AK55" s="288"/>
      <c r="AL55" s="288"/>
      <c r="AM55" s="288"/>
      <c r="AN55" s="288"/>
      <c r="AO55" s="288"/>
      <c r="AP55" s="288"/>
      <c r="AQ55" s="288"/>
      <c r="AR55" s="297"/>
      <c r="AS55" s="847"/>
      <c r="AT55" s="88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7"/>
      <c r="AE56" s="847"/>
      <c r="AF56" s="294"/>
      <c r="AG56" s="295"/>
      <c r="AH56" s="296"/>
      <c r="AI56" s="288"/>
      <c r="AJ56" s="288"/>
      <c r="AK56" s="288"/>
      <c r="AL56" s="288"/>
      <c r="AM56" s="288"/>
      <c r="AN56" s="288"/>
      <c r="AO56" s="288"/>
      <c r="AP56" s="288"/>
      <c r="AQ56" s="288"/>
      <c r="AR56" s="297"/>
      <c r="AS56" s="847"/>
      <c r="AT56" s="88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98" t="s">
        <v>461</v>
      </c>
      <c r="CK56" s="899"/>
      <c r="CL56" s="900"/>
      <c r="CM56" s="835" t="s">
        <v>553</v>
      </c>
      <c r="CN56" s="836"/>
      <c r="CO56" s="836"/>
      <c r="CP56" s="836"/>
      <c r="CQ56" s="836"/>
      <c r="CR56" s="836"/>
      <c r="CS56" s="836"/>
      <c r="CT56" s="836"/>
      <c r="CU56" s="836"/>
      <c r="CV56" s="836"/>
      <c r="CW56" s="837"/>
      <c r="CX56" s="832" t="s">
        <v>555</v>
      </c>
      <c r="CY56" s="832"/>
      <c r="CZ56" s="832"/>
      <c r="DA56" s="832"/>
      <c r="DB56" s="832"/>
      <c r="DC56" s="832"/>
      <c r="DD56" s="832"/>
      <c r="DE56" s="832"/>
      <c r="DF56" s="832"/>
      <c r="DG56" s="832"/>
      <c r="DH56" s="832"/>
      <c r="DI56" s="825" t="s">
        <v>675</v>
      </c>
      <c r="DJ56" s="826"/>
      <c r="DK56" s="826"/>
      <c r="DL56" s="826"/>
      <c r="DM56" s="827"/>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8"/>
      <c r="AE57" s="848"/>
      <c r="AF57" s="308"/>
      <c r="AG57" s="309"/>
      <c r="AH57" s="310"/>
      <c r="AI57" s="307"/>
      <c r="AJ57" s="307"/>
      <c r="AK57" s="307"/>
      <c r="AL57" s="307"/>
      <c r="AM57" s="307"/>
      <c r="AN57" s="307"/>
      <c r="AO57" s="307"/>
      <c r="AP57" s="307"/>
      <c r="AQ57" s="307"/>
      <c r="AR57" s="311"/>
      <c r="AS57" s="848"/>
      <c r="AT57" s="88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41" t="s">
        <v>323</v>
      </c>
      <c r="BR57" s="841" t="s">
        <v>322</v>
      </c>
      <c r="BS57" s="838"/>
      <c r="BT57" s="841" t="s">
        <v>138</v>
      </c>
      <c r="BU57" s="841" t="s">
        <v>137</v>
      </c>
      <c r="BV57" s="841" t="s">
        <v>154</v>
      </c>
      <c r="BW57" s="841" t="s">
        <v>138</v>
      </c>
      <c r="BX57" s="841" t="s">
        <v>137</v>
      </c>
      <c r="BY57" s="838" t="s">
        <v>54</v>
      </c>
      <c r="BZ57" s="838" t="s">
        <v>55</v>
      </c>
      <c r="CA57" s="838" t="s">
        <v>48</v>
      </c>
      <c r="CB57" s="841" t="s">
        <v>355</v>
      </c>
      <c r="CC57" s="841" t="s">
        <v>356</v>
      </c>
      <c r="CD57" s="838" t="s">
        <v>51</v>
      </c>
      <c r="CE57" s="833" t="s">
        <v>141</v>
      </c>
      <c r="CF57" s="838" t="s">
        <v>53</v>
      </c>
      <c r="CG57" s="838" t="s">
        <v>36</v>
      </c>
      <c r="CH57" s="838" t="s">
        <v>61</v>
      </c>
      <c r="CI57" s="841" t="s">
        <v>336</v>
      </c>
      <c r="CJ57" s="832" t="s">
        <v>460</v>
      </c>
      <c r="CK57" s="832" t="s">
        <v>459</v>
      </c>
      <c r="CL57" s="832" t="s">
        <v>50</v>
      </c>
      <c r="CM57" s="828" t="s">
        <v>541</v>
      </c>
      <c r="CN57" s="828" t="s">
        <v>565</v>
      </c>
      <c r="CO57" s="828" t="s">
        <v>540</v>
      </c>
      <c r="CP57" s="831" t="s">
        <v>554</v>
      </c>
      <c r="CQ57" s="842" t="s">
        <v>562</v>
      </c>
      <c r="CR57" s="842" t="s">
        <v>558</v>
      </c>
      <c r="CS57" s="831" t="s">
        <v>559</v>
      </c>
      <c r="CT57" s="831" t="s">
        <v>560</v>
      </c>
      <c r="CU57" s="831" t="s">
        <v>561</v>
      </c>
      <c r="CV57" s="831" t="s">
        <v>563</v>
      </c>
      <c r="CW57" s="831" t="s">
        <v>564</v>
      </c>
      <c r="CX57" s="828" t="s">
        <v>543</v>
      </c>
      <c r="CY57" s="828" t="s">
        <v>569</v>
      </c>
      <c r="CZ57" s="828" t="s">
        <v>542</v>
      </c>
      <c r="DA57" s="828" t="s">
        <v>554</v>
      </c>
      <c r="DB57" s="831" t="s">
        <v>562</v>
      </c>
      <c r="DC57" s="831" t="s">
        <v>558</v>
      </c>
      <c r="DD57" s="831" t="s">
        <v>559</v>
      </c>
      <c r="DE57" s="831" t="s">
        <v>560</v>
      </c>
      <c r="DF57" s="831" t="s">
        <v>561</v>
      </c>
      <c r="DG57" s="831" t="s">
        <v>563</v>
      </c>
      <c r="DH57" s="831" t="s">
        <v>564</v>
      </c>
      <c r="DI57" s="824" t="s">
        <v>671</v>
      </c>
      <c r="DJ57" s="833" t="s">
        <v>582</v>
      </c>
      <c r="DK57" s="824" t="s">
        <v>673</v>
      </c>
      <c r="DL57" s="824" t="s">
        <v>672</v>
      </c>
      <c r="DM57" s="824"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9"/>
      <c r="BR58" s="855"/>
      <c r="BS58" s="839"/>
      <c r="BT58" s="839"/>
      <c r="BU58" s="839"/>
      <c r="BV58" s="839"/>
      <c r="BW58" s="839"/>
      <c r="BX58" s="839"/>
      <c r="BY58" s="839"/>
      <c r="BZ58" s="839"/>
      <c r="CA58" s="839"/>
      <c r="CB58" s="839"/>
      <c r="CC58" s="839"/>
      <c r="CD58" s="839"/>
      <c r="CE58" s="834"/>
      <c r="CF58" s="839"/>
      <c r="CG58" s="839"/>
      <c r="CH58" s="839"/>
      <c r="CI58" s="839"/>
      <c r="CJ58" s="843"/>
      <c r="CK58" s="843"/>
      <c r="CL58" s="832"/>
      <c r="CM58" s="829"/>
      <c r="CN58" s="829"/>
      <c r="CO58" s="829"/>
      <c r="CP58" s="831"/>
      <c r="CQ58" s="842"/>
      <c r="CR58" s="842"/>
      <c r="CS58" s="831"/>
      <c r="CT58" s="831"/>
      <c r="CU58" s="831"/>
      <c r="CV58" s="831"/>
      <c r="CW58" s="831"/>
      <c r="CX58" s="829"/>
      <c r="CY58" s="829"/>
      <c r="CZ58" s="829"/>
      <c r="DA58" s="829"/>
      <c r="DB58" s="831"/>
      <c r="DC58" s="831"/>
      <c r="DD58" s="831"/>
      <c r="DE58" s="831"/>
      <c r="DF58" s="831"/>
      <c r="DG58" s="831"/>
      <c r="DH58" s="831"/>
      <c r="DI58" s="824"/>
      <c r="DJ58" s="834"/>
      <c r="DK58" s="824"/>
      <c r="DL58" s="824"/>
      <c r="DM58" s="824"/>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40"/>
      <c r="BR59" s="856"/>
      <c r="BS59" s="840"/>
      <c r="BT59" s="840"/>
      <c r="BU59" s="840"/>
      <c r="BV59" s="840"/>
      <c r="BW59" s="840"/>
      <c r="BX59" s="840"/>
      <c r="BY59" s="840"/>
      <c r="BZ59" s="840"/>
      <c r="CA59" s="840"/>
      <c r="CB59" s="840"/>
      <c r="CC59" s="840"/>
      <c r="CD59" s="840"/>
      <c r="CE59" s="834"/>
      <c r="CF59" s="840"/>
      <c r="CG59" s="840"/>
      <c r="CH59" s="840"/>
      <c r="CI59" s="840"/>
      <c r="CJ59" s="843"/>
      <c r="CK59" s="843"/>
      <c r="CL59" s="832"/>
      <c r="CM59" s="830"/>
      <c r="CN59" s="830"/>
      <c r="CO59" s="830"/>
      <c r="CP59" s="831"/>
      <c r="CQ59" s="842"/>
      <c r="CR59" s="842"/>
      <c r="CS59" s="831"/>
      <c r="CT59" s="831"/>
      <c r="CU59" s="831"/>
      <c r="CV59" s="831"/>
      <c r="CW59" s="831"/>
      <c r="CX59" s="830"/>
      <c r="CY59" s="830"/>
      <c r="CZ59" s="830"/>
      <c r="DA59" s="830"/>
      <c r="DB59" s="831"/>
      <c r="DC59" s="831"/>
      <c r="DD59" s="831"/>
      <c r="DE59" s="831"/>
      <c r="DF59" s="831"/>
      <c r="DG59" s="831"/>
      <c r="DH59" s="831"/>
      <c r="DI59" s="824"/>
      <c r="DJ59" s="834"/>
      <c r="DK59" s="824"/>
      <c r="DL59" s="824"/>
      <c r="DM59" s="824"/>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9" t="s">
        <v>229</v>
      </c>
      <c r="K107" s="859"/>
      <c r="L107" s="859"/>
      <c r="M107" s="859"/>
      <c r="N107" s="859"/>
      <c r="O107" s="859"/>
      <c r="P107" s="859"/>
      <c r="Q107" s="859"/>
      <c r="R107" s="859"/>
      <c r="S107" s="859"/>
      <c r="T107" s="859"/>
      <c r="U107" s="859"/>
      <c r="V107" s="859"/>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9"/>
      <c r="K108" s="859"/>
      <c r="L108" s="859"/>
      <c r="M108" s="859"/>
      <c r="N108" s="859"/>
      <c r="O108" s="859"/>
      <c r="P108" s="859"/>
      <c r="Q108" s="859"/>
      <c r="R108" s="859"/>
      <c r="S108" s="859"/>
      <c r="T108" s="859"/>
      <c r="U108" s="859"/>
      <c r="V108" s="859"/>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VK95vVvU1oEdrJTiHg1JEEr3JyGRZMfJMVCtF7l3WUks0WTRgYAgYKomAgnG4BDSKKRidVPlzhJG85ttva7SpA==" saltValue="hSbWfrA68DtAXAWrTt56Tg=="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7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3" priority="226" stopIfTrue="1">
      <formula>ISERROR(D40)</formula>
    </cfRule>
  </conditionalFormatting>
  <conditionalFormatting sqref="BV60:BV78">
    <cfRule type="containsErrors" dxfId="72" priority="222" stopIfTrue="1">
      <formula>ISERROR(BV60)</formula>
    </cfRule>
  </conditionalFormatting>
  <conditionalFormatting sqref="AU79:BA96 BF79:BF96 E79:E96 AO79:AP96 BK79:BK96 BI79:BI96 H79:L96 O79:V96">
    <cfRule type="containsErrors" dxfId="71" priority="221" stopIfTrue="1">
      <formula>ISERROR(E79)</formula>
    </cfRule>
  </conditionalFormatting>
  <conditionalFormatting sqref="F79:F96">
    <cfRule type="containsErrors" dxfId="70" priority="217" stopIfTrue="1">
      <formula>ISERROR(F79)</formula>
    </cfRule>
  </conditionalFormatting>
  <conditionalFormatting sqref="BS79:BS96">
    <cfRule type="containsErrors" dxfId="69" priority="212" stopIfTrue="1">
      <formula>ISERROR(BS79)</formula>
    </cfRule>
  </conditionalFormatting>
  <conditionalFormatting sqref="BT79:BU96">
    <cfRule type="containsErrors" dxfId="68" priority="211" stopIfTrue="1">
      <formula>ISERROR(BT79)</formula>
    </cfRule>
  </conditionalFormatting>
  <conditionalFormatting sqref="BW79:BW96">
    <cfRule type="containsErrors" dxfId="67" priority="210" stopIfTrue="1">
      <formula>ISERROR(BW79)</formula>
    </cfRule>
  </conditionalFormatting>
  <conditionalFormatting sqref="BX79:BX96">
    <cfRule type="containsErrors" dxfId="66" priority="209" stopIfTrue="1">
      <formula>ISERROR(BX79)</formula>
    </cfRule>
  </conditionalFormatting>
  <conditionalFormatting sqref="BY79:CD96">
    <cfRule type="containsErrors" dxfId="65" priority="208" stopIfTrue="1">
      <formula>ISERROR(BY79)</formula>
    </cfRule>
  </conditionalFormatting>
  <conditionalFormatting sqref="CG79:CG96">
    <cfRule type="containsErrors" dxfId="64" priority="207" stopIfTrue="1">
      <formula>ISERROR(CG79)</formula>
    </cfRule>
  </conditionalFormatting>
  <conditionalFormatting sqref="CH79:CH96">
    <cfRule type="containsErrors" dxfId="63" priority="206" stopIfTrue="1">
      <formula>ISERROR(CH79)</formula>
    </cfRule>
  </conditionalFormatting>
  <conditionalFormatting sqref="AN79:AN96">
    <cfRule type="containsErrors" dxfId="62" priority="205" stopIfTrue="1">
      <formula>ISERROR(AN79)</formula>
    </cfRule>
  </conditionalFormatting>
  <conditionalFormatting sqref="CI79:CI96">
    <cfRule type="containsErrors" dxfId="61" priority="204" stopIfTrue="1">
      <formula>ISERROR(CI79)</formula>
    </cfRule>
  </conditionalFormatting>
  <conditionalFormatting sqref="BB79:BB96 BE79:BE96">
    <cfRule type="containsErrors" dxfId="60" priority="189" stopIfTrue="1">
      <formula>ISERROR(BB79)</formula>
    </cfRule>
  </conditionalFormatting>
  <conditionalFormatting sqref="CE79:CF96">
    <cfRule type="containsErrors" dxfId="59" priority="188" stopIfTrue="1">
      <formula>ISERROR(CE79)</formula>
    </cfRule>
  </conditionalFormatting>
  <conditionalFormatting sqref="BJ79:BJ96">
    <cfRule type="containsErrors" dxfId="58" priority="185" stopIfTrue="1">
      <formula>ISERROR(BJ79)</formula>
    </cfRule>
  </conditionalFormatting>
  <conditionalFormatting sqref="M79:M96">
    <cfRule type="containsErrors" dxfId="57" priority="183" stopIfTrue="1">
      <formula>ISERROR(M79)</formula>
    </cfRule>
  </conditionalFormatting>
  <conditionalFormatting sqref="BC58">
    <cfRule type="containsErrors" dxfId="56" priority="160" stopIfTrue="1">
      <formula>ISERROR(BC58)</formula>
    </cfRule>
  </conditionalFormatting>
  <conditionalFormatting sqref="BD58">
    <cfRule type="containsErrors" dxfId="55" priority="159" stopIfTrue="1">
      <formula>ISERROR(BD58)</formula>
    </cfRule>
  </conditionalFormatting>
  <conditionalFormatting sqref="BC97:BC98">
    <cfRule type="containsErrors" dxfId="54" priority="126" stopIfTrue="1">
      <formula>ISERROR(BC97)</formula>
    </cfRule>
  </conditionalFormatting>
  <conditionalFormatting sqref="BD97:BD98">
    <cfRule type="containsErrors" dxfId="53" priority="125" stopIfTrue="1">
      <formula>ISERROR(BD97)</formula>
    </cfRule>
  </conditionalFormatting>
  <conditionalFormatting sqref="BD37">
    <cfRule type="containsErrors" dxfId="52" priority="65" stopIfTrue="1">
      <formula>ISERROR(BD37)</formula>
    </cfRule>
  </conditionalFormatting>
  <conditionalFormatting sqref="BC37">
    <cfRule type="containsErrors" dxfId="51" priority="61" stopIfTrue="1">
      <formula>ISERROR(BC37)</formula>
    </cfRule>
  </conditionalFormatting>
  <conditionalFormatting sqref="BC40:BC57">
    <cfRule type="containsErrors" dxfId="50" priority="60" stopIfTrue="1">
      <formula>ISERROR(BC40)</formula>
    </cfRule>
  </conditionalFormatting>
  <conditionalFormatting sqref="BD40:BD57">
    <cfRule type="containsErrors" dxfId="49" priority="59" stopIfTrue="1">
      <formula>ISERROR(BD40)</formula>
    </cfRule>
  </conditionalFormatting>
  <conditionalFormatting sqref="BD60:BD77">
    <cfRule type="containsErrors" dxfId="48" priority="57" stopIfTrue="1">
      <formula>ISERROR(BD60)</formula>
    </cfRule>
  </conditionalFormatting>
  <conditionalFormatting sqref="BC79:BC96">
    <cfRule type="containsErrors" dxfId="47" priority="56" stopIfTrue="1">
      <formula>ISERROR(BC79)</formula>
    </cfRule>
  </conditionalFormatting>
  <conditionalFormatting sqref="BD79:BD96">
    <cfRule type="containsErrors" dxfId="46" priority="55" stopIfTrue="1">
      <formula>ISERROR(BD79)</formula>
    </cfRule>
  </conditionalFormatting>
  <conditionalFormatting sqref="BC60:BC77">
    <cfRule type="containsErrors" dxfId="45" priority="53" stopIfTrue="1">
      <formula>ISERROR(BC60)</formula>
    </cfRule>
  </conditionalFormatting>
  <conditionalFormatting sqref="AI40:AL57">
    <cfRule type="containsErrors" dxfId="44" priority="49" stopIfTrue="1">
      <formula>ISERROR(AI40)</formula>
    </cfRule>
  </conditionalFormatting>
  <conditionalFormatting sqref="AH60:AK77 AM60:AM77">
    <cfRule type="containsErrors" dxfId="43" priority="48" stopIfTrue="1">
      <formula>ISERROR(AH60)</formula>
    </cfRule>
  </conditionalFormatting>
  <conditionalFormatting sqref="AM79:AM96">
    <cfRule type="containsErrors" dxfId="42" priority="47" stopIfTrue="1">
      <formula>ISERROR(AM79)</formula>
    </cfRule>
  </conditionalFormatting>
  <conditionalFormatting sqref="AH79:AH96">
    <cfRule type="containsErrors" dxfId="41" priority="42" stopIfTrue="1">
      <formula>ISERROR(AH79)</formula>
    </cfRule>
  </conditionalFormatting>
  <conditionalFormatting sqref="AI79:AI96">
    <cfRule type="containsErrors" dxfId="40" priority="41" stopIfTrue="1">
      <formula>ISERROR(AI79)</formula>
    </cfRule>
  </conditionalFormatting>
  <conditionalFormatting sqref="AJ79:AJ96">
    <cfRule type="containsErrors" dxfId="39" priority="36" stopIfTrue="1">
      <formula>ISERROR(AJ79)</formula>
    </cfRule>
  </conditionalFormatting>
  <conditionalFormatting sqref="Z79:AA96">
    <cfRule type="containsErrors" dxfId="38" priority="35" stopIfTrue="1">
      <formula>ISERROR(Z79)</formula>
    </cfRule>
  </conditionalFormatting>
  <conditionalFormatting sqref="AB40:AC56">
    <cfRule type="containsErrors" dxfId="37" priority="30" stopIfTrue="1">
      <formula>ISERROR(AB40)</formula>
    </cfRule>
  </conditionalFormatting>
  <conditionalFormatting sqref="AB57:AC57">
    <cfRule type="containsErrors" dxfId="36" priority="29" stopIfTrue="1">
      <formula>ISERROR(AB57)</formula>
    </cfRule>
  </conditionalFormatting>
  <conditionalFormatting sqref="AB60:AC96">
    <cfRule type="containsErrors" dxfId="35" priority="28" stopIfTrue="1">
      <formula>ISERROR(AB60)</formula>
    </cfRule>
  </conditionalFormatting>
  <conditionalFormatting sqref="AK79:AK96">
    <cfRule type="containsErrors" dxfId="34" priority="27" stopIfTrue="1">
      <formula>ISERROR(AK79)</formula>
    </cfRule>
  </conditionalFormatting>
  <conditionalFormatting sqref="AQ79:AQ96">
    <cfRule type="containsErrors" dxfId="33" priority="25" stopIfTrue="1">
      <formula>ISERROR(AQ79)</formula>
    </cfRule>
  </conditionalFormatting>
  <conditionalFormatting sqref="AL60:AL77">
    <cfRule type="containsErrors" dxfId="32" priority="20" stopIfTrue="1">
      <formula>ISERROR(AL60)</formula>
    </cfRule>
  </conditionalFormatting>
  <conditionalFormatting sqref="AL79:AL96">
    <cfRule type="containsErrors" dxfId="31" priority="19" stopIfTrue="1">
      <formula>ISERROR(AL79)</formula>
    </cfRule>
  </conditionalFormatting>
  <conditionalFormatting sqref="AS79:AS96">
    <cfRule type="containsErrors" dxfId="30" priority="18" stopIfTrue="1">
      <formula>ISERROR(AS79)</formula>
    </cfRule>
  </conditionalFormatting>
  <conditionalFormatting sqref="G79:G96">
    <cfRule type="containsErrors" dxfId="29" priority="12" stopIfTrue="1">
      <formula>ISERROR(G79)</formula>
    </cfRule>
  </conditionalFormatting>
  <conditionalFormatting sqref="N79:N96">
    <cfRule type="containsErrors" dxfId="28" priority="10" stopIfTrue="1">
      <formula>ISERROR(N79)</formula>
    </cfRule>
  </conditionalFormatting>
  <conditionalFormatting sqref="AF79:AF96">
    <cfRule type="containsErrors" dxfId="27" priority="8" stopIfTrue="1">
      <formula>ISERROR(AF79)</formula>
    </cfRule>
  </conditionalFormatting>
  <conditionalFormatting sqref="AG79:AG96">
    <cfRule type="containsErrors" dxfId="26" priority="7" stopIfTrue="1">
      <formula>ISERROR(AG79)</formula>
    </cfRule>
  </conditionalFormatting>
  <conditionalFormatting sqref="W79:W96">
    <cfRule type="containsErrors" dxfId="25" priority="6" stopIfTrue="1">
      <formula>ISERROR(W79)</formula>
    </cfRule>
  </conditionalFormatting>
  <conditionalFormatting sqref="X79:X96">
    <cfRule type="containsErrors" dxfId="24" priority="4" stopIfTrue="1">
      <formula>ISERROR(X79)</formula>
    </cfRule>
  </conditionalFormatting>
  <conditionalFormatting sqref="Y79:Y96">
    <cfRule type="containsErrors" dxfId="23" priority="3" stopIfTrue="1">
      <formula>ISERROR(Y79)</formula>
    </cfRule>
  </conditionalFormatting>
  <conditionalFormatting sqref="AT79:AT96">
    <cfRule type="containsErrors" dxfId="22" priority="2" stopIfTrue="1">
      <formula>ISERROR(AT79)</formula>
    </cfRule>
  </conditionalFormatting>
  <conditionalFormatting sqref="BV79:BV96">
    <cfRule type="containsErrors" dxfId="2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20"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21"/>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21"/>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3243</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7" t="s">
        <v>0</v>
      </c>
      <c r="D3" s="757"/>
      <c r="E3" s="757"/>
      <c r="F3" s="757"/>
      <c r="G3" s="757" t="s">
        <v>1</v>
      </c>
      <c r="H3" s="757"/>
      <c r="I3" s="757"/>
      <c r="J3" s="757"/>
      <c r="K3" s="757" t="s">
        <v>11</v>
      </c>
      <c r="L3" s="757"/>
      <c r="M3" s="757"/>
      <c r="N3" s="757"/>
      <c r="O3" s="757" t="s">
        <v>2</v>
      </c>
      <c r="P3" s="757"/>
      <c r="Q3" s="757"/>
      <c r="R3" s="757"/>
      <c r="S3" s="757" t="s">
        <v>3</v>
      </c>
      <c r="T3" s="757"/>
      <c r="U3" s="757"/>
      <c r="V3" s="757"/>
      <c r="W3" s="757" t="s">
        <v>4</v>
      </c>
      <c r="X3" s="757"/>
      <c r="Y3" s="757"/>
      <c r="Z3" s="757"/>
      <c r="AA3" s="757" t="s">
        <v>5</v>
      </c>
      <c r="AB3" s="757"/>
      <c r="AC3" s="757"/>
      <c r="AD3" s="757"/>
      <c r="AE3" s="757" t="s">
        <v>10</v>
      </c>
      <c r="AF3" s="757"/>
      <c r="AG3" s="757"/>
      <c r="AH3" s="757"/>
      <c r="AI3" s="16" t="s">
        <v>64</v>
      </c>
      <c r="AJ3" s="16" t="s">
        <v>67</v>
      </c>
      <c r="AK3" s="922" t="s">
        <v>207</v>
      </c>
      <c r="AL3" s="922"/>
      <c r="AM3" s="491" t="s">
        <v>692</v>
      </c>
      <c r="AN3" s="492" t="s">
        <v>786</v>
      </c>
      <c r="AO3" s="492" t="s">
        <v>785</v>
      </c>
      <c r="AP3" s="492" t="s">
        <v>782</v>
      </c>
      <c r="AQ3" s="492" t="s">
        <v>783</v>
      </c>
      <c r="AR3" s="493" t="s">
        <v>787</v>
      </c>
      <c r="AS3" s="492" t="s">
        <v>788</v>
      </c>
      <c r="AT3" s="492" t="s">
        <v>784</v>
      </c>
    </row>
    <row r="4" spans="1:46" ht="16.5" customHeight="1" x14ac:dyDescent="0.2">
      <c r="B4" s="3"/>
      <c r="C4" s="724" t="str">
        <f>IF(OR(C5=0,C5=""),"",IFERROR(VLOOKUP($B4,Input!$B$8:$AL$17,C$2,FALSE),0))</f>
        <v/>
      </c>
      <c r="D4" s="923"/>
      <c r="E4" s="924" t="str">
        <f>IF(G4="","",C4-G4)</f>
        <v/>
      </c>
      <c r="F4" s="925"/>
      <c r="G4" s="760"/>
      <c r="H4" s="761"/>
      <c r="I4" s="761"/>
      <c r="J4" s="762"/>
      <c r="K4" s="760"/>
      <c r="L4" s="761"/>
      <c r="M4" s="761"/>
      <c r="N4" s="762"/>
      <c r="O4" s="723" t="str">
        <f>IF(C4=0,O5,IFERROR(VLOOKUP($B4,Input!$B$8:$AL$17,O$2,FALSE),""))</f>
        <v/>
      </c>
      <c r="P4" s="723"/>
      <c r="Q4" s="723"/>
      <c r="R4" s="723"/>
      <c r="S4" s="760"/>
      <c r="T4" s="761"/>
      <c r="U4" s="761"/>
      <c r="V4" s="762"/>
      <c r="W4" s="760"/>
      <c r="X4" s="761"/>
      <c r="Y4" s="761"/>
      <c r="Z4" s="762"/>
      <c r="AA4" s="723" t="str">
        <f>IF(C4=0,AA5,IFERROR(VLOOKUP($B4,Input!$B$8:$AL$17,AA$2,FALSE),""))</f>
        <v/>
      </c>
      <c r="AB4" s="723"/>
      <c r="AC4" s="723"/>
      <c r="AD4" s="723"/>
      <c r="AE4" s="723" t="str">
        <f>IF(C4=0,AE5,IFERROR(VLOOKUP($B4,Input!$B$8:$AL$17,AE$2,FALSE),""))</f>
        <v/>
      </c>
      <c r="AF4" s="723"/>
      <c r="AG4" s="723"/>
      <c r="AH4" s="723"/>
      <c r="AI4" s="16"/>
      <c r="AJ4" t="str">
        <f>AA5</f>
        <v/>
      </c>
      <c r="AK4" t="s">
        <v>208</v>
      </c>
      <c r="AL4" t="s">
        <v>209</v>
      </c>
      <c r="AM4" s="494"/>
      <c r="AN4" s="494"/>
      <c r="AO4" s="494"/>
      <c r="AP4" s="494"/>
      <c r="AQ4" s="494"/>
      <c r="AR4" s="494"/>
      <c r="AS4" s="494"/>
      <c r="AT4" s="451"/>
    </row>
    <row r="5" spans="1:46" x14ac:dyDescent="0.2">
      <c r="B5" s="4">
        <v>10</v>
      </c>
      <c r="C5" s="724" t="str">
        <f>IF(OR(C6=0,C6=""),"",IFERROR(VLOOKUP($B5,Input!$B$8:$AL$17,C$2,FALSE),0))</f>
        <v/>
      </c>
      <c r="D5" s="923"/>
      <c r="E5" s="924" t="str">
        <f t="shared" ref="E5:E14" si="0">IF(G5="","",C5-G5)</f>
        <v/>
      </c>
      <c r="F5" s="925"/>
      <c r="G5" s="723" t="str">
        <f>IFERROR(VLOOKUP($B5,Input!$B$8:$AL$17,G$2,FALSE),"")</f>
        <v/>
      </c>
      <c r="H5" s="723"/>
      <c r="I5" s="723"/>
      <c r="J5" s="723"/>
      <c r="K5" s="723" t="str">
        <f>IFERROR(VLOOKUP($B5,Input!$B$8:$AL$17,K$2,FALSE),"")</f>
        <v/>
      </c>
      <c r="L5" s="723"/>
      <c r="M5" s="723"/>
      <c r="N5" s="723"/>
      <c r="O5" s="723" t="str">
        <f>IF(C5=0,O6,IFERROR(VLOOKUP($B5,Input!$B$8:$AL$17,O$2,FALSE),""))</f>
        <v/>
      </c>
      <c r="P5" s="723"/>
      <c r="Q5" s="723"/>
      <c r="R5" s="723"/>
      <c r="S5" s="723" t="str">
        <f>IFERROR(VLOOKUP($B5,Input!$B$8:$AL$17,S$2,FALSE),"")</f>
        <v/>
      </c>
      <c r="T5" s="723"/>
      <c r="U5" s="723"/>
      <c r="V5" s="723"/>
      <c r="W5" s="723" t="str">
        <f>IFERROR(VLOOKUP($B5,Input!$B$8:$AL$17,W$2,FALSE),"")</f>
        <v/>
      </c>
      <c r="X5" s="723"/>
      <c r="Y5" s="723"/>
      <c r="Z5" s="723"/>
      <c r="AA5" s="723" t="str">
        <f>IF(C5=0,AA6,IFERROR(VLOOKUP($B5,Input!$B$8:$AL$17,AA$2,FALSE),""))</f>
        <v/>
      </c>
      <c r="AB5" s="723"/>
      <c r="AC5" s="723"/>
      <c r="AD5" s="723"/>
      <c r="AE5" s="723" t="str">
        <f>IF(C5=0,AE6,IFERROR(VLOOKUP($B5,Input!$B$8:$AL$17,AE$2,FALSE),""))</f>
        <v/>
      </c>
      <c r="AF5" s="723"/>
      <c r="AG5" s="723"/>
      <c r="AH5" s="723"/>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24" t="str">
        <f>IF(OR(C7=0,C7=""),"",IFERROR(VLOOKUP($B6,Input!$B$8:$AL$17,C$2,FALSE),0))</f>
        <v/>
      </c>
      <c r="D6" s="923"/>
      <c r="E6" s="924" t="str">
        <f t="shared" si="0"/>
        <v/>
      </c>
      <c r="F6" s="925"/>
      <c r="G6" s="723" t="str">
        <f>IFERROR(VLOOKUP($B6,Input!$B$8:$AL$17,G$2,FALSE),"")</f>
        <v/>
      </c>
      <c r="H6" s="723"/>
      <c r="I6" s="723"/>
      <c r="J6" s="723"/>
      <c r="K6" s="723" t="str">
        <f>IFERROR(VLOOKUP($B6,Input!$B$8:$AL$17,K$2,FALSE),"")</f>
        <v/>
      </c>
      <c r="L6" s="723"/>
      <c r="M6" s="723"/>
      <c r="N6" s="723"/>
      <c r="O6" s="723" t="str">
        <f>IF(C6=0,O7,IFERROR(VLOOKUP($B6,Input!$B$8:$AL$17,O$2,FALSE),""))</f>
        <v/>
      </c>
      <c r="P6" s="723"/>
      <c r="Q6" s="723"/>
      <c r="R6" s="723"/>
      <c r="S6" s="723" t="str">
        <f>IFERROR(VLOOKUP($B6,Input!$B$8:$AL$17,S$2,FALSE),"")</f>
        <v/>
      </c>
      <c r="T6" s="723"/>
      <c r="U6" s="723"/>
      <c r="V6" s="723"/>
      <c r="W6" s="723" t="str">
        <f>IFERROR(VLOOKUP($B6,Input!$B$8:$AL$17,W$2,FALSE),"")</f>
        <v/>
      </c>
      <c r="X6" s="723"/>
      <c r="Y6" s="723"/>
      <c r="Z6" s="723"/>
      <c r="AA6" s="723" t="str">
        <f>IF(C6=0,AA7,IFERROR(VLOOKUP($B6,Input!$B$8:$AL$17,AA$2,FALSE),""))</f>
        <v/>
      </c>
      <c r="AB6" s="723"/>
      <c r="AC6" s="723"/>
      <c r="AD6" s="723"/>
      <c r="AE6" s="723" t="str">
        <f>IF(C6=0,AE7,IFERROR(VLOOKUP($B6,Input!$B$8:$AL$17,AE$2,FALSE),""))</f>
        <v/>
      </c>
      <c r="AF6" s="723"/>
      <c r="AG6" s="723"/>
      <c r="AH6" s="723"/>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24" t="str">
        <f>IF(OR(C8=0,C8=""),"",IFERROR(VLOOKUP($B7,Input!$B$8:$AL$17,C$2,FALSE),0))</f>
        <v/>
      </c>
      <c r="D7" s="923"/>
      <c r="E7" s="924" t="str">
        <f t="shared" si="0"/>
        <v/>
      </c>
      <c r="F7" s="925"/>
      <c r="G7" s="723" t="str">
        <f>IFERROR(VLOOKUP($B7,Input!$B$8:$AL$17,G$2,FALSE),"")</f>
        <v/>
      </c>
      <c r="H7" s="723"/>
      <c r="I7" s="723"/>
      <c r="J7" s="723"/>
      <c r="K7" s="723" t="str">
        <f>IFERROR(VLOOKUP($B7,Input!$B$8:$AL$17,K$2,FALSE),"")</f>
        <v/>
      </c>
      <c r="L7" s="723"/>
      <c r="M7" s="723"/>
      <c r="N7" s="723"/>
      <c r="O7" s="723" t="str">
        <f>IF(C7=0,O8,IFERROR(VLOOKUP($B7,Input!$B$8:$AL$17,O$2,FALSE),""))</f>
        <v/>
      </c>
      <c r="P7" s="723"/>
      <c r="Q7" s="723"/>
      <c r="R7" s="723"/>
      <c r="S7" s="723" t="str">
        <f>IFERROR(VLOOKUP($B7,Input!$B$8:$AL$17,S$2,FALSE),"")</f>
        <v/>
      </c>
      <c r="T7" s="723"/>
      <c r="U7" s="723"/>
      <c r="V7" s="723"/>
      <c r="W7" s="723" t="str">
        <f>IFERROR(VLOOKUP($B7,Input!$B$8:$AL$17,W$2,FALSE),"")</f>
        <v/>
      </c>
      <c r="X7" s="723"/>
      <c r="Y7" s="723"/>
      <c r="Z7" s="723"/>
      <c r="AA7" s="723" t="str">
        <f>IF(C7=0,AA8,IFERROR(VLOOKUP($B7,Input!$B$8:$AL$17,AA$2,FALSE),""))</f>
        <v/>
      </c>
      <c r="AB7" s="723"/>
      <c r="AC7" s="723"/>
      <c r="AD7" s="723"/>
      <c r="AE7" s="723" t="str">
        <f>IF(C7=0,AE8,IFERROR(VLOOKUP($B7,Input!$B$8:$AL$17,AE$2,FALSE),""))</f>
        <v/>
      </c>
      <c r="AF7" s="723"/>
      <c r="AG7" s="723"/>
      <c r="AH7" s="723"/>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24" t="str">
        <f>IF(OR(C9=0,C9=""),"",IFERROR(VLOOKUP($B8,Input!$B$8:$AL$17,C$2,FALSE),0))</f>
        <v/>
      </c>
      <c r="D8" s="923"/>
      <c r="E8" s="924" t="str">
        <f t="shared" si="0"/>
        <v/>
      </c>
      <c r="F8" s="925"/>
      <c r="G8" s="723" t="str">
        <f>IFERROR(VLOOKUP($B8,Input!$B$8:$AL$17,G$2,FALSE),"")</f>
        <v/>
      </c>
      <c r="H8" s="723"/>
      <c r="I8" s="723"/>
      <c r="J8" s="723"/>
      <c r="K8" s="723" t="str">
        <f>IFERROR(VLOOKUP($B8,Input!$B$8:$AL$17,K$2,FALSE),"")</f>
        <v/>
      </c>
      <c r="L8" s="723"/>
      <c r="M8" s="723"/>
      <c r="N8" s="723"/>
      <c r="O8" s="723" t="str">
        <f>IF(C8=0,O9,IFERROR(VLOOKUP($B8,Input!$B$8:$AL$17,O$2,FALSE),""))</f>
        <v/>
      </c>
      <c r="P8" s="723"/>
      <c r="Q8" s="723"/>
      <c r="R8" s="723"/>
      <c r="S8" s="723" t="str">
        <f>IFERROR(VLOOKUP($B8,Input!$B$8:$AL$17,S$2,FALSE),"")</f>
        <v/>
      </c>
      <c r="T8" s="723"/>
      <c r="U8" s="723"/>
      <c r="V8" s="723"/>
      <c r="W8" s="723" t="str">
        <f>IFERROR(VLOOKUP($B8,Input!$B$8:$AL$17,W$2,FALSE),"")</f>
        <v/>
      </c>
      <c r="X8" s="723"/>
      <c r="Y8" s="723"/>
      <c r="Z8" s="723"/>
      <c r="AA8" s="723" t="str">
        <f>IF(C8=0,AA9,IFERROR(VLOOKUP($B8,Input!$B$8:$AL$17,AA$2,FALSE),""))</f>
        <v/>
      </c>
      <c r="AB8" s="723"/>
      <c r="AC8" s="723"/>
      <c r="AD8" s="723"/>
      <c r="AE8" s="723" t="str">
        <f>IF(C8=0,AE9,IFERROR(VLOOKUP($B8,Input!$B$8:$AL$17,AE$2,FALSE),""))</f>
        <v/>
      </c>
      <c r="AF8" s="723"/>
      <c r="AG8" s="723"/>
      <c r="AH8" s="723"/>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24" t="str">
        <f>IF(OR(C10=0,C10=""),"",IFERROR(VLOOKUP($B9,Input!$B$8:$AL$17,C$2,FALSE),0))</f>
        <v/>
      </c>
      <c r="D9" s="923"/>
      <c r="E9" s="924" t="str">
        <f t="shared" si="0"/>
        <v/>
      </c>
      <c r="F9" s="925"/>
      <c r="G9" s="723" t="str">
        <f>IFERROR(VLOOKUP($B9,Input!$B$8:$AL$17,G$2,FALSE),"")</f>
        <v/>
      </c>
      <c r="H9" s="723"/>
      <c r="I9" s="723"/>
      <c r="J9" s="723"/>
      <c r="K9" s="723" t="str">
        <f>IFERROR(VLOOKUP($B9,Input!$B$8:$AL$17,K$2,FALSE),"")</f>
        <v/>
      </c>
      <c r="L9" s="723"/>
      <c r="M9" s="723"/>
      <c r="N9" s="723"/>
      <c r="O9" s="723" t="str">
        <f>IF(C9=0,O10,IFERROR(VLOOKUP($B9,Input!$B$8:$AL$17,O$2,FALSE),""))</f>
        <v/>
      </c>
      <c r="P9" s="723"/>
      <c r="Q9" s="723"/>
      <c r="R9" s="723"/>
      <c r="S9" s="723" t="str">
        <f>IFERROR(VLOOKUP($B9,Input!$B$8:$AL$17,S$2,FALSE),"")</f>
        <v/>
      </c>
      <c r="T9" s="723"/>
      <c r="U9" s="723"/>
      <c r="V9" s="723"/>
      <c r="W9" s="723" t="str">
        <f>IFERROR(VLOOKUP($B9,Input!$B$8:$AL$17,W$2,FALSE),"")</f>
        <v/>
      </c>
      <c r="X9" s="723"/>
      <c r="Y9" s="723"/>
      <c r="Z9" s="723"/>
      <c r="AA9" s="723" t="str">
        <f>IF(C9=0,AA10,IFERROR(VLOOKUP($B9,Input!$B$8:$AL$17,AA$2,FALSE),""))</f>
        <v/>
      </c>
      <c r="AB9" s="723"/>
      <c r="AC9" s="723"/>
      <c r="AD9" s="723"/>
      <c r="AE9" s="723" t="str">
        <f>IF(C9=0,AE10,IFERROR(VLOOKUP($B9,Input!$B$8:$AL$17,AE$2,FALSE),""))</f>
        <v/>
      </c>
      <c r="AF9" s="723"/>
      <c r="AG9" s="723"/>
      <c r="AH9" s="723"/>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24" t="str">
        <f>IF(OR(C11=0,C11=""),"",IFERROR(VLOOKUP($B10,Input!$B$8:$AL$17,C$2,FALSE),0))</f>
        <v/>
      </c>
      <c r="D10" s="923"/>
      <c r="E10" s="924" t="str">
        <f t="shared" si="0"/>
        <v/>
      </c>
      <c r="F10" s="925"/>
      <c r="G10" s="723" t="str">
        <f>IFERROR(VLOOKUP($B10,Input!$B$8:$AL$17,G$2,FALSE),"")</f>
        <v/>
      </c>
      <c r="H10" s="723"/>
      <c r="I10" s="723"/>
      <c r="J10" s="723"/>
      <c r="K10" s="723" t="str">
        <f>IFERROR(VLOOKUP($B10,Input!$B$8:$AL$17,K$2,FALSE),"")</f>
        <v/>
      </c>
      <c r="L10" s="723"/>
      <c r="M10" s="723"/>
      <c r="N10" s="723"/>
      <c r="O10" s="723" t="str">
        <f>IF(C10=0,O11,IFERROR(VLOOKUP($B10,Input!$B$8:$AL$17,O$2,FALSE),""))</f>
        <v/>
      </c>
      <c r="P10" s="723"/>
      <c r="Q10" s="723"/>
      <c r="R10" s="723"/>
      <c r="S10" s="723" t="str">
        <f>IFERROR(VLOOKUP($B10,Input!$B$8:$AL$17,S$2,FALSE),"")</f>
        <v/>
      </c>
      <c r="T10" s="723"/>
      <c r="U10" s="723"/>
      <c r="V10" s="723"/>
      <c r="W10" s="723" t="str">
        <f>IFERROR(VLOOKUP($B10,Input!$B$8:$AL$17,W$2,FALSE),"")</f>
        <v/>
      </c>
      <c r="X10" s="723"/>
      <c r="Y10" s="723"/>
      <c r="Z10" s="723"/>
      <c r="AA10" s="723" t="str">
        <f>IF(C10=0,AA11,IFERROR(VLOOKUP($B10,Input!$B$8:$AL$17,AA$2,FALSE),""))</f>
        <v/>
      </c>
      <c r="AB10" s="723"/>
      <c r="AC10" s="723"/>
      <c r="AD10" s="723"/>
      <c r="AE10" s="723" t="str">
        <f>IF(C10=0,AE11,IFERROR(VLOOKUP($B10,Input!$B$8:$AL$17,AE$2,FALSE),""))</f>
        <v/>
      </c>
      <c r="AF10" s="723"/>
      <c r="AG10" s="723"/>
      <c r="AH10" s="723"/>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24" t="str">
        <f>IF(OR(C12=0,C12=""),"",IFERROR(VLOOKUP($B11,Input!$B$8:$AL$17,C$2,FALSE),0))</f>
        <v/>
      </c>
      <c r="D11" s="923"/>
      <c r="E11" s="924" t="str">
        <f t="shared" si="0"/>
        <v/>
      </c>
      <c r="F11" s="925"/>
      <c r="G11" s="723" t="str">
        <f>IFERROR(VLOOKUP($B11,Input!$B$8:$AL$17,G$2,FALSE),"")</f>
        <v/>
      </c>
      <c r="H11" s="723"/>
      <c r="I11" s="723"/>
      <c r="J11" s="723"/>
      <c r="K11" s="723" t="str">
        <f>IFERROR(VLOOKUP($B11,Input!$B$8:$AL$17,K$2,FALSE),"")</f>
        <v/>
      </c>
      <c r="L11" s="723"/>
      <c r="M11" s="723"/>
      <c r="N11" s="723"/>
      <c r="O11" s="723" t="str">
        <f>IF(C11=0,O12,IFERROR(VLOOKUP($B11,Input!$B$8:$AL$17,O$2,FALSE),""))</f>
        <v/>
      </c>
      <c r="P11" s="723"/>
      <c r="Q11" s="723"/>
      <c r="R11" s="723"/>
      <c r="S11" s="723" t="str">
        <f>IFERROR(VLOOKUP($B11,Input!$B$8:$AL$17,S$2,FALSE),"")</f>
        <v/>
      </c>
      <c r="T11" s="723"/>
      <c r="U11" s="723"/>
      <c r="V11" s="723"/>
      <c r="W11" s="723" t="str">
        <f>IFERROR(VLOOKUP($B11,Input!$B$8:$AL$17,W$2,FALSE),"")</f>
        <v/>
      </c>
      <c r="X11" s="723"/>
      <c r="Y11" s="723"/>
      <c r="Z11" s="723"/>
      <c r="AA11" s="723" t="str">
        <f>IF(C11=0,AA12,IFERROR(VLOOKUP($B11,Input!$B$8:$AL$17,AA$2,FALSE),""))</f>
        <v/>
      </c>
      <c r="AB11" s="723"/>
      <c r="AC11" s="723"/>
      <c r="AD11" s="723"/>
      <c r="AE11" s="723" t="str">
        <f>IF(C11=0,AE12,IFERROR(VLOOKUP($B11,Input!$B$8:$AL$17,AE$2,FALSE),""))</f>
        <v/>
      </c>
      <c r="AF11" s="723"/>
      <c r="AG11" s="723"/>
      <c r="AH11" s="723"/>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24" t="str">
        <f>IF(OR(C13=0,C13=""),"",IFERROR(VLOOKUP($B12,Input!$B$8:$AL$17,C$2,FALSE),0))</f>
        <v/>
      </c>
      <c r="D12" s="923"/>
      <c r="E12" s="924" t="str">
        <f t="shared" si="0"/>
        <v/>
      </c>
      <c r="F12" s="925"/>
      <c r="G12" s="723" t="str">
        <f>IFERROR(VLOOKUP($B12,Input!$B$8:$AL$17,G$2,FALSE),"")</f>
        <v/>
      </c>
      <c r="H12" s="723"/>
      <c r="I12" s="723"/>
      <c r="J12" s="723"/>
      <c r="K12" s="723" t="str">
        <f>IFERROR(VLOOKUP($B12,Input!$B$8:$AL$17,K$2,FALSE),"")</f>
        <v/>
      </c>
      <c r="L12" s="723"/>
      <c r="M12" s="723"/>
      <c r="N12" s="723"/>
      <c r="O12" s="723" t="str">
        <f>IF(C12=0,O13,IFERROR(VLOOKUP($B12,Input!$B$8:$AL$17,O$2,FALSE),""))</f>
        <v/>
      </c>
      <c r="P12" s="723"/>
      <c r="Q12" s="723"/>
      <c r="R12" s="723"/>
      <c r="S12" s="723" t="str">
        <f>IFERROR(VLOOKUP($B12,Input!$B$8:$AL$17,S$2,FALSE),"")</f>
        <v/>
      </c>
      <c r="T12" s="723"/>
      <c r="U12" s="723"/>
      <c r="V12" s="723"/>
      <c r="W12" s="723" t="str">
        <f>IFERROR(VLOOKUP($B12,Input!$B$8:$AL$17,W$2,FALSE),"")</f>
        <v/>
      </c>
      <c r="X12" s="723"/>
      <c r="Y12" s="723"/>
      <c r="Z12" s="723"/>
      <c r="AA12" s="723" t="str">
        <f>IF(C12=0,AA13,IFERROR(VLOOKUP($B12,Input!$B$8:$AL$17,AA$2,FALSE),""))</f>
        <v/>
      </c>
      <c r="AB12" s="723"/>
      <c r="AC12" s="723"/>
      <c r="AD12" s="723"/>
      <c r="AE12" s="723" t="str">
        <f>IF(C12=0,AE13,IFERROR(VLOOKUP($B12,Input!$B$8:$AL$17,AE$2,FALSE),""))</f>
        <v/>
      </c>
      <c r="AF12" s="723"/>
      <c r="AG12" s="723"/>
      <c r="AH12" s="723"/>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24" t="str">
        <f>IF(OR(C14=0,C14=""),"",IFERROR(VLOOKUP($B13,Input!$B$8:$AL$17,C$2,FALSE),0))</f>
        <v/>
      </c>
      <c r="D13" s="923"/>
      <c r="E13" s="924" t="str">
        <f t="shared" si="0"/>
        <v/>
      </c>
      <c r="F13" s="925"/>
      <c r="G13" s="723" t="str">
        <f>IFERROR(VLOOKUP($B13,Input!$B$8:$AL$17,G$2,FALSE),"")</f>
        <v/>
      </c>
      <c r="H13" s="723"/>
      <c r="I13" s="723"/>
      <c r="J13" s="723"/>
      <c r="K13" s="723" t="str">
        <f>IFERROR(VLOOKUP($B13,Input!$B$8:$AL$17,K$2,FALSE),"")</f>
        <v/>
      </c>
      <c r="L13" s="723"/>
      <c r="M13" s="723"/>
      <c r="N13" s="723"/>
      <c r="O13" s="723" t="str">
        <f>IF(C13=0,O14,IFERROR(VLOOKUP($B13,Input!$B$8:$AL$17,O$2,FALSE),""))</f>
        <v/>
      </c>
      <c r="P13" s="723"/>
      <c r="Q13" s="723"/>
      <c r="R13" s="723"/>
      <c r="S13" s="723" t="str">
        <f>IFERROR(VLOOKUP($B13,Input!$B$8:$AL$17,S$2,FALSE),"")</f>
        <v/>
      </c>
      <c r="T13" s="723"/>
      <c r="U13" s="723"/>
      <c r="V13" s="723"/>
      <c r="W13" s="723" t="str">
        <f>IFERROR(VLOOKUP($B13,Input!$B$8:$AL$17,W$2,FALSE),"")</f>
        <v/>
      </c>
      <c r="X13" s="723"/>
      <c r="Y13" s="723"/>
      <c r="Z13" s="723"/>
      <c r="AA13" s="723" t="str">
        <f>IF(C13=0,AA14,IFERROR(VLOOKUP($B13,Input!$B$8:$AL$17,AA$2,FALSE),""))</f>
        <v/>
      </c>
      <c r="AB13" s="723"/>
      <c r="AC13" s="723"/>
      <c r="AD13" s="723"/>
      <c r="AE13" s="723" t="str">
        <f>IF(C13=0,AE14,IFERROR(VLOOKUP($B13,Input!$B$8:$AL$17,AE$2,FALSE),""))</f>
        <v/>
      </c>
      <c r="AF13" s="723"/>
      <c r="AG13" s="723"/>
      <c r="AH13" s="723"/>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24" t="str">
        <f>IFERROR(VLOOKUP($B14,Input!$B$8:$AL$17,C$2,FALSE),"")</f>
        <v/>
      </c>
      <c r="D14" s="923"/>
      <c r="E14" s="924" t="str">
        <f t="shared" si="0"/>
        <v/>
      </c>
      <c r="F14" s="925"/>
      <c r="G14" s="723" t="str">
        <f>IFERROR(VLOOKUP($B14,Input!$B$8:$AL$17,G$2,FALSE),"")</f>
        <v/>
      </c>
      <c r="H14" s="723"/>
      <c r="I14" s="723"/>
      <c r="J14" s="723"/>
      <c r="K14" s="723" t="str">
        <f>IFERROR(VLOOKUP($B14,Input!$B$8:$AL$17,K$2,FALSE),"")</f>
        <v/>
      </c>
      <c r="L14" s="723"/>
      <c r="M14" s="723"/>
      <c r="N14" s="723"/>
      <c r="O14" s="723" t="str">
        <f>IFERROR(VLOOKUP($B14,Input!$B$8:$AL$17,O$2,FALSE),"")</f>
        <v/>
      </c>
      <c r="P14" s="723"/>
      <c r="Q14" s="723"/>
      <c r="R14" s="723"/>
      <c r="S14" s="723" t="str">
        <f>IFERROR(VLOOKUP($B14,Input!$B$8:$AL$17,S$2,FALSE),"")</f>
        <v/>
      </c>
      <c r="T14" s="723"/>
      <c r="U14" s="723"/>
      <c r="V14" s="723"/>
      <c r="W14" s="723" t="str">
        <f>IFERROR(VLOOKUP($B14,Input!$B$8:$AL$17,W$2,FALSE),"")</f>
        <v/>
      </c>
      <c r="X14" s="723"/>
      <c r="Y14" s="723"/>
      <c r="Z14" s="723"/>
      <c r="AA14" s="723" t="str">
        <f>IFERROR(VLOOKUP($B14,Input!$B$8:$AL$17,AA$2,FALSE),"")</f>
        <v/>
      </c>
      <c r="AB14" s="723"/>
      <c r="AC14" s="723"/>
      <c r="AD14" s="723"/>
      <c r="AE14" s="723" t="str">
        <f>IFERROR(VLOOKUP($B14,Input!$B$8:$AL$17,AE$2,FALSE),"")</f>
        <v/>
      </c>
      <c r="AF14" s="723"/>
      <c r="AG14" s="723"/>
      <c r="AH14" s="723"/>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1306</v>
      </c>
    </row>
    <row r="2" spans="1:1" x14ac:dyDescent="0.2">
      <c r="A2" t="s">
        <v>2709</v>
      </c>
    </row>
    <row r="3" spans="1:1" x14ac:dyDescent="0.2">
      <c r="A3" t="s">
        <v>1307</v>
      </c>
    </row>
    <row r="4" spans="1:1" x14ac:dyDescent="0.2">
      <c r="A4" t="s">
        <v>1308</v>
      </c>
    </row>
    <row r="5" spans="1:1" x14ac:dyDescent="0.2">
      <c r="A5" t="s">
        <v>1309</v>
      </c>
    </row>
    <row r="6" spans="1:1" x14ac:dyDescent="0.2">
      <c r="A6" t="s">
        <v>1310</v>
      </c>
    </row>
    <row r="7" spans="1:1" x14ac:dyDescent="0.2">
      <c r="A7" t="s">
        <v>1311</v>
      </c>
    </row>
    <row r="8" spans="1:1" x14ac:dyDescent="0.2">
      <c r="A8" t="s">
        <v>1312</v>
      </c>
    </row>
    <row r="9" spans="1:1" x14ac:dyDescent="0.2">
      <c r="A9" t="s">
        <v>1313</v>
      </c>
    </row>
    <row r="10" spans="1:1" x14ac:dyDescent="0.2">
      <c r="A10" t="s">
        <v>1314</v>
      </c>
    </row>
    <row r="11" spans="1:1" x14ac:dyDescent="0.2">
      <c r="A11" t="s">
        <v>2710</v>
      </c>
    </row>
    <row r="12" spans="1:1" x14ac:dyDescent="0.2">
      <c r="A12" t="s">
        <v>2711</v>
      </c>
    </row>
    <row r="13" spans="1:1" x14ac:dyDescent="0.2">
      <c r="A13" t="s">
        <v>2712</v>
      </c>
    </row>
    <row r="14" spans="1:1" x14ac:dyDescent="0.2">
      <c r="A14" t="s">
        <v>1315</v>
      </c>
    </row>
    <row r="15" spans="1:1" x14ac:dyDescent="0.2">
      <c r="A15" t="s">
        <v>1316</v>
      </c>
    </row>
    <row r="16" spans="1:1" x14ac:dyDescent="0.2">
      <c r="A16" t="s">
        <v>1317</v>
      </c>
    </row>
    <row r="17" spans="1:1" x14ac:dyDescent="0.2">
      <c r="A17" t="s">
        <v>1318</v>
      </c>
    </row>
    <row r="18" spans="1:1" x14ac:dyDescent="0.2">
      <c r="A18" t="s">
        <v>1319</v>
      </c>
    </row>
    <row r="19" spans="1:1" x14ac:dyDescent="0.2">
      <c r="A19" t="s">
        <v>1320</v>
      </c>
    </row>
    <row r="20" spans="1:1" x14ac:dyDescent="0.2">
      <c r="A20" t="s">
        <v>1321</v>
      </c>
    </row>
    <row r="21" spans="1:1" x14ac:dyDescent="0.2">
      <c r="A21" t="s">
        <v>1322</v>
      </c>
    </row>
    <row r="22" spans="1:1" x14ac:dyDescent="0.2">
      <c r="A22" t="s">
        <v>1323</v>
      </c>
    </row>
    <row r="23" spans="1:1" x14ac:dyDescent="0.2">
      <c r="A23" t="s">
        <v>1324</v>
      </c>
    </row>
    <row r="24" spans="1:1" x14ac:dyDescent="0.2">
      <c r="A24" t="s">
        <v>1325</v>
      </c>
    </row>
    <row r="25" spans="1:1" x14ac:dyDescent="0.2">
      <c r="A25" t="s">
        <v>1326</v>
      </c>
    </row>
    <row r="26" spans="1:1" x14ac:dyDescent="0.2">
      <c r="A26" t="s">
        <v>1327</v>
      </c>
    </row>
    <row r="27" spans="1:1" x14ac:dyDescent="0.2">
      <c r="A27" t="s">
        <v>1328</v>
      </c>
    </row>
    <row r="28" spans="1:1" x14ac:dyDescent="0.2">
      <c r="A28" t="s">
        <v>1329</v>
      </c>
    </row>
    <row r="29" spans="1:1" x14ac:dyDescent="0.2">
      <c r="A29" t="s">
        <v>1330</v>
      </c>
    </row>
    <row r="30" spans="1:1" x14ac:dyDescent="0.2">
      <c r="A30" t="s">
        <v>1331</v>
      </c>
    </row>
    <row r="31" spans="1:1" x14ac:dyDescent="0.2">
      <c r="A31" t="s">
        <v>1332</v>
      </c>
    </row>
    <row r="32" spans="1:1" x14ac:dyDescent="0.2">
      <c r="A32" t="s">
        <v>1333</v>
      </c>
    </row>
    <row r="33" spans="1:1" x14ac:dyDescent="0.2">
      <c r="A33" t="s">
        <v>1334</v>
      </c>
    </row>
    <row r="34" spans="1:1" x14ac:dyDescent="0.2">
      <c r="A34" t="s">
        <v>1335</v>
      </c>
    </row>
    <row r="35" spans="1:1" x14ac:dyDescent="0.2">
      <c r="A35" t="s">
        <v>1336</v>
      </c>
    </row>
    <row r="36" spans="1:1" x14ac:dyDescent="0.2">
      <c r="A36" t="s">
        <v>1337</v>
      </c>
    </row>
    <row r="37" spans="1:1" x14ac:dyDescent="0.2">
      <c r="A37" t="s">
        <v>1338</v>
      </c>
    </row>
    <row r="38" spans="1:1" x14ac:dyDescent="0.2">
      <c r="A38" t="s">
        <v>1339</v>
      </c>
    </row>
    <row r="39" spans="1:1" x14ac:dyDescent="0.2">
      <c r="A39" t="s">
        <v>1340</v>
      </c>
    </row>
    <row r="40" spans="1:1" x14ac:dyDescent="0.2">
      <c r="A40" t="s">
        <v>1341</v>
      </c>
    </row>
    <row r="41" spans="1:1" x14ac:dyDescent="0.2">
      <c r="A41" t="s">
        <v>1342</v>
      </c>
    </row>
    <row r="42" spans="1:1" x14ac:dyDescent="0.2">
      <c r="A42" t="s">
        <v>1343</v>
      </c>
    </row>
    <row r="43" spans="1:1" x14ac:dyDescent="0.2">
      <c r="A43" t="s">
        <v>1344</v>
      </c>
    </row>
    <row r="44" spans="1:1" x14ac:dyDescent="0.2">
      <c r="A44" t="s">
        <v>1345</v>
      </c>
    </row>
    <row r="45" spans="1:1" x14ac:dyDescent="0.2">
      <c r="A45" t="s">
        <v>1346</v>
      </c>
    </row>
    <row r="46" spans="1:1" x14ac:dyDescent="0.2">
      <c r="A46" t="s">
        <v>1347</v>
      </c>
    </row>
    <row r="47" spans="1:1" x14ac:dyDescent="0.2">
      <c r="A47" t="s">
        <v>1348</v>
      </c>
    </row>
    <row r="48" spans="1:1" x14ac:dyDescent="0.2">
      <c r="A48" t="s">
        <v>1349</v>
      </c>
    </row>
    <row r="49" spans="1:1" x14ac:dyDescent="0.2">
      <c r="A49" t="s">
        <v>1350</v>
      </c>
    </row>
    <row r="50" spans="1:1" x14ac:dyDescent="0.2">
      <c r="A50" t="s">
        <v>1351</v>
      </c>
    </row>
    <row r="51" spans="1:1" x14ac:dyDescent="0.2">
      <c r="A51" t="s">
        <v>1352</v>
      </c>
    </row>
    <row r="52" spans="1:1" x14ac:dyDescent="0.2">
      <c r="A52" t="s">
        <v>1353</v>
      </c>
    </row>
    <row r="53" spans="1:1" x14ac:dyDescent="0.2">
      <c r="A53" t="s">
        <v>1354</v>
      </c>
    </row>
    <row r="54" spans="1:1" x14ac:dyDescent="0.2">
      <c r="A54" t="s">
        <v>1355</v>
      </c>
    </row>
    <row r="55" spans="1:1" x14ac:dyDescent="0.2">
      <c r="A55" t="s">
        <v>1356</v>
      </c>
    </row>
    <row r="56" spans="1:1" x14ac:dyDescent="0.2">
      <c r="A56" t="s">
        <v>1357</v>
      </c>
    </row>
    <row r="57" spans="1:1" x14ac:dyDescent="0.2">
      <c r="A57" t="s">
        <v>1358</v>
      </c>
    </row>
    <row r="58" spans="1:1" x14ac:dyDescent="0.2">
      <c r="A58" t="s">
        <v>1359</v>
      </c>
    </row>
    <row r="59" spans="1:1" x14ac:dyDescent="0.2">
      <c r="A59" t="s">
        <v>1360</v>
      </c>
    </row>
    <row r="60" spans="1:1" x14ac:dyDescent="0.2">
      <c r="A60" t="s">
        <v>1361</v>
      </c>
    </row>
    <row r="61" spans="1:1" x14ac:dyDescent="0.2">
      <c r="A61" t="s">
        <v>1362</v>
      </c>
    </row>
    <row r="62" spans="1:1" x14ac:dyDescent="0.2">
      <c r="A62" t="s">
        <v>1363</v>
      </c>
    </row>
    <row r="63" spans="1:1" x14ac:dyDescent="0.2">
      <c r="A63" t="s">
        <v>1364</v>
      </c>
    </row>
    <row r="64" spans="1:1" x14ac:dyDescent="0.2">
      <c r="A64" t="s">
        <v>1365</v>
      </c>
    </row>
    <row r="65" spans="1:1" x14ac:dyDescent="0.2">
      <c r="A65" t="s">
        <v>1366</v>
      </c>
    </row>
    <row r="66" spans="1:1" x14ac:dyDescent="0.2">
      <c r="A66" t="s">
        <v>1367</v>
      </c>
    </row>
    <row r="67" spans="1:1" x14ac:dyDescent="0.2">
      <c r="A67" t="s">
        <v>1368</v>
      </c>
    </row>
    <row r="68" spans="1:1" x14ac:dyDescent="0.2">
      <c r="A68" t="s">
        <v>1369</v>
      </c>
    </row>
    <row r="69" spans="1:1" x14ac:dyDescent="0.2">
      <c r="A69" t="s">
        <v>1370</v>
      </c>
    </row>
    <row r="70" spans="1:1" x14ac:dyDescent="0.2">
      <c r="A70" t="s">
        <v>1371</v>
      </c>
    </row>
    <row r="71" spans="1:1" x14ac:dyDescent="0.2">
      <c r="A71" t="s">
        <v>1331</v>
      </c>
    </row>
    <row r="72" spans="1:1" x14ac:dyDescent="0.2">
      <c r="A72" t="s">
        <v>1372</v>
      </c>
    </row>
    <row r="73" spans="1:1" x14ac:dyDescent="0.2">
      <c r="A73" t="s">
        <v>1373</v>
      </c>
    </row>
    <row r="74" spans="1:1" x14ac:dyDescent="0.2">
      <c r="A74" t="s">
        <v>1374</v>
      </c>
    </row>
    <row r="75" spans="1:1" x14ac:dyDescent="0.2">
      <c r="A75" t="s">
        <v>1375</v>
      </c>
    </row>
    <row r="76" spans="1:1" x14ac:dyDescent="0.2">
      <c r="A76" t="s">
        <v>1336</v>
      </c>
    </row>
    <row r="77" spans="1:1" x14ac:dyDescent="0.2">
      <c r="A77" t="s">
        <v>1376</v>
      </c>
    </row>
    <row r="78" spans="1:1" x14ac:dyDescent="0.2">
      <c r="A78" t="s">
        <v>1377</v>
      </c>
    </row>
    <row r="79" spans="1:1" x14ac:dyDescent="0.2">
      <c r="A79" t="s">
        <v>1378</v>
      </c>
    </row>
    <row r="80" spans="1:1" x14ac:dyDescent="0.2">
      <c r="A80" t="s">
        <v>1379</v>
      </c>
    </row>
    <row r="81" spans="1:1" x14ac:dyDescent="0.2">
      <c r="A81" t="s">
        <v>1380</v>
      </c>
    </row>
    <row r="82" spans="1:1" x14ac:dyDescent="0.2">
      <c r="A82" t="s">
        <v>1381</v>
      </c>
    </row>
    <row r="83" spans="1:1" x14ac:dyDescent="0.2">
      <c r="A83" t="s">
        <v>1382</v>
      </c>
    </row>
    <row r="84" spans="1:1" x14ac:dyDescent="0.2">
      <c r="A84" t="s">
        <v>1383</v>
      </c>
    </row>
    <row r="85" spans="1:1" x14ac:dyDescent="0.2">
      <c r="A85" t="s">
        <v>1384</v>
      </c>
    </row>
    <row r="86" spans="1:1" x14ac:dyDescent="0.2">
      <c r="A86" t="s">
        <v>1385</v>
      </c>
    </row>
    <row r="87" spans="1:1" x14ac:dyDescent="0.2">
      <c r="A87" t="s">
        <v>1386</v>
      </c>
    </row>
    <row r="88" spans="1:1" x14ac:dyDescent="0.2">
      <c r="A88" t="s">
        <v>1387</v>
      </c>
    </row>
    <row r="89" spans="1:1" x14ac:dyDescent="0.2">
      <c r="A89" t="s">
        <v>1388</v>
      </c>
    </row>
    <row r="90" spans="1:1" x14ac:dyDescent="0.2">
      <c r="A90" t="s">
        <v>1389</v>
      </c>
    </row>
    <row r="91" spans="1:1" x14ac:dyDescent="0.2">
      <c r="A91" t="s">
        <v>1390</v>
      </c>
    </row>
    <row r="92" spans="1:1" x14ac:dyDescent="0.2">
      <c r="A92" t="s">
        <v>1352</v>
      </c>
    </row>
    <row r="93" spans="1:1" x14ac:dyDescent="0.2">
      <c r="A93" t="s">
        <v>1391</v>
      </c>
    </row>
    <row r="94" spans="1:1" x14ac:dyDescent="0.2">
      <c r="A94" t="s">
        <v>1392</v>
      </c>
    </row>
    <row r="95" spans="1:1" x14ac:dyDescent="0.2">
      <c r="A95" t="s">
        <v>1393</v>
      </c>
    </row>
    <row r="96" spans="1:1" x14ac:dyDescent="0.2">
      <c r="A96" t="s">
        <v>1394</v>
      </c>
    </row>
    <row r="97" spans="1:1" x14ac:dyDescent="0.2">
      <c r="A97" t="s">
        <v>1395</v>
      </c>
    </row>
    <row r="98" spans="1:1" x14ac:dyDescent="0.2">
      <c r="A98" t="s">
        <v>1396</v>
      </c>
    </row>
    <row r="99" spans="1:1" x14ac:dyDescent="0.2">
      <c r="A99" t="s">
        <v>1397</v>
      </c>
    </row>
    <row r="100" spans="1:1" x14ac:dyDescent="0.2">
      <c r="A100" t="s">
        <v>1398</v>
      </c>
    </row>
    <row r="101" spans="1:1" x14ac:dyDescent="0.2">
      <c r="A101" t="s">
        <v>1399</v>
      </c>
    </row>
    <row r="102" spans="1:1" x14ac:dyDescent="0.2">
      <c r="A102" t="s">
        <v>1400</v>
      </c>
    </row>
    <row r="103" spans="1:1" x14ac:dyDescent="0.2">
      <c r="A103" t="s">
        <v>1401</v>
      </c>
    </row>
    <row r="104" spans="1:1" x14ac:dyDescent="0.2">
      <c r="A104" t="s">
        <v>1402</v>
      </c>
    </row>
    <row r="105" spans="1:1" x14ac:dyDescent="0.2">
      <c r="A105" t="s">
        <v>1403</v>
      </c>
    </row>
    <row r="106" spans="1:1" x14ac:dyDescent="0.2">
      <c r="A106" t="s">
        <v>1404</v>
      </c>
    </row>
    <row r="107" spans="1:1" x14ac:dyDescent="0.2">
      <c r="A107" t="s">
        <v>1405</v>
      </c>
    </row>
    <row r="108" spans="1:1" x14ac:dyDescent="0.2">
      <c r="A108" t="s">
        <v>1406</v>
      </c>
    </row>
    <row r="109" spans="1:1" x14ac:dyDescent="0.2">
      <c r="A109" t="s">
        <v>1407</v>
      </c>
    </row>
    <row r="110" spans="1:1" x14ac:dyDescent="0.2">
      <c r="A110" t="s">
        <v>1408</v>
      </c>
    </row>
    <row r="111" spans="1:1" x14ac:dyDescent="0.2">
      <c r="A111" t="s">
        <v>1409</v>
      </c>
    </row>
    <row r="112" spans="1:1" x14ac:dyDescent="0.2">
      <c r="A112" t="s">
        <v>1410</v>
      </c>
    </row>
    <row r="113" spans="1:1" x14ac:dyDescent="0.2">
      <c r="A113" t="s">
        <v>1411</v>
      </c>
    </row>
    <row r="114" spans="1:1" x14ac:dyDescent="0.2">
      <c r="A114" t="s">
        <v>1412</v>
      </c>
    </row>
    <row r="115" spans="1:1" x14ac:dyDescent="0.2">
      <c r="A115" t="s">
        <v>1413</v>
      </c>
    </row>
    <row r="116" spans="1:1" x14ac:dyDescent="0.2">
      <c r="A116" t="s">
        <v>1414</v>
      </c>
    </row>
    <row r="117" spans="1:1" x14ac:dyDescent="0.2">
      <c r="A117" t="s">
        <v>1415</v>
      </c>
    </row>
    <row r="118" spans="1:1" x14ac:dyDescent="0.2">
      <c r="A118" t="s">
        <v>1416</v>
      </c>
    </row>
    <row r="119" spans="1:1" x14ac:dyDescent="0.2">
      <c r="A119" t="s">
        <v>1417</v>
      </c>
    </row>
    <row r="120" spans="1:1" x14ac:dyDescent="0.2">
      <c r="A120" t="s">
        <v>1418</v>
      </c>
    </row>
    <row r="121" spans="1:1" x14ac:dyDescent="0.2">
      <c r="A121" t="s">
        <v>1419</v>
      </c>
    </row>
    <row r="122" spans="1:1" x14ac:dyDescent="0.2">
      <c r="A122" t="s">
        <v>1420</v>
      </c>
    </row>
    <row r="123" spans="1:1" x14ac:dyDescent="0.2">
      <c r="A123" t="s">
        <v>1421</v>
      </c>
    </row>
    <row r="124" spans="1:1" x14ac:dyDescent="0.2">
      <c r="A124" t="s">
        <v>1422</v>
      </c>
    </row>
    <row r="125" spans="1:1" x14ac:dyDescent="0.2">
      <c r="A125" t="s">
        <v>1423</v>
      </c>
    </row>
    <row r="126" spans="1:1" x14ac:dyDescent="0.2">
      <c r="A126" t="s">
        <v>1424</v>
      </c>
    </row>
    <row r="127" spans="1:1" x14ac:dyDescent="0.2">
      <c r="A127" t="s">
        <v>1425</v>
      </c>
    </row>
    <row r="128" spans="1:1" x14ac:dyDescent="0.2">
      <c r="A128" t="s">
        <v>1426</v>
      </c>
    </row>
    <row r="129" spans="1:1" x14ac:dyDescent="0.2">
      <c r="A129" t="s">
        <v>1427</v>
      </c>
    </row>
    <row r="130" spans="1:1" x14ac:dyDescent="0.2">
      <c r="A130" t="s">
        <v>1428</v>
      </c>
    </row>
    <row r="131" spans="1:1" x14ac:dyDescent="0.2">
      <c r="A131" t="s">
        <v>1429</v>
      </c>
    </row>
    <row r="132" spans="1:1" x14ac:dyDescent="0.2">
      <c r="A132" t="s">
        <v>1430</v>
      </c>
    </row>
    <row r="133" spans="1:1" x14ac:dyDescent="0.2">
      <c r="A133" t="s">
        <v>1431</v>
      </c>
    </row>
    <row r="134" spans="1:1" x14ac:dyDescent="0.2">
      <c r="A134" t="s">
        <v>1432</v>
      </c>
    </row>
    <row r="135" spans="1:1" x14ac:dyDescent="0.2">
      <c r="A135" t="s">
        <v>1433</v>
      </c>
    </row>
    <row r="136" spans="1:1" x14ac:dyDescent="0.2">
      <c r="A136" t="s">
        <v>1434</v>
      </c>
    </row>
    <row r="137" spans="1:1" x14ac:dyDescent="0.2">
      <c r="A137" t="s">
        <v>1435</v>
      </c>
    </row>
    <row r="138" spans="1:1" x14ac:dyDescent="0.2">
      <c r="A138" t="s">
        <v>1436</v>
      </c>
    </row>
    <row r="139" spans="1:1" x14ac:dyDescent="0.2">
      <c r="A139" t="s">
        <v>1437</v>
      </c>
    </row>
    <row r="140" spans="1:1" x14ac:dyDescent="0.2">
      <c r="A140" t="s">
        <v>1438</v>
      </c>
    </row>
    <row r="141" spans="1:1" x14ac:dyDescent="0.2">
      <c r="A141" t="s">
        <v>1439</v>
      </c>
    </row>
    <row r="142" spans="1:1" x14ac:dyDescent="0.2">
      <c r="A142" t="s">
        <v>1440</v>
      </c>
    </row>
    <row r="143" spans="1:1" x14ac:dyDescent="0.2">
      <c r="A143" t="s">
        <v>1441</v>
      </c>
    </row>
    <row r="144" spans="1:1" x14ac:dyDescent="0.2">
      <c r="A144" t="s">
        <v>1442</v>
      </c>
    </row>
    <row r="145" spans="1:1" x14ac:dyDescent="0.2">
      <c r="A145" t="s">
        <v>1443</v>
      </c>
    </row>
    <row r="146" spans="1:1" x14ac:dyDescent="0.2">
      <c r="A146" t="s">
        <v>1444</v>
      </c>
    </row>
    <row r="147" spans="1:1" x14ac:dyDescent="0.2">
      <c r="A147" t="s">
        <v>1445</v>
      </c>
    </row>
    <row r="148" spans="1:1" x14ac:dyDescent="0.2">
      <c r="A148" t="s">
        <v>1446</v>
      </c>
    </row>
    <row r="149" spans="1:1" x14ac:dyDescent="0.2">
      <c r="A149" t="s">
        <v>1447</v>
      </c>
    </row>
    <row r="150" spans="1:1" x14ac:dyDescent="0.2">
      <c r="A150" t="s">
        <v>1448</v>
      </c>
    </row>
    <row r="151" spans="1:1" x14ac:dyDescent="0.2">
      <c r="A151" t="s">
        <v>1449</v>
      </c>
    </row>
    <row r="152" spans="1:1" x14ac:dyDescent="0.2">
      <c r="A152" t="s">
        <v>1450</v>
      </c>
    </row>
    <row r="153" spans="1:1" x14ac:dyDescent="0.2">
      <c r="A153" t="s">
        <v>1451</v>
      </c>
    </row>
    <row r="154" spans="1:1" x14ac:dyDescent="0.2">
      <c r="A154" t="s">
        <v>1452</v>
      </c>
    </row>
    <row r="155" spans="1:1" x14ac:dyDescent="0.2">
      <c r="A155" t="s">
        <v>1453</v>
      </c>
    </row>
    <row r="156" spans="1:1" x14ac:dyDescent="0.2">
      <c r="A156" t="s">
        <v>1454</v>
      </c>
    </row>
    <row r="157" spans="1:1" x14ac:dyDescent="0.2">
      <c r="A157" t="s">
        <v>1455</v>
      </c>
    </row>
    <row r="158" spans="1:1" x14ac:dyDescent="0.2">
      <c r="A158" t="s">
        <v>1456</v>
      </c>
    </row>
    <row r="159" spans="1:1" x14ac:dyDescent="0.2">
      <c r="A159" t="s">
        <v>1457</v>
      </c>
    </row>
    <row r="160" spans="1:1" x14ac:dyDescent="0.2">
      <c r="A160" t="s">
        <v>1458</v>
      </c>
    </row>
    <row r="161" spans="1:1" x14ac:dyDescent="0.2">
      <c r="A161" t="s">
        <v>1459</v>
      </c>
    </row>
    <row r="162" spans="1:1" x14ac:dyDescent="0.2">
      <c r="A162" t="s">
        <v>1460</v>
      </c>
    </row>
    <row r="163" spans="1:1" x14ac:dyDescent="0.2">
      <c r="A163" t="s">
        <v>1461</v>
      </c>
    </row>
    <row r="164" spans="1:1" x14ac:dyDescent="0.2">
      <c r="A164" t="s">
        <v>193</v>
      </c>
    </row>
    <row r="165" spans="1:1" x14ac:dyDescent="0.2">
      <c r="A165" t="s">
        <v>1462</v>
      </c>
    </row>
    <row r="166" spans="1:1" x14ac:dyDescent="0.2">
      <c r="A166" t="s">
        <v>1463</v>
      </c>
    </row>
    <row r="167" spans="1:1" x14ac:dyDescent="0.2">
      <c r="A167" t="s">
        <v>1464</v>
      </c>
    </row>
    <row r="168" spans="1:1" x14ac:dyDescent="0.2">
      <c r="A168" t="s">
        <v>1462</v>
      </c>
    </row>
    <row r="169" spans="1:1" x14ac:dyDescent="0.2">
      <c r="A169" t="s">
        <v>1465</v>
      </c>
    </row>
    <row r="170" spans="1:1" x14ac:dyDescent="0.2">
      <c r="A170" t="s">
        <v>1466</v>
      </c>
    </row>
    <row r="171" spans="1:1" x14ac:dyDescent="0.2">
      <c r="A171" t="s">
        <v>1462</v>
      </c>
    </row>
    <row r="172" spans="1:1" x14ac:dyDescent="0.2">
      <c r="A172" t="s">
        <v>1467</v>
      </c>
    </row>
    <row r="173" spans="1:1" x14ac:dyDescent="0.2">
      <c r="A173" t="s">
        <v>1468</v>
      </c>
    </row>
    <row r="174" spans="1:1" x14ac:dyDescent="0.2">
      <c r="A174" t="s">
        <v>1469</v>
      </c>
    </row>
    <row r="175" spans="1:1" x14ac:dyDescent="0.2">
      <c r="A175" t="s">
        <v>1470</v>
      </c>
    </row>
    <row r="176" spans="1:1" x14ac:dyDescent="0.2">
      <c r="A176" t="s">
        <v>1471</v>
      </c>
    </row>
    <row r="177" spans="1:1" x14ac:dyDescent="0.2">
      <c r="A177" t="s">
        <v>1472</v>
      </c>
    </row>
    <row r="178" spans="1:1" x14ac:dyDescent="0.2">
      <c r="A178" t="s">
        <v>2713</v>
      </c>
    </row>
    <row r="179" spans="1:1" x14ac:dyDescent="0.2">
      <c r="A179" t="s">
        <v>1473</v>
      </c>
    </row>
    <row r="180" spans="1:1" x14ac:dyDescent="0.2">
      <c r="A180" t="s">
        <v>1474</v>
      </c>
    </row>
    <row r="181" spans="1:1" x14ac:dyDescent="0.2">
      <c r="A181" t="s">
        <v>2714</v>
      </c>
    </row>
    <row r="182" spans="1:1" x14ac:dyDescent="0.2">
      <c r="A182" t="s">
        <v>1475</v>
      </c>
    </row>
    <row r="183" spans="1:1" x14ac:dyDescent="0.2">
      <c r="A183" t="s">
        <v>2715</v>
      </c>
    </row>
    <row r="184" spans="1:1" x14ac:dyDescent="0.2">
      <c r="A184" t="s">
        <v>2716</v>
      </c>
    </row>
    <row r="185" spans="1:1" x14ac:dyDescent="0.2">
      <c r="A185" t="s">
        <v>1476</v>
      </c>
    </row>
    <row r="186" spans="1:1" x14ac:dyDescent="0.2">
      <c r="A186" t="s">
        <v>1476</v>
      </c>
    </row>
    <row r="187" spans="1:1" x14ac:dyDescent="0.2">
      <c r="A187" t="s">
        <v>1477</v>
      </c>
    </row>
    <row r="188" spans="1:1" x14ac:dyDescent="0.2">
      <c r="A188" t="s">
        <v>1478</v>
      </c>
    </row>
    <row r="189" spans="1:1" x14ac:dyDescent="0.2">
      <c r="A189" t="s">
        <v>1479</v>
      </c>
    </row>
    <row r="190" spans="1:1" x14ac:dyDescent="0.2">
      <c r="A190" t="s">
        <v>1480</v>
      </c>
    </row>
    <row r="191" spans="1:1" x14ac:dyDescent="0.2">
      <c r="A191" t="s">
        <v>1481</v>
      </c>
    </row>
    <row r="192" spans="1:1" x14ac:dyDescent="0.2">
      <c r="A192" t="s">
        <v>1482</v>
      </c>
    </row>
    <row r="193" spans="1:1" x14ac:dyDescent="0.2">
      <c r="A193" t="s">
        <v>1483</v>
      </c>
    </row>
    <row r="194" spans="1:1" x14ac:dyDescent="0.2">
      <c r="A194" t="s">
        <v>1484</v>
      </c>
    </row>
    <row r="195" spans="1:1" x14ac:dyDescent="0.2">
      <c r="A195" t="s">
        <v>1485</v>
      </c>
    </row>
    <row r="196" spans="1:1" x14ac:dyDescent="0.2">
      <c r="A196" t="s">
        <v>1486</v>
      </c>
    </row>
    <row r="197" spans="1:1" x14ac:dyDescent="0.2">
      <c r="A197" t="s">
        <v>1487</v>
      </c>
    </row>
    <row r="198" spans="1:1" x14ac:dyDescent="0.2">
      <c r="A198" t="s">
        <v>1488</v>
      </c>
    </row>
    <row r="199" spans="1:1" x14ac:dyDescent="0.2">
      <c r="A199" t="s">
        <v>1489</v>
      </c>
    </row>
    <row r="200" spans="1:1" x14ac:dyDescent="0.2">
      <c r="A200" t="s">
        <v>1490</v>
      </c>
    </row>
    <row r="201" spans="1:1" x14ac:dyDescent="0.2">
      <c r="A201" t="s">
        <v>2717</v>
      </c>
    </row>
    <row r="202" spans="1:1" x14ac:dyDescent="0.2">
      <c r="A202" t="s">
        <v>1491</v>
      </c>
    </row>
    <row r="203" spans="1:1" x14ac:dyDescent="0.2">
      <c r="A203" t="s">
        <v>1492</v>
      </c>
    </row>
    <row r="204" spans="1:1" x14ac:dyDescent="0.2">
      <c r="A204" t="s">
        <v>1493</v>
      </c>
    </row>
    <row r="205" spans="1:1" x14ac:dyDescent="0.2">
      <c r="A205" t="s">
        <v>1494</v>
      </c>
    </row>
    <row r="206" spans="1:1" x14ac:dyDescent="0.2">
      <c r="A206" t="s">
        <v>1495</v>
      </c>
    </row>
    <row r="207" spans="1:1" x14ac:dyDescent="0.2">
      <c r="A207" t="s">
        <v>1496</v>
      </c>
    </row>
    <row r="208" spans="1:1" x14ac:dyDescent="0.2">
      <c r="A208" t="s">
        <v>1497</v>
      </c>
    </row>
    <row r="209" spans="1:1" x14ac:dyDescent="0.2">
      <c r="A209" t="s">
        <v>1498</v>
      </c>
    </row>
    <row r="210" spans="1:1" x14ac:dyDescent="0.2">
      <c r="A210" t="s">
        <v>1499</v>
      </c>
    </row>
    <row r="211" spans="1:1" x14ac:dyDescent="0.2">
      <c r="A211" t="s">
        <v>1500</v>
      </c>
    </row>
    <row r="212" spans="1:1" x14ac:dyDescent="0.2">
      <c r="A212" t="s">
        <v>1501</v>
      </c>
    </row>
    <row r="213" spans="1:1" x14ac:dyDescent="0.2">
      <c r="A213" t="s">
        <v>1502</v>
      </c>
    </row>
    <row r="214" spans="1:1" x14ac:dyDescent="0.2">
      <c r="A214" t="s">
        <v>1503</v>
      </c>
    </row>
    <row r="215" spans="1:1" x14ac:dyDescent="0.2">
      <c r="A215" t="s">
        <v>1504</v>
      </c>
    </row>
    <row r="216" spans="1:1" x14ac:dyDescent="0.2">
      <c r="A216" t="s">
        <v>1505</v>
      </c>
    </row>
    <row r="217" spans="1:1" x14ac:dyDescent="0.2">
      <c r="A217" t="s">
        <v>1506</v>
      </c>
    </row>
    <row r="218" spans="1:1" x14ac:dyDescent="0.2">
      <c r="A218" t="s">
        <v>1507</v>
      </c>
    </row>
    <row r="219" spans="1:1" x14ac:dyDescent="0.2">
      <c r="A219" t="s">
        <v>1508</v>
      </c>
    </row>
    <row r="220" spans="1:1" x14ac:dyDescent="0.2">
      <c r="A220" t="s">
        <v>1509</v>
      </c>
    </row>
    <row r="221" spans="1:1" x14ac:dyDescent="0.2">
      <c r="A221" t="s">
        <v>1510</v>
      </c>
    </row>
    <row r="222" spans="1:1" x14ac:dyDescent="0.2">
      <c r="A222" t="s">
        <v>1511</v>
      </c>
    </row>
    <row r="223" spans="1:1" x14ac:dyDescent="0.2">
      <c r="A223" t="s">
        <v>1512</v>
      </c>
    </row>
    <row r="224" spans="1:1" x14ac:dyDescent="0.2">
      <c r="A224" t="s">
        <v>1513</v>
      </c>
    </row>
    <row r="225" spans="1:1" x14ac:dyDescent="0.2">
      <c r="A225" t="s">
        <v>1514</v>
      </c>
    </row>
    <row r="226" spans="1:1" x14ac:dyDescent="0.2">
      <c r="A226" t="s">
        <v>1515</v>
      </c>
    </row>
    <row r="227" spans="1:1" x14ac:dyDescent="0.2">
      <c r="A227" t="s">
        <v>1516</v>
      </c>
    </row>
    <row r="228" spans="1:1" x14ac:dyDescent="0.2">
      <c r="A228" t="s">
        <v>1517</v>
      </c>
    </row>
    <row r="229" spans="1:1" x14ac:dyDescent="0.2">
      <c r="A229" t="s">
        <v>1518</v>
      </c>
    </row>
    <row r="230" spans="1:1" x14ac:dyDescent="0.2">
      <c r="A230" t="s">
        <v>1519</v>
      </c>
    </row>
    <row r="231" spans="1:1" x14ac:dyDescent="0.2">
      <c r="A231" t="s">
        <v>1520</v>
      </c>
    </row>
    <row r="232" spans="1:1" x14ac:dyDescent="0.2">
      <c r="A232" t="s">
        <v>1521</v>
      </c>
    </row>
    <row r="233" spans="1:1" x14ac:dyDescent="0.2">
      <c r="A233" t="s">
        <v>1522</v>
      </c>
    </row>
    <row r="234" spans="1:1" x14ac:dyDescent="0.2">
      <c r="A234" t="s">
        <v>1522</v>
      </c>
    </row>
    <row r="235" spans="1:1" x14ac:dyDescent="0.2">
      <c r="A235" t="s">
        <v>1523</v>
      </c>
    </row>
    <row r="236" spans="1:1" x14ac:dyDescent="0.2">
      <c r="A236" t="s">
        <v>1523</v>
      </c>
    </row>
    <row r="237" spans="1:1" x14ac:dyDescent="0.2">
      <c r="A237" t="s">
        <v>1523</v>
      </c>
    </row>
    <row r="238" spans="1:1" x14ac:dyDescent="0.2">
      <c r="A238" t="s">
        <v>1524</v>
      </c>
    </row>
    <row r="239" spans="1:1" x14ac:dyDescent="0.2">
      <c r="A239" t="s">
        <v>1524</v>
      </c>
    </row>
    <row r="240" spans="1:1" x14ac:dyDescent="0.2">
      <c r="A240" t="s">
        <v>1524</v>
      </c>
    </row>
    <row r="241" spans="1:1" x14ac:dyDescent="0.2">
      <c r="A241" t="s">
        <v>1525</v>
      </c>
    </row>
    <row r="242" spans="1:1" x14ac:dyDescent="0.2">
      <c r="A242" t="s">
        <v>1526</v>
      </c>
    </row>
    <row r="243" spans="1:1" x14ac:dyDescent="0.2">
      <c r="A243" t="s">
        <v>1527</v>
      </c>
    </row>
    <row r="244" spans="1:1" x14ac:dyDescent="0.2">
      <c r="A244" t="s">
        <v>1528</v>
      </c>
    </row>
    <row r="245" spans="1:1" x14ac:dyDescent="0.2">
      <c r="A245" t="s">
        <v>1529</v>
      </c>
    </row>
    <row r="246" spans="1:1" x14ac:dyDescent="0.2">
      <c r="A246" t="s">
        <v>1530</v>
      </c>
    </row>
    <row r="247" spans="1:1" x14ac:dyDescent="0.2">
      <c r="A247" t="s">
        <v>1531</v>
      </c>
    </row>
    <row r="248" spans="1:1" x14ac:dyDescent="0.2">
      <c r="A248" t="s">
        <v>1532</v>
      </c>
    </row>
    <row r="249" spans="1:1" x14ac:dyDescent="0.2">
      <c r="A249" t="s">
        <v>1533</v>
      </c>
    </row>
    <row r="250" spans="1:1" x14ac:dyDescent="0.2">
      <c r="A250" t="s">
        <v>1534</v>
      </c>
    </row>
    <row r="251" spans="1:1" x14ac:dyDescent="0.2">
      <c r="A251" t="s">
        <v>1535</v>
      </c>
    </row>
    <row r="252" spans="1:1" x14ac:dyDescent="0.2">
      <c r="A252" t="s">
        <v>1536</v>
      </c>
    </row>
    <row r="253" spans="1:1" x14ac:dyDescent="0.2">
      <c r="A253" t="s">
        <v>1537</v>
      </c>
    </row>
    <row r="254" spans="1:1" x14ac:dyDescent="0.2">
      <c r="A254" t="s">
        <v>1538</v>
      </c>
    </row>
    <row r="255" spans="1:1" x14ac:dyDescent="0.2">
      <c r="A255" t="s">
        <v>1539</v>
      </c>
    </row>
    <row r="256" spans="1:1" x14ac:dyDescent="0.2">
      <c r="A256" t="s">
        <v>1540</v>
      </c>
    </row>
    <row r="257" spans="1:1" x14ac:dyDescent="0.2">
      <c r="A257" t="s">
        <v>1541</v>
      </c>
    </row>
    <row r="258" spans="1:1" x14ac:dyDescent="0.2">
      <c r="A258" t="s">
        <v>1542</v>
      </c>
    </row>
    <row r="259" spans="1:1" x14ac:dyDescent="0.2">
      <c r="A259" t="s">
        <v>1543</v>
      </c>
    </row>
    <row r="260" spans="1:1" x14ac:dyDescent="0.2">
      <c r="A260" t="s">
        <v>1544</v>
      </c>
    </row>
    <row r="261" spans="1:1" x14ac:dyDescent="0.2">
      <c r="A261" t="s">
        <v>1545</v>
      </c>
    </row>
    <row r="262" spans="1:1" x14ac:dyDescent="0.2">
      <c r="A262" t="s">
        <v>1546</v>
      </c>
    </row>
    <row r="263" spans="1:1" x14ac:dyDescent="0.2">
      <c r="A263" t="s">
        <v>1547</v>
      </c>
    </row>
    <row r="264" spans="1:1" x14ac:dyDescent="0.2">
      <c r="A264" t="s">
        <v>1548</v>
      </c>
    </row>
    <row r="265" spans="1:1" x14ac:dyDescent="0.2">
      <c r="A265" t="s">
        <v>1549</v>
      </c>
    </row>
    <row r="266" spans="1:1" x14ac:dyDescent="0.2">
      <c r="A266" t="s">
        <v>1550</v>
      </c>
    </row>
    <row r="267" spans="1:1" x14ac:dyDescent="0.2">
      <c r="A267" t="s">
        <v>1551</v>
      </c>
    </row>
    <row r="268" spans="1:1" x14ac:dyDescent="0.2">
      <c r="A268" t="s">
        <v>1552</v>
      </c>
    </row>
    <row r="269" spans="1:1" x14ac:dyDescent="0.2">
      <c r="A269" t="s">
        <v>1553</v>
      </c>
    </row>
    <row r="270" spans="1:1" x14ac:dyDescent="0.2">
      <c r="A270" t="s">
        <v>1554</v>
      </c>
    </row>
    <row r="271" spans="1:1" x14ac:dyDescent="0.2">
      <c r="A271" t="s">
        <v>1555</v>
      </c>
    </row>
    <row r="272" spans="1:1" x14ac:dyDescent="0.2">
      <c r="A272" t="s">
        <v>1556</v>
      </c>
    </row>
    <row r="273" spans="1:1" x14ac:dyDescent="0.2">
      <c r="A273" t="s">
        <v>1557</v>
      </c>
    </row>
    <row r="274" spans="1:1" x14ac:dyDescent="0.2">
      <c r="A274" t="s">
        <v>1558</v>
      </c>
    </row>
    <row r="275" spans="1:1" x14ac:dyDescent="0.2">
      <c r="A275" t="s">
        <v>1559</v>
      </c>
    </row>
    <row r="276" spans="1:1" x14ac:dyDescent="0.2">
      <c r="A276" t="s">
        <v>1560</v>
      </c>
    </row>
    <row r="277" spans="1:1" x14ac:dyDescent="0.2">
      <c r="A277" t="s">
        <v>1561</v>
      </c>
    </row>
    <row r="278" spans="1:1" x14ac:dyDescent="0.2">
      <c r="A278" t="s">
        <v>1562</v>
      </c>
    </row>
    <row r="279" spans="1:1" x14ac:dyDescent="0.2">
      <c r="A279" t="s">
        <v>1563</v>
      </c>
    </row>
    <row r="280" spans="1:1" x14ac:dyDescent="0.2">
      <c r="A280" t="s">
        <v>1564</v>
      </c>
    </row>
    <row r="281" spans="1:1" x14ac:dyDescent="0.2">
      <c r="A281" t="s">
        <v>2718</v>
      </c>
    </row>
    <row r="282" spans="1:1" x14ac:dyDescent="0.2">
      <c r="A282" t="s">
        <v>1565</v>
      </c>
    </row>
    <row r="283" spans="1:1" x14ac:dyDescent="0.2">
      <c r="A283" t="s">
        <v>1566</v>
      </c>
    </row>
    <row r="284" spans="1:1" x14ac:dyDescent="0.2">
      <c r="A284" t="s">
        <v>1567</v>
      </c>
    </row>
    <row r="285" spans="1:1" x14ac:dyDescent="0.2">
      <c r="A285" t="s">
        <v>1568</v>
      </c>
    </row>
    <row r="286" spans="1:1" x14ac:dyDescent="0.2">
      <c r="A286" t="s">
        <v>1569</v>
      </c>
    </row>
    <row r="287" spans="1:1" x14ac:dyDescent="0.2">
      <c r="A287" t="s">
        <v>1570</v>
      </c>
    </row>
    <row r="288" spans="1:1" x14ac:dyDescent="0.2">
      <c r="A288" t="s">
        <v>1571</v>
      </c>
    </row>
    <row r="289" spans="1:1" x14ac:dyDescent="0.2">
      <c r="A289" t="s">
        <v>1572</v>
      </c>
    </row>
    <row r="290" spans="1:1" x14ac:dyDescent="0.2">
      <c r="A290" t="s">
        <v>1573</v>
      </c>
    </row>
    <row r="291" spans="1:1" x14ac:dyDescent="0.2">
      <c r="A291" t="s">
        <v>1574</v>
      </c>
    </row>
    <row r="292" spans="1:1" x14ac:dyDescent="0.2">
      <c r="A292" t="s">
        <v>1575</v>
      </c>
    </row>
    <row r="293" spans="1:1" x14ac:dyDescent="0.2">
      <c r="A293" t="s">
        <v>1576</v>
      </c>
    </row>
    <row r="294" spans="1:1" x14ac:dyDescent="0.2">
      <c r="A294" t="s">
        <v>1577</v>
      </c>
    </row>
    <row r="295" spans="1:1" x14ac:dyDescent="0.2">
      <c r="A295" t="s">
        <v>1578</v>
      </c>
    </row>
    <row r="296" spans="1:1" x14ac:dyDescent="0.2">
      <c r="A296" t="s">
        <v>1579</v>
      </c>
    </row>
    <row r="297" spans="1:1" x14ac:dyDescent="0.2">
      <c r="A297" t="s">
        <v>1580</v>
      </c>
    </row>
    <row r="298" spans="1:1" x14ac:dyDescent="0.2">
      <c r="A298" t="s">
        <v>1581</v>
      </c>
    </row>
    <row r="299" spans="1:1" x14ac:dyDescent="0.2">
      <c r="A299" t="s">
        <v>1582</v>
      </c>
    </row>
    <row r="300" spans="1:1" x14ac:dyDescent="0.2">
      <c r="A300" t="s">
        <v>1583</v>
      </c>
    </row>
    <row r="301" spans="1:1" x14ac:dyDescent="0.2">
      <c r="A301" t="s">
        <v>1584</v>
      </c>
    </row>
    <row r="302" spans="1:1" x14ac:dyDescent="0.2">
      <c r="A302" t="s">
        <v>1585</v>
      </c>
    </row>
    <row r="303" spans="1:1" x14ac:dyDescent="0.2">
      <c r="A303" t="s">
        <v>1586</v>
      </c>
    </row>
    <row r="304" spans="1:1" x14ac:dyDescent="0.2">
      <c r="A304" t="s">
        <v>1587</v>
      </c>
    </row>
    <row r="305" spans="1:1" x14ac:dyDescent="0.2">
      <c r="A305" t="s">
        <v>1588</v>
      </c>
    </row>
    <row r="306" spans="1:1" x14ac:dyDescent="0.2">
      <c r="A306" t="s">
        <v>1589</v>
      </c>
    </row>
    <row r="307" spans="1:1" x14ac:dyDescent="0.2">
      <c r="A307" t="s">
        <v>1590</v>
      </c>
    </row>
    <row r="308" spans="1:1" x14ac:dyDescent="0.2">
      <c r="A308" t="s">
        <v>1591</v>
      </c>
    </row>
    <row r="309" spans="1:1" x14ac:dyDescent="0.2">
      <c r="A309" t="s">
        <v>1592</v>
      </c>
    </row>
    <row r="310" spans="1:1" x14ac:dyDescent="0.2">
      <c r="A310" t="s">
        <v>1593</v>
      </c>
    </row>
    <row r="311" spans="1:1" x14ac:dyDescent="0.2">
      <c r="A311" t="s">
        <v>1594</v>
      </c>
    </row>
    <row r="312" spans="1:1" x14ac:dyDescent="0.2">
      <c r="A312" t="s">
        <v>1595</v>
      </c>
    </row>
    <row r="313" spans="1:1" x14ac:dyDescent="0.2">
      <c r="A313" t="s">
        <v>1596</v>
      </c>
    </row>
    <row r="314" spans="1:1" x14ac:dyDescent="0.2">
      <c r="A314" t="s">
        <v>1597</v>
      </c>
    </row>
    <row r="315" spans="1:1" x14ac:dyDescent="0.2">
      <c r="A315" t="s">
        <v>1598</v>
      </c>
    </row>
    <row r="316" spans="1:1" x14ac:dyDescent="0.2">
      <c r="A316" t="s">
        <v>1599</v>
      </c>
    </row>
    <row r="317" spans="1:1" x14ac:dyDescent="0.2">
      <c r="A317" t="s">
        <v>1600</v>
      </c>
    </row>
    <row r="318" spans="1:1" x14ac:dyDescent="0.2">
      <c r="A318" t="s">
        <v>1601</v>
      </c>
    </row>
    <row r="319" spans="1:1" x14ac:dyDescent="0.2">
      <c r="A319" t="s">
        <v>1602</v>
      </c>
    </row>
    <row r="320" spans="1:1" x14ac:dyDescent="0.2">
      <c r="A320" t="s">
        <v>1603</v>
      </c>
    </row>
    <row r="321" spans="1:1" x14ac:dyDescent="0.2">
      <c r="A321" t="s">
        <v>1604</v>
      </c>
    </row>
    <row r="322" spans="1:1" x14ac:dyDescent="0.2">
      <c r="A322" t="s">
        <v>1605</v>
      </c>
    </row>
    <row r="323" spans="1:1" x14ac:dyDescent="0.2">
      <c r="A323" t="s">
        <v>1606</v>
      </c>
    </row>
    <row r="324" spans="1:1" x14ac:dyDescent="0.2">
      <c r="A324" t="s">
        <v>1607</v>
      </c>
    </row>
    <row r="325" spans="1:1" x14ac:dyDescent="0.2">
      <c r="A325" t="s">
        <v>1608</v>
      </c>
    </row>
    <row r="326" spans="1:1" x14ac:dyDescent="0.2">
      <c r="A326" t="s">
        <v>1609</v>
      </c>
    </row>
    <row r="327" spans="1:1" x14ac:dyDescent="0.2">
      <c r="A327" t="s">
        <v>1610</v>
      </c>
    </row>
    <row r="328" spans="1:1" x14ac:dyDescent="0.2">
      <c r="A328" t="s">
        <v>1611</v>
      </c>
    </row>
    <row r="329" spans="1:1" x14ac:dyDescent="0.2">
      <c r="A329" t="s">
        <v>1612</v>
      </c>
    </row>
    <row r="330" spans="1:1" x14ac:dyDescent="0.2">
      <c r="A330" t="s">
        <v>1613</v>
      </c>
    </row>
    <row r="331" spans="1:1" x14ac:dyDescent="0.2">
      <c r="A331" t="s">
        <v>1614</v>
      </c>
    </row>
    <row r="332" spans="1:1" x14ac:dyDescent="0.2">
      <c r="A332" t="s">
        <v>1615</v>
      </c>
    </row>
    <row r="333" spans="1:1" x14ac:dyDescent="0.2">
      <c r="A333" t="s">
        <v>1616</v>
      </c>
    </row>
    <row r="334" spans="1:1" x14ac:dyDescent="0.2">
      <c r="A334" t="s">
        <v>1617</v>
      </c>
    </row>
    <row r="335" spans="1:1" x14ac:dyDescent="0.2">
      <c r="A335" t="s">
        <v>1618</v>
      </c>
    </row>
    <row r="336" spans="1:1" x14ac:dyDescent="0.2">
      <c r="A336" t="s">
        <v>1619</v>
      </c>
    </row>
    <row r="337" spans="1:1" x14ac:dyDescent="0.2">
      <c r="A337" t="s">
        <v>1620</v>
      </c>
    </row>
    <row r="338" spans="1:1" x14ac:dyDescent="0.2">
      <c r="A338" t="s">
        <v>1621</v>
      </c>
    </row>
    <row r="339" spans="1:1" x14ac:dyDescent="0.2">
      <c r="A339" t="s">
        <v>1622</v>
      </c>
    </row>
    <row r="340" spans="1:1" x14ac:dyDescent="0.2">
      <c r="A340" t="s">
        <v>1623</v>
      </c>
    </row>
    <row r="341" spans="1:1" x14ac:dyDescent="0.2">
      <c r="A341" t="s">
        <v>1624</v>
      </c>
    </row>
    <row r="342" spans="1:1" x14ac:dyDescent="0.2">
      <c r="A342" t="s">
        <v>1625</v>
      </c>
    </row>
    <row r="343" spans="1:1" x14ac:dyDescent="0.2">
      <c r="A343" t="s">
        <v>1626</v>
      </c>
    </row>
    <row r="344" spans="1:1" x14ac:dyDescent="0.2">
      <c r="A344" t="s">
        <v>1627</v>
      </c>
    </row>
    <row r="345" spans="1:1" x14ac:dyDescent="0.2">
      <c r="A345" t="s">
        <v>1628</v>
      </c>
    </row>
    <row r="346" spans="1:1" x14ac:dyDescent="0.2">
      <c r="A346" t="s">
        <v>1629</v>
      </c>
    </row>
    <row r="347" spans="1:1" x14ac:dyDescent="0.2">
      <c r="A347" t="s">
        <v>1630</v>
      </c>
    </row>
    <row r="348" spans="1:1" x14ac:dyDescent="0.2">
      <c r="A348" t="s">
        <v>1631</v>
      </c>
    </row>
    <row r="349" spans="1:1" x14ac:dyDescent="0.2">
      <c r="A349" t="s">
        <v>1632</v>
      </c>
    </row>
    <row r="350" spans="1:1" x14ac:dyDescent="0.2">
      <c r="A350" t="s">
        <v>1633</v>
      </c>
    </row>
    <row r="351" spans="1:1" x14ac:dyDescent="0.2">
      <c r="A351" t="s">
        <v>1634</v>
      </c>
    </row>
    <row r="352" spans="1:1" x14ac:dyDescent="0.2">
      <c r="A352" t="s">
        <v>1635</v>
      </c>
    </row>
    <row r="353" spans="1:1" x14ac:dyDescent="0.2">
      <c r="A353" t="s">
        <v>1636</v>
      </c>
    </row>
    <row r="354" spans="1:1" x14ac:dyDescent="0.2">
      <c r="A354" t="s">
        <v>1637</v>
      </c>
    </row>
    <row r="355" spans="1:1" x14ac:dyDescent="0.2">
      <c r="A355" t="s">
        <v>1638</v>
      </c>
    </row>
    <row r="356" spans="1:1" x14ac:dyDescent="0.2">
      <c r="A356" t="s">
        <v>1639</v>
      </c>
    </row>
    <row r="357" spans="1:1" x14ac:dyDescent="0.2">
      <c r="A357" t="s">
        <v>1640</v>
      </c>
    </row>
    <row r="358" spans="1:1" x14ac:dyDescent="0.2">
      <c r="A358" t="s">
        <v>1641</v>
      </c>
    </row>
    <row r="359" spans="1:1" x14ac:dyDescent="0.2">
      <c r="A359" t="s">
        <v>1642</v>
      </c>
    </row>
    <row r="360" spans="1:1" x14ac:dyDescent="0.2">
      <c r="A360" t="s">
        <v>1643</v>
      </c>
    </row>
    <row r="361" spans="1:1" x14ac:dyDescent="0.2">
      <c r="A361" t="s">
        <v>1644</v>
      </c>
    </row>
    <row r="362" spans="1:1" x14ac:dyDescent="0.2">
      <c r="A362" t="s">
        <v>1645</v>
      </c>
    </row>
    <row r="363" spans="1:1" x14ac:dyDescent="0.2">
      <c r="A363" t="s">
        <v>1646</v>
      </c>
    </row>
    <row r="364" spans="1:1" x14ac:dyDescent="0.2">
      <c r="A364" t="s">
        <v>1647</v>
      </c>
    </row>
    <row r="365" spans="1:1" x14ac:dyDescent="0.2">
      <c r="A365" t="s">
        <v>1648</v>
      </c>
    </row>
    <row r="366" spans="1:1" x14ac:dyDescent="0.2">
      <c r="A366" t="s">
        <v>1649</v>
      </c>
    </row>
    <row r="367" spans="1:1" x14ac:dyDescent="0.2">
      <c r="A367" t="s">
        <v>1650</v>
      </c>
    </row>
    <row r="368" spans="1:1" x14ac:dyDescent="0.2">
      <c r="A368" t="s">
        <v>1651</v>
      </c>
    </row>
    <row r="369" spans="1:1" x14ac:dyDescent="0.2">
      <c r="A369" t="s">
        <v>1652</v>
      </c>
    </row>
    <row r="370" spans="1:1" x14ac:dyDescent="0.2">
      <c r="A370" t="s">
        <v>1653</v>
      </c>
    </row>
    <row r="371" spans="1:1" x14ac:dyDescent="0.2">
      <c r="A371" t="s">
        <v>1654</v>
      </c>
    </row>
    <row r="372" spans="1:1" x14ac:dyDescent="0.2">
      <c r="A372" t="s">
        <v>1655</v>
      </c>
    </row>
    <row r="373" spans="1:1" x14ac:dyDescent="0.2">
      <c r="A373" t="s">
        <v>1656</v>
      </c>
    </row>
    <row r="374" spans="1:1" x14ac:dyDescent="0.2">
      <c r="A374" t="s">
        <v>1657</v>
      </c>
    </row>
    <row r="375" spans="1:1" x14ac:dyDescent="0.2">
      <c r="A375" t="s">
        <v>1658</v>
      </c>
    </row>
    <row r="376" spans="1:1" x14ac:dyDescent="0.2">
      <c r="A376" t="s">
        <v>1659</v>
      </c>
    </row>
    <row r="377" spans="1:1" x14ac:dyDescent="0.2">
      <c r="A377" t="s">
        <v>1660</v>
      </c>
    </row>
    <row r="378" spans="1:1" x14ac:dyDescent="0.2">
      <c r="A378" t="s">
        <v>1661</v>
      </c>
    </row>
    <row r="379" spans="1:1" x14ac:dyDescent="0.2">
      <c r="A379" t="s">
        <v>1662</v>
      </c>
    </row>
    <row r="380" spans="1:1" x14ac:dyDescent="0.2">
      <c r="A380" t="s">
        <v>1663</v>
      </c>
    </row>
    <row r="381" spans="1:1" x14ac:dyDescent="0.2">
      <c r="A381" t="s">
        <v>1664</v>
      </c>
    </row>
    <row r="382" spans="1:1" x14ac:dyDescent="0.2">
      <c r="A382" t="s">
        <v>1665</v>
      </c>
    </row>
    <row r="383" spans="1:1" x14ac:dyDescent="0.2">
      <c r="A383" t="s">
        <v>1666</v>
      </c>
    </row>
    <row r="384" spans="1:1" x14ac:dyDescent="0.2">
      <c r="A384" t="s">
        <v>1667</v>
      </c>
    </row>
    <row r="385" spans="1:1" x14ac:dyDescent="0.2">
      <c r="A385" t="s">
        <v>1668</v>
      </c>
    </row>
    <row r="386" spans="1:1" x14ac:dyDescent="0.2">
      <c r="A386" t="s">
        <v>1669</v>
      </c>
    </row>
    <row r="387" spans="1:1" x14ac:dyDescent="0.2">
      <c r="A387" t="s">
        <v>1670</v>
      </c>
    </row>
    <row r="388" spans="1:1" x14ac:dyDescent="0.2">
      <c r="A388" t="s">
        <v>1671</v>
      </c>
    </row>
    <row r="389" spans="1:1" x14ac:dyDescent="0.2">
      <c r="A389" t="s">
        <v>1672</v>
      </c>
    </row>
    <row r="390" spans="1:1" x14ac:dyDescent="0.2">
      <c r="A390" t="s">
        <v>1673</v>
      </c>
    </row>
    <row r="391" spans="1:1" x14ac:dyDescent="0.2">
      <c r="A391" t="s">
        <v>1674</v>
      </c>
    </row>
    <row r="392" spans="1:1" x14ac:dyDescent="0.2">
      <c r="A392" t="s">
        <v>1675</v>
      </c>
    </row>
    <row r="393" spans="1:1" x14ac:dyDescent="0.2">
      <c r="A393" t="s">
        <v>1676</v>
      </c>
    </row>
    <row r="394" spans="1:1" x14ac:dyDescent="0.2">
      <c r="A394" t="s">
        <v>2719</v>
      </c>
    </row>
    <row r="395" spans="1:1" x14ac:dyDescent="0.2">
      <c r="A395" t="s">
        <v>1677</v>
      </c>
    </row>
    <row r="396" spans="1:1" x14ac:dyDescent="0.2">
      <c r="A396" t="s">
        <v>1678</v>
      </c>
    </row>
    <row r="397" spans="1:1" x14ac:dyDescent="0.2">
      <c r="A397" t="s">
        <v>1679</v>
      </c>
    </row>
    <row r="398" spans="1:1" x14ac:dyDescent="0.2">
      <c r="A398" t="s">
        <v>1680</v>
      </c>
    </row>
    <row r="399" spans="1:1" x14ac:dyDescent="0.2">
      <c r="A399" t="s">
        <v>1681</v>
      </c>
    </row>
    <row r="400" spans="1:1" x14ac:dyDescent="0.2">
      <c r="A400" t="s">
        <v>2720</v>
      </c>
    </row>
    <row r="401" spans="1:1" x14ac:dyDescent="0.2">
      <c r="A401" t="s">
        <v>1682</v>
      </c>
    </row>
    <row r="402" spans="1:1" x14ac:dyDescent="0.2">
      <c r="A402" t="s">
        <v>2721</v>
      </c>
    </row>
    <row r="403" spans="1:1" x14ac:dyDescent="0.2">
      <c r="A403" t="s">
        <v>2722</v>
      </c>
    </row>
    <row r="404" spans="1:1" x14ac:dyDescent="0.2">
      <c r="A404" t="s">
        <v>2723</v>
      </c>
    </row>
    <row r="405" spans="1:1" x14ac:dyDescent="0.2">
      <c r="A405" t="s">
        <v>2724</v>
      </c>
    </row>
    <row r="406" spans="1:1" x14ac:dyDescent="0.2">
      <c r="A406" t="s">
        <v>2725</v>
      </c>
    </row>
    <row r="407" spans="1:1" x14ac:dyDescent="0.2">
      <c r="A407" t="s">
        <v>1683</v>
      </c>
    </row>
    <row r="408" spans="1:1" x14ac:dyDescent="0.2">
      <c r="A408" t="s">
        <v>2726</v>
      </c>
    </row>
    <row r="409" spans="1:1" x14ac:dyDescent="0.2">
      <c r="A409" t="s">
        <v>2727</v>
      </c>
    </row>
    <row r="410" spans="1:1" x14ac:dyDescent="0.2">
      <c r="A410" t="s">
        <v>2728</v>
      </c>
    </row>
    <row r="411" spans="1:1" x14ac:dyDescent="0.2">
      <c r="A411" t="s">
        <v>2729</v>
      </c>
    </row>
    <row r="412" spans="1:1" x14ac:dyDescent="0.2">
      <c r="A412" t="s">
        <v>2730</v>
      </c>
    </row>
    <row r="413" spans="1:1" x14ac:dyDescent="0.2">
      <c r="A413" t="s">
        <v>2731</v>
      </c>
    </row>
    <row r="414" spans="1:1" x14ac:dyDescent="0.2">
      <c r="A414" t="s">
        <v>2732</v>
      </c>
    </row>
    <row r="415" spans="1:1" x14ac:dyDescent="0.2">
      <c r="A415" t="s">
        <v>2733</v>
      </c>
    </row>
    <row r="416" spans="1:1" x14ac:dyDescent="0.2">
      <c r="A416" t="s">
        <v>2734</v>
      </c>
    </row>
    <row r="417" spans="1:1" x14ac:dyDescent="0.2">
      <c r="A417" t="s">
        <v>2735</v>
      </c>
    </row>
    <row r="418" spans="1:1" x14ac:dyDescent="0.2">
      <c r="A418" t="s">
        <v>2736</v>
      </c>
    </row>
    <row r="419" spans="1:1" x14ac:dyDescent="0.2">
      <c r="A419" t="s">
        <v>2737</v>
      </c>
    </row>
    <row r="420" spans="1:1" x14ac:dyDescent="0.2">
      <c r="A420" t="s">
        <v>2738</v>
      </c>
    </row>
    <row r="421" spans="1:1" x14ac:dyDescent="0.2">
      <c r="A421" t="s">
        <v>2739</v>
      </c>
    </row>
    <row r="422" spans="1:1" x14ac:dyDescent="0.2">
      <c r="A422" t="s">
        <v>2740</v>
      </c>
    </row>
    <row r="423" spans="1:1" x14ac:dyDescent="0.2">
      <c r="A423" t="s">
        <v>2741</v>
      </c>
    </row>
    <row r="424" spans="1:1" x14ac:dyDescent="0.2">
      <c r="A424" t="s">
        <v>2742</v>
      </c>
    </row>
    <row r="425" spans="1:1" x14ac:dyDescent="0.2">
      <c r="A425" t="s">
        <v>2743</v>
      </c>
    </row>
    <row r="426" spans="1:1" x14ac:dyDescent="0.2">
      <c r="A426" t="s">
        <v>2744</v>
      </c>
    </row>
    <row r="427" spans="1:1" x14ac:dyDescent="0.2">
      <c r="A427" t="s">
        <v>2745</v>
      </c>
    </row>
    <row r="428" spans="1:1" x14ac:dyDescent="0.2">
      <c r="A428" t="s">
        <v>2746</v>
      </c>
    </row>
    <row r="429" spans="1:1" x14ac:dyDescent="0.2">
      <c r="A429" t="s">
        <v>2747</v>
      </c>
    </row>
    <row r="430" spans="1:1" x14ac:dyDescent="0.2">
      <c r="A430" t="s">
        <v>2748</v>
      </c>
    </row>
    <row r="431" spans="1:1" x14ac:dyDescent="0.2">
      <c r="A431" t="s">
        <v>2749</v>
      </c>
    </row>
    <row r="432" spans="1:1" x14ac:dyDescent="0.2">
      <c r="A432" t="s">
        <v>2750</v>
      </c>
    </row>
    <row r="433" spans="1:1" x14ac:dyDescent="0.2">
      <c r="A433" t="s">
        <v>2751</v>
      </c>
    </row>
    <row r="434" spans="1:1" x14ac:dyDescent="0.2">
      <c r="A434" t="s">
        <v>2752</v>
      </c>
    </row>
    <row r="435" spans="1:1" x14ac:dyDescent="0.2">
      <c r="A435" t="s">
        <v>2753</v>
      </c>
    </row>
    <row r="436" spans="1:1" x14ac:dyDescent="0.2">
      <c r="A436" t="s">
        <v>2754</v>
      </c>
    </row>
    <row r="437" spans="1:1" x14ac:dyDescent="0.2">
      <c r="A437" t="s">
        <v>2755</v>
      </c>
    </row>
    <row r="438" spans="1:1" x14ac:dyDescent="0.2">
      <c r="A438" t="s">
        <v>2756</v>
      </c>
    </row>
    <row r="439" spans="1:1" x14ac:dyDescent="0.2">
      <c r="A439" t="s">
        <v>2757</v>
      </c>
    </row>
    <row r="440" spans="1:1" x14ac:dyDescent="0.2">
      <c r="A440" t="s">
        <v>2758</v>
      </c>
    </row>
    <row r="441" spans="1:1" x14ac:dyDescent="0.2">
      <c r="A441" t="s">
        <v>2759</v>
      </c>
    </row>
    <row r="442" spans="1:1" x14ac:dyDescent="0.2">
      <c r="A442" t="s">
        <v>2760</v>
      </c>
    </row>
    <row r="443" spans="1:1" x14ac:dyDescent="0.2">
      <c r="A443" t="s">
        <v>2761</v>
      </c>
    </row>
    <row r="444" spans="1:1" x14ac:dyDescent="0.2">
      <c r="A444" t="s">
        <v>2762</v>
      </c>
    </row>
    <row r="445" spans="1:1" x14ac:dyDescent="0.2">
      <c r="A445" t="s">
        <v>2763</v>
      </c>
    </row>
    <row r="446" spans="1:1" x14ac:dyDescent="0.2">
      <c r="A446" t="s">
        <v>2764</v>
      </c>
    </row>
    <row r="447" spans="1:1" x14ac:dyDescent="0.2">
      <c r="A447" t="s">
        <v>2765</v>
      </c>
    </row>
    <row r="448" spans="1:1" x14ac:dyDescent="0.2">
      <c r="A448" t="s">
        <v>2766</v>
      </c>
    </row>
    <row r="449" spans="1:1" x14ac:dyDescent="0.2">
      <c r="A449" t="s">
        <v>2767</v>
      </c>
    </row>
    <row r="450" spans="1:1" x14ac:dyDescent="0.2">
      <c r="A450" t="s">
        <v>2768</v>
      </c>
    </row>
    <row r="451" spans="1:1" x14ac:dyDescent="0.2">
      <c r="A451" t="s">
        <v>2769</v>
      </c>
    </row>
    <row r="452" spans="1:1" x14ac:dyDescent="0.2">
      <c r="A452" t="s">
        <v>2770</v>
      </c>
    </row>
    <row r="453" spans="1:1" x14ac:dyDescent="0.2">
      <c r="A453" t="s">
        <v>2771</v>
      </c>
    </row>
    <row r="454" spans="1:1" x14ac:dyDescent="0.2">
      <c r="A454" t="s">
        <v>2772</v>
      </c>
    </row>
    <row r="455" spans="1:1" x14ac:dyDescent="0.2">
      <c r="A455" t="s">
        <v>2773</v>
      </c>
    </row>
    <row r="456" spans="1:1" x14ac:dyDescent="0.2">
      <c r="A456" t="s">
        <v>2774</v>
      </c>
    </row>
    <row r="457" spans="1:1" x14ac:dyDescent="0.2">
      <c r="A457" t="s">
        <v>2775</v>
      </c>
    </row>
    <row r="458" spans="1:1" x14ac:dyDescent="0.2">
      <c r="A458" t="s">
        <v>2776</v>
      </c>
    </row>
    <row r="459" spans="1:1" x14ac:dyDescent="0.2">
      <c r="A459" t="s">
        <v>2777</v>
      </c>
    </row>
    <row r="460" spans="1:1" x14ac:dyDescent="0.2">
      <c r="A460" t="s">
        <v>2778</v>
      </c>
    </row>
    <row r="461" spans="1:1" x14ac:dyDescent="0.2">
      <c r="A461" t="s">
        <v>2779</v>
      </c>
    </row>
    <row r="462" spans="1:1" x14ac:dyDescent="0.2">
      <c r="A462" t="s">
        <v>2780</v>
      </c>
    </row>
    <row r="463" spans="1:1" x14ac:dyDescent="0.2">
      <c r="A463" t="s">
        <v>2781</v>
      </c>
    </row>
    <row r="464" spans="1:1" x14ac:dyDescent="0.2">
      <c r="A464" t="s">
        <v>2782</v>
      </c>
    </row>
    <row r="465" spans="1:1" x14ac:dyDescent="0.2">
      <c r="A465" t="s">
        <v>2783</v>
      </c>
    </row>
    <row r="466" spans="1:1" x14ac:dyDescent="0.2">
      <c r="A466" t="s">
        <v>2784</v>
      </c>
    </row>
    <row r="467" spans="1:1" x14ac:dyDescent="0.2">
      <c r="A467" t="s">
        <v>2785</v>
      </c>
    </row>
    <row r="468" spans="1:1" x14ac:dyDescent="0.2">
      <c r="A468" t="s">
        <v>2786</v>
      </c>
    </row>
    <row r="469" spans="1:1" x14ac:dyDescent="0.2">
      <c r="A469" t="s">
        <v>2787</v>
      </c>
    </row>
    <row r="470" spans="1:1" x14ac:dyDescent="0.2">
      <c r="A470" t="s">
        <v>2788</v>
      </c>
    </row>
    <row r="471" spans="1:1" x14ac:dyDescent="0.2">
      <c r="A471" t="s">
        <v>2789</v>
      </c>
    </row>
    <row r="472" spans="1:1" x14ac:dyDescent="0.2">
      <c r="A472" t="s">
        <v>2790</v>
      </c>
    </row>
    <row r="473" spans="1:1" x14ac:dyDescent="0.2">
      <c r="A473" t="s">
        <v>2791</v>
      </c>
    </row>
    <row r="474" spans="1:1" x14ac:dyDescent="0.2">
      <c r="A474" t="s">
        <v>2792</v>
      </c>
    </row>
    <row r="475" spans="1:1" x14ac:dyDescent="0.2">
      <c r="A475" t="s">
        <v>2793</v>
      </c>
    </row>
    <row r="476" spans="1:1" x14ac:dyDescent="0.2">
      <c r="A476" t="s">
        <v>2794</v>
      </c>
    </row>
    <row r="477" spans="1:1" x14ac:dyDescent="0.2">
      <c r="A477" t="s">
        <v>2795</v>
      </c>
    </row>
    <row r="478" spans="1:1" x14ac:dyDescent="0.2">
      <c r="A478" t="s">
        <v>2796</v>
      </c>
    </row>
    <row r="479" spans="1:1" x14ac:dyDescent="0.2">
      <c r="A479" t="s">
        <v>2797</v>
      </c>
    </row>
    <row r="480" spans="1:1" x14ac:dyDescent="0.2">
      <c r="A480" t="s">
        <v>2798</v>
      </c>
    </row>
    <row r="481" spans="1:1" x14ac:dyDescent="0.2">
      <c r="A481" t="s">
        <v>2799</v>
      </c>
    </row>
    <row r="482" spans="1:1" x14ac:dyDescent="0.2">
      <c r="A482" t="s">
        <v>2800</v>
      </c>
    </row>
    <row r="483" spans="1:1" x14ac:dyDescent="0.2">
      <c r="A483" t="s">
        <v>2801</v>
      </c>
    </row>
    <row r="484" spans="1:1" x14ac:dyDescent="0.2">
      <c r="A484" t="s">
        <v>2802</v>
      </c>
    </row>
    <row r="485" spans="1:1" x14ac:dyDescent="0.2">
      <c r="A485" t="s">
        <v>2803</v>
      </c>
    </row>
    <row r="486" spans="1:1" x14ac:dyDescent="0.2">
      <c r="A486" t="s">
        <v>1684</v>
      </c>
    </row>
    <row r="487" spans="1:1" x14ac:dyDescent="0.2">
      <c r="A487" t="s">
        <v>2804</v>
      </c>
    </row>
    <row r="488" spans="1:1" x14ac:dyDescent="0.2">
      <c r="A488" t="s">
        <v>2805</v>
      </c>
    </row>
    <row r="489" spans="1:1" x14ac:dyDescent="0.2">
      <c r="A489" t="s">
        <v>2806</v>
      </c>
    </row>
    <row r="490" spans="1:1" x14ac:dyDescent="0.2">
      <c r="A490" t="s">
        <v>2807</v>
      </c>
    </row>
    <row r="491" spans="1:1" x14ac:dyDescent="0.2">
      <c r="A491" t="s">
        <v>2808</v>
      </c>
    </row>
    <row r="492" spans="1:1" x14ac:dyDescent="0.2">
      <c r="A492" t="s">
        <v>2809</v>
      </c>
    </row>
    <row r="493" spans="1:1" x14ac:dyDescent="0.2">
      <c r="A493" t="s">
        <v>2810</v>
      </c>
    </row>
    <row r="494" spans="1:1" x14ac:dyDescent="0.2">
      <c r="A494" t="s">
        <v>2811</v>
      </c>
    </row>
    <row r="495" spans="1:1" x14ac:dyDescent="0.2">
      <c r="A495" t="s">
        <v>2812</v>
      </c>
    </row>
    <row r="496" spans="1:1" x14ac:dyDescent="0.2">
      <c r="A496" t="s">
        <v>2813</v>
      </c>
    </row>
    <row r="497" spans="1:1" x14ac:dyDescent="0.2">
      <c r="A497" t="s">
        <v>2814</v>
      </c>
    </row>
    <row r="498" spans="1:1" x14ac:dyDescent="0.2">
      <c r="A498" t="s">
        <v>2815</v>
      </c>
    </row>
    <row r="499" spans="1:1" x14ac:dyDescent="0.2">
      <c r="A499" t="s">
        <v>2816</v>
      </c>
    </row>
    <row r="500" spans="1:1" x14ac:dyDescent="0.2">
      <c r="A500" t="s">
        <v>2817</v>
      </c>
    </row>
    <row r="501" spans="1:1" x14ac:dyDescent="0.2">
      <c r="A501" t="s">
        <v>2818</v>
      </c>
    </row>
    <row r="502" spans="1:1" x14ac:dyDescent="0.2">
      <c r="A502" t="s">
        <v>2819</v>
      </c>
    </row>
    <row r="503" spans="1:1" x14ac:dyDescent="0.2">
      <c r="A503" t="s">
        <v>2820</v>
      </c>
    </row>
    <row r="504" spans="1:1" x14ac:dyDescent="0.2">
      <c r="A504" t="s">
        <v>2821</v>
      </c>
    </row>
    <row r="505" spans="1:1" x14ac:dyDescent="0.2">
      <c r="A505" t="s">
        <v>2822</v>
      </c>
    </row>
    <row r="506" spans="1:1" x14ac:dyDescent="0.2">
      <c r="A506" t="s">
        <v>2823</v>
      </c>
    </row>
    <row r="507" spans="1:1" x14ac:dyDescent="0.2">
      <c r="A507" t="s">
        <v>2824</v>
      </c>
    </row>
    <row r="508" spans="1:1" x14ac:dyDescent="0.2">
      <c r="A508" t="s">
        <v>2825</v>
      </c>
    </row>
    <row r="509" spans="1:1" x14ac:dyDescent="0.2">
      <c r="A509" t="s">
        <v>2826</v>
      </c>
    </row>
    <row r="510" spans="1:1" x14ac:dyDescent="0.2">
      <c r="A510" t="s">
        <v>2827</v>
      </c>
    </row>
    <row r="511" spans="1:1" x14ac:dyDescent="0.2">
      <c r="A511" t="s">
        <v>2828</v>
      </c>
    </row>
    <row r="512" spans="1:1" x14ac:dyDescent="0.2">
      <c r="A512" t="s">
        <v>2829</v>
      </c>
    </row>
    <row r="513" spans="1:1" x14ac:dyDescent="0.2">
      <c r="A513" t="s">
        <v>2830</v>
      </c>
    </row>
    <row r="514" spans="1:1" x14ac:dyDescent="0.2">
      <c r="A514" t="s">
        <v>2831</v>
      </c>
    </row>
    <row r="515" spans="1:1" x14ac:dyDescent="0.2">
      <c r="A515" t="s">
        <v>2832</v>
      </c>
    </row>
    <row r="516" spans="1:1" x14ac:dyDescent="0.2">
      <c r="A516" t="s">
        <v>2833</v>
      </c>
    </row>
    <row r="517" spans="1:1" x14ac:dyDescent="0.2">
      <c r="A517" t="s">
        <v>2834</v>
      </c>
    </row>
    <row r="518" spans="1:1" x14ac:dyDescent="0.2">
      <c r="A518" t="s">
        <v>2835</v>
      </c>
    </row>
    <row r="519" spans="1:1" x14ac:dyDescent="0.2">
      <c r="A519" t="s">
        <v>2836</v>
      </c>
    </row>
    <row r="520" spans="1:1" x14ac:dyDescent="0.2">
      <c r="A520" t="s">
        <v>2837</v>
      </c>
    </row>
    <row r="521" spans="1:1" x14ac:dyDescent="0.2">
      <c r="A521" t="s">
        <v>2838</v>
      </c>
    </row>
    <row r="522" spans="1:1" x14ac:dyDescent="0.2">
      <c r="A522" t="s">
        <v>2839</v>
      </c>
    </row>
    <row r="523" spans="1:1" x14ac:dyDescent="0.2">
      <c r="A523" t="s">
        <v>2840</v>
      </c>
    </row>
    <row r="524" spans="1:1" x14ac:dyDescent="0.2">
      <c r="A524" t="s">
        <v>2841</v>
      </c>
    </row>
    <row r="525" spans="1:1" x14ac:dyDescent="0.2">
      <c r="A525" t="s">
        <v>2842</v>
      </c>
    </row>
    <row r="526" spans="1:1" x14ac:dyDescent="0.2">
      <c r="A526" t="s">
        <v>2843</v>
      </c>
    </row>
    <row r="527" spans="1:1" x14ac:dyDescent="0.2">
      <c r="A527" t="s">
        <v>2844</v>
      </c>
    </row>
    <row r="528" spans="1:1" x14ac:dyDescent="0.2">
      <c r="A528" t="s">
        <v>2845</v>
      </c>
    </row>
    <row r="529" spans="1:1" x14ac:dyDescent="0.2">
      <c r="A529" t="s">
        <v>2846</v>
      </c>
    </row>
    <row r="530" spans="1:1" x14ac:dyDescent="0.2">
      <c r="A530" t="s">
        <v>2847</v>
      </c>
    </row>
    <row r="531" spans="1:1" x14ac:dyDescent="0.2">
      <c r="A531" t="s">
        <v>2848</v>
      </c>
    </row>
    <row r="532" spans="1:1" x14ac:dyDescent="0.2">
      <c r="A532" t="s">
        <v>2849</v>
      </c>
    </row>
    <row r="533" spans="1:1" x14ac:dyDescent="0.2">
      <c r="A533" t="s">
        <v>2850</v>
      </c>
    </row>
    <row r="534" spans="1:1" x14ac:dyDescent="0.2">
      <c r="A534" t="s">
        <v>2851</v>
      </c>
    </row>
    <row r="535" spans="1:1" x14ac:dyDescent="0.2">
      <c r="A535" t="s">
        <v>2852</v>
      </c>
    </row>
    <row r="536" spans="1:1" x14ac:dyDescent="0.2">
      <c r="A536" t="s">
        <v>2853</v>
      </c>
    </row>
    <row r="537" spans="1:1" x14ac:dyDescent="0.2">
      <c r="A537" t="s">
        <v>2854</v>
      </c>
    </row>
    <row r="538" spans="1:1" x14ac:dyDescent="0.2">
      <c r="A538" t="s">
        <v>2855</v>
      </c>
    </row>
    <row r="539" spans="1:1" x14ac:dyDescent="0.2">
      <c r="A539" t="s">
        <v>2856</v>
      </c>
    </row>
    <row r="540" spans="1:1" x14ac:dyDescent="0.2">
      <c r="A540" t="s">
        <v>2857</v>
      </c>
    </row>
    <row r="541" spans="1:1" x14ac:dyDescent="0.2">
      <c r="A541" t="s">
        <v>2858</v>
      </c>
    </row>
    <row r="542" spans="1:1" x14ac:dyDescent="0.2">
      <c r="A542" t="s">
        <v>2859</v>
      </c>
    </row>
    <row r="543" spans="1:1" x14ac:dyDescent="0.2">
      <c r="A543" t="s">
        <v>2860</v>
      </c>
    </row>
    <row r="544" spans="1:1" x14ac:dyDescent="0.2">
      <c r="A544" t="s">
        <v>2861</v>
      </c>
    </row>
    <row r="545" spans="1:1" x14ac:dyDescent="0.2">
      <c r="A545" t="s">
        <v>2862</v>
      </c>
    </row>
    <row r="546" spans="1:1" x14ac:dyDescent="0.2">
      <c r="A546" t="s">
        <v>2863</v>
      </c>
    </row>
    <row r="547" spans="1:1" x14ac:dyDescent="0.2">
      <c r="A547" t="s">
        <v>2864</v>
      </c>
    </row>
    <row r="548" spans="1:1" x14ac:dyDescent="0.2">
      <c r="A548" t="s">
        <v>2865</v>
      </c>
    </row>
    <row r="549" spans="1:1" x14ac:dyDescent="0.2">
      <c r="A549" t="s">
        <v>2866</v>
      </c>
    </row>
    <row r="550" spans="1:1" x14ac:dyDescent="0.2">
      <c r="A550" t="s">
        <v>2867</v>
      </c>
    </row>
    <row r="551" spans="1:1" x14ac:dyDescent="0.2">
      <c r="A551" t="s">
        <v>2868</v>
      </c>
    </row>
    <row r="552" spans="1:1" x14ac:dyDescent="0.2">
      <c r="A552" t="s">
        <v>2869</v>
      </c>
    </row>
    <row r="553" spans="1:1" x14ac:dyDescent="0.2">
      <c r="A553" t="s">
        <v>2870</v>
      </c>
    </row>
    <row r="554" spans="1:1" x14ac:dyDescent="0.2">
      <c r="A554" t="s">
        <v>2871</v>
      </c>
    </row>
    <row r="555" spans="1:1" x14ac:dyDescent="0.2">
      <c r="A555" t="s">
        <v>2872</v>
      </c>
    </row>
    <row r="556" spans="1:1" x14ac:dyDescent="0.2">
      <c r="A556" t="s">
        <v>2873</v>
      </c>
    </row>
    <row r="557" spans="1:1" x14ac:dyDescent="0.2">
      <c r="A557" t="s">
        <v>2874</v>
      </c>
    </row>
    <row r="558" spans="1:1" x14ac:dyDescent="0.2">
      <c r="A558" t="s">
        <v>2875</v>
      </c>
    </row>
    <row r="559" spans="1:1" x14ac:dyDescent="0.2">
      <c r="A559" t="s">
        <v>2876</v>
      </c>
    </row>
    <row r="560" spans="1:1" x14ac:dyDescent="0.2">
      <c r="A560" t="s">
        <v>2877</v>
      </c>
    </row>
    <row r="561" spans="1:1" x14ac:dyDescent="0.2">
      <c r="A561" t="s">
        <v>2878</v>
      </c>
    </row>
    <row r="562" spans="1:1" x14ac:dyDescent="0.2">
      <c r="A562" t="s">
        <v>2879</v>
      </c>
    </row>
    <row r="563" spans="1:1" x14ac:dyDescent="0.2">
      <c r="A563" t="s">
        <v>2880</v>
      </c>
    </row>
    <row r="564" spans="1:1" x14ac:dyDescent="0.2">
      <c r="A564" t="s">
        <v>2881</v>
      </c>
    </row>
    <row r="565" spans="1:1" x14ac:dyDescent="0.2">
      <c r="A565" t="s">
        <v>2882</v>
      </c>
    </row>
    <row r="566" spans="1:1" x14ac:dyDescent="0.2">
      <c r="A566" t="s">
        <v>2883</v>
      </c>
    </row>
    <row r="567" spans="1:1" x14ac:dyDescent="0.2">
      <c r="A567" t="s">
        <v>2884</v>
      </c>
    </row>
    <row r="568" spans="1:1" x14ac:dyDescent="0.2">
      <c r="A568" t="s">
        <v>2885</v>
      </c>
    </row>
    <row r="569" spans="1:1" x14ac:dyDescent="0.2">
      <c r="A569" t="s">
        <v>2886</v>
      </c>
    </row>
    <row r="570" spans="1:1" x14ac:dyDescent="0.2">
      <c r="A570" t="s">
        <v>2887</v>
      </c>
    </row>
    <row r="571" spans="1:1" x14ac:dyDescent="0.2">
      <c r="A571" t="s">
        <v>2888</v>
      </c>
    </row>
    <row r="572" spans="1:1" x14ac:dyDescent="0.2">
      <c r="A572" t="s">
        <v>2889</v>
      </c>
    </row>
    <row r="573" spans="1:1" x14ac:dyDescent="0.2">
      <c r="A573" t="s">
        <v>2890</v>
      </c>
    </row>
    <row r="574" spans="1:1" x14ac:dyDescent="0.2">
      <c r="A574" t="s">
        <v>2891</v>
      </c>
    </row>
    <row r="575" spans="1:1" x14ac:dyDescent="0.2">
      <c r="A575" t="s">
        <v>2892</v>
      </c>
    </row>
    <row r="576" spans="1:1" x14ac:dyDescent="0.2">
      <c r="A576" t="s">
        <v>2893</v>
      </c>
    </row>
    <row r="577" spans="1:1" x14ac:dyDescent="0.2">
      <c r="A577" t="s">
        <v>2894</v>
      </c>
    </row>
    <row r="578" spans="1:1" x14ac:dyDescent="0.2">
      <c r="A578" t="s">
        <v>2895</v>
      </c>
    </row>
    <row r="579" spans="1:1" x14ac:dyDescent="0.2">
      <c r="A579" t="s">
        <v>2896</v>
      </c>
    </row>
    <row r="580" spans="1:1" x14ac:dyDescent="0.2">
      <c r="A580" t="s">
        <v>2897</v>
      </c>
    </row>
    <row r="581" spans="1:1" x14ac:dyDescent="0.2">
      <c r="A581" t="s">
        <v>2898</v>
      </c>
    </row>
    <row r="582" spans="1:1" x14ac:dyDescent="0.2">
      <c r="A582" t="s">
        <v>2899</v>
      </c>
    </row>
    <row r="583" spans="1:1" x14ac:dyDescent="0.2">
      <c r="A583" t="s">
        <v>2900</v>
      </c>
    </row>
    <row r="584" spans="1:1" x14ac:dyDescent="0.2">
      <c r="A584" t="s">
        <v>2901</v>
      </c>
    </row>
    <row r="585" spans="1:1" x14ac:dyDescent="0.2">
      <c r="A585" t="s">
        <v>2902</v>
      </c>
    </row>
    <row r="586" spans="1:1" x14ac:dyDescent="0.2">
      <c r="A586" t="s">
        <v>2903</v>
      </c>
    </row>
    <row r="587" spans="1:1" x14ac:dyDescent="0.2">
      <c r="A587" t="s">
        <v>2904</v>
      </c>
    </row>
    <row r="588" spans="1:1" x14ac:dyDescent="0.2">
      <c r="A588" t="s">
        <v>2905</v>
      </c>
    </row>
    <row r="589" spans="1:1" x14ac:dyDescent="0.2">
      <c r="A589" t="s">
        <v>2906</v>
      </c>
    </row>
    <row r="590" spans="1:1" x14ac:dyDescent="0.2">
      <c r="A590" t="s">
        <v>2907</v>
      </c>
    </row>
    <row r="591" spans="1:1" x14ac:dyDescent="0.2">
      <c r="A591" t="s">
        <v>2908</v>
      </c>
    </row>
    <row r="592" spans="1:1" x14ac:dyDescent="0.2">
      <c r="A592" t="s">
        <v>2909</v>
      </c>
    </row>
    <row r="593" spans="1:1" x14ac:dyDescent="0.2">
      <c r="A593" t="s">
        <v>2910</v>
      </c>
    </row>
    <row r="594" spans="1:1" x14ac:dyDescent="0.2">
      <c r="A594" t="s">
        <v>2911</v>
      </c>
    </row>
    <row r="595" spans="1:1" x14ac:dyDescent="0.2">
      <c r="A595" t="s">
        <v>2912</v>
      </c>
    </row>
    <row r="596" spans="1:1" x14ac:dyDescent="0.2">
      <c r="A596" t="s">
        <v>2913</v>
      </c>
    </row>
    <row r="597" spans="1:1" x14ac:dyDescent="0.2">
      <c r="A597" t="s">
        <v>2914</v>
      </c>
    </row>
    <row r="598" spans="1:1" x14ac:dyDescent="0.2">
      <c r="A598" t="s">
        <v>2915</v>
      </c>
    </row>
    <row r="599" spans="1:1" x14ac:dyDescent="0.2">
      <c r="A599" t="s">
        <v>2916</v>
      </c>
    </row>
    <row r="600" spans="1:1" x14ac:dyDescent="0.2">
      <c r="A600" t="s">
        <v>2917</v>
      </c>
    </row>
    <row r="601" spans="1:1" x14ac:dyDescent="0.2">
      <c r="A601" t="s">
        <v>2918</v>
      </c>
    </row>
    <row r="602" spans="1:1" x14ac:dyDescent="0.2">
      <c r="A602" t="s">
        <v>2919</v>
      </c>
    </row>
    <row r="603" spans="1:1" x14ac:dyDescent="0.2">
      <c r="A603" t="s">
        <v>2920</v>
      </c>
    </row>
    <row r="604" spans="1:1" x14ac:dyDescent="0.2">
      <c r="A604" t="s">
        <v>2921</v>
      </c>
    </row>
    <row r="605" spans="1:1" x14ac:dyDescent="0.2">
      <c r="A605" t="s">
        <v>2922</v>
      </c>
    </row>
    <row r="606" spans="1:1" x14ac:dyDescent="0.2">
      <c r="A606" t="s">
        <v>2923</v>
      </c>
    </row>
    <row r="607" spans="1:1" x14ac:dyDescent="0.2">
      <c r="A607" t="s">
        <v>2924</v>
      </c>
    </row>
    <row r="608" spans="1:1" x14ac:dyDescent="0.2">
      <c r="A608" t="s">
        <v>2925</v>
      </c>
    </row>
    <row r="609" spans="1:1" x14ac:dyDescent="0.2">
      <c r="A609" t="s">
        <v>2926</v>
      </c>
    </row>
    <row r="610" spans="1:1" x14ac:dyDescent="0.2">
      <c r="A610" t="s">
        <v>2927</v>
      </c>
    </row>
    <row r="611" spans="1:1" x14ac:dyDescent="0.2">
      <c r="A611" t="s">
        <v>2928</v>
      </c>
    </row>
    <row r="612" spans="1:1" x14ac:dyDescent="0.2">
      <c r="A612" t="s">
        <v>2929</v>
      </c>
    </row>
    <row r="613" spans="1:1" x14ac:dyDescent="0.2">
      <c r="A613" t="s">
        <v>2930</v>
      </c>
    </row>
    <row r="614" spans="1:1" x14ac:dyDescent="0.2">
      <c r="A614" t="s">
        <v>2931</v>
      </c>
    </row>
    <row r="615" spans="1:1" x14ac:dyDescent="0.2">
      <c r="A615" t="s">
        <v>2932</v>
      </c>
    </row>
    <row r="616" spans="1:1" x14ac:dyDescent="0.2">
      <c r="A616" t="s">
        <v>2933</v>
      </c>
    </row>
    <row r="617" spans="1:1" x14ac:dyDescent="0.2">
      <c r="A617" t="s">
        <v>2934</v>
      </c>
    </row>
    <row r="618" spans="1:1" x14ac:dyDescent="0.2">
      <c r="A618" t="s">
        <v>2935</v>
      </c>
    </row>
    <row r="619" spans="1:1" x14ac:dyDescent="0.2">
      <c r="A619" t="s">
        <v>2936</v>
      </c>
    </row>
    <row r="620" spans="1:1" x14ac:dyDescent="0.2">
      <c r="A620" t="s">
        <v>2937</v>
      </c>
    </row>
    <row r="621" spans="1:1" x14ac:dyDescent="0.2">
      <c r="A621" t="s">
        <v>2938</v>
      </c>
    </row>
    <row r="622" spans="1:1" x14ac:dyDescent="0.2">
      <c r="A622" t="s">
        <v>2939</v>
      </c>
    </row>
    <row r="623" spans="1:1" x14ac:dyDescent="0.2">
      <c r="A623" t="s">
        <v>2940</v>
      </c>
    </row>
    <row r="624" spans="1:1" x14ac:dyDescent="0.2">
      <c r="A624" t="s">
        <v>2941</v>
      </c>
    </row>
    <row r="625" spans="1:1" x14ac:dyDescent="0.2">
      <c r="A625" t="s">
        <v>2942</v>
      </c>
    </row>
    <row r="626" spans="1:1" x14ac:dyDescent="0.2">
      <c r="A626" t="s">
        <v>2943</v>
      </c>
    </row>
    <row r="627" spans="1:1" x14ac:dyDescent="0.2">
      <c r="A627" t="s">
        <v>2944</v>
      </c>
    </row>
    <row r="628" spans="1:1" x14ac:dyDescent="0.2">
      <c r="A628" t="s">
        <v>2945</v>
      </c>
    </row>
    <row r="629" spans="1:1" x14ac:dyDescent="0.2">
      <c r="A629" t="s">
        <v>2946</v>
      </c>
    </row>
    <row r="630" spans="1:1" x14ac:dyDescent="0.2">
      <c r="A630" t="s">
        <v>2947</v>
      </c>
    </row>
    <row r="631" spans="1:1" x14ac:dyDescent="0.2">
      <c r="A631" t="s">
        <v>2948</v>
      </c>
    </row>
    <row r="632" spans="1:1" x14ac:dyDescent="0.2">
      <c r="A632" t="s">
        <v>2949</v>
      </c>
    </row>
    <row r="633" spans="1:1" x14ac:dyDescent="0.2">
      <c r="A633" t="s">
        <v>2950</v>
      </c>
    </row>
    <row r="634" spans="1:1" x14ac:dyDescent="0.2">
      <c r="A634" t="s">
        <v>2951</v>
      </c>
    </row>
    <row r="635" spans="1:1" x14ac:dyDescent="0.2">
      <c r="A635" t="s">
        <v>2952</v>
      </c>
    </row>
    <row r="636" spans="1:1" x14ac:dyDescent="0.2">
      <c r="A636" t="s">
        <v>2953</v>
      </c>
    </row>
    <row r="637" spans="1:1" x14ac:dyDescent="0.2">
      <c r="A637" t="s">
        <v>2954</v>
      </c>
    </row>
    <row r="638" spans="1:1" x14ac:dyDescent="0.2">
      <c r="A638" t="s">
        <v>2955</v>
      </c>
    </row>
    <row r="639" spans="1:1" x14ac:dyDescent="0.2">
      <c r="A639" t="s">
        <v>2956</v>
      </c>
    </row>
    <row r="640" spans="1:1" x14ac:dyDescent="0.2">
      <c r="A640" t="s">
        <v>2957</v>
      </c>
    </row>
    <row r="641" spans="1:1" x14ac:dyDescent="0.2">
      <c r="A641" t="s">
        <v>2958</v>
      </c>
    </row>
    <row r="642" spans="1:1" x14ac:dyDescent="0.2">
      <c r="A642" t="s">
        <v>2959</v>
      </c>
    </row>
    <row r="643" spans="1:1" x14ac:dyDescent="0.2">
      <c r="A643" t="s">
        <v>2960</v>
      </c>
    </row>
    <row r="644" spans="1:1" x14ac:dyDescent="0.2">
      <c r="A644" t="s">
        <v>2961</v>
      </c>
    </row>
    <row r="645" spans="1:1" x14ac:dyDescent="0.2">
      <c r="A645" t="s">
        <v>2962</v>
      </c>
    </row>
    <row r="646" spans="1:1" x14ac:dyDescent="0.2">
      <c r="A646" t="s">
        <v>2963</v>
      </c>
    </row>
    <row r="647" spans="1:1" x14ac:dyDescent="0.2">
      <c r="A647" t="s">
        <v>2964</v>
      </c>
    </row>
    <row r="648" spans="1:1" x14ac:dyDescent="0.2">
      <c r="A648" t="s">
        <v>2965</v>
      </c>
    </row>
    <row r="649" spans="1:1" x14ac:dyDescent="0.2">
      <c r="A649" t="s">
        <v>2966</v>
      </c>
    </row>
    <row r="650" spans="1:1" x14ac:dyDescent="0.2">
      <c r="A650" t="s">
        <v>2967</v>
      </c>
    </row>
    <row r="651" spans="1:1" x14ac:dyDescent="0.2">
      <c r="A651" t="s">
        <v>2968</v>
      </c>
    </row>
    <row r="652" spans="1:1" x14ac:dyDescent="0.2">
      <c r="A652" t="s">
        <v>2969</v>
      </c>
    </row>
    <row r="653" spans="1:1" x14ac:dyDescent="0.2">
      <c r="A653" t="s">
        <v>1685</v>
      </c>
    </row>
    <row r="654" spans="1:1" x14ac:dyDescent="0.2">
      <c r="A654" t="s">
        <v>2721</v>
      </c>
    </row>
    <row r="655" spans="1:1" x14ac:dyDescent="0.2">
      <c r="A655" t="s">
        <v>2970</v>
      </c>
    </row>
    <row r="656" spans="1:1" x14ac:dyDescent="0.2">
      <c r="A656" t="s">
        <v>2723</v>
      </c>
    </row>
    <row r="657" spans="1:1" x14ac:dyDescent="0.2">
      <c r="A657" t="s">
        <v>2724</v>
      </c>
    </row>
    <row r="658" spans="1:1" x14ac:dyDescent="0.2">
      <c r="A658" t="s">
        <v>2725</v>
      </c>
    </row>
    <row r="659" spans="1:1" x14ac:dyDescent="0.2">
      <c r="A659" t="s">
        <v>1683</v>
      </c>
    </row>
    <row r="660" spans="1:1" x14ac:dyDescent="0.2">
      <c r="A660" t="s">
        <v>2971</v>
      </c>
    </row>
    <row r="661" spans="1:1" x14ac:dyDescent="0.2">
      <c r="A661" t="s">
        <v>2727</v>
      </c>
    </row>
    <row r="662" spans="1:1" x14ac:dyDescent="0.2">
      <c r="A662" t="s">
        <v>2728</v>
      </c>
    </row>
    <row r="663" spans="1:1" x14ac:dyDescent="0.2">
      <c r="A663" t="s">
        <v>2729</v>
      </c>
    </row>
    <row r="664" spans="1:1" x14ac:dyDescent="0.2">
      <c r="A664" t="s">
        <v>2730</v>
      </c>
    </row>
    <row r="665" spans="1:1" x14ac:dyDescent="0.2">
      <c r="A665" t="s">
        <v>2731</v>
      </c>
    </row>
    <row r="666" spans="1:1" x14ac:dyDescent="0.2">
      <c r="A666" t="s">
        <v>2732</v>
      </c>
    </row>
    <row r="667" spans="1:1" x14ac:dyDescent="0.2">
      <c r="A667" t="s">
        <v>2733</v>
      </c>
    </row>
    <row r="668" spans="1:1" x14ac:dyDescent="0.2">
      <c r="A668" t="s">
        <v>2734</v>
      </c>
    </row>
    <row r="669" spans="1:1" x14ac:dyDescent="0.2">
      <c r="A669" t="s">
        <v>2735</v>
      </c>
    </row>
    <row r="670" spans="1:1" x14ac:dyDescent="0.2">
      <c r="A670" t="s">
        <v>2736</v>
      </c>
    </row>
    <row r="671" spans="1:1" x14ac:dyDescent="0.2">
      <c r="A671" t="s">
        <v>2737</v>
      </c>
    </row>
    <row r="672" spans="1:1" x14ac:dyDescent="0.2">
      <c r="A672" t="s">
        <v>2738</v>
      </c>
    </row>
    <row r="673" spans="1:1" x14ac:dyDescent="0.2">
      <c r="A673" t="s">
        <v>2739</v>
      </c>
    </row>
    <row r="674" spans="1:1" x14ac:dyDescent="0.2">
      <c r="A674" t="s">
        <v>2740</v>
      </c>
    </row>
    <row r="675" spans="1:1" x14ac:dyDescent="0.2">
      <c r="A675" t="s">
        <v>2741</v>
      </c>
    </row>
    <row r="676" spans="1:1" x14ac:dyDescent="0.2">
      <c r="A676" t="s">
        <v>2742</v>
      </c>
    </row>
    <row r="677" spans="1:1" x14ac:dyDescent="0.2">
      <c r="A677" t="s">
        <v>2743</v>
      </c>
    </row>
    <row r="678" spans="1:1" x14ac:dyDescent="0.2">
      <c r="A678" t="s">
        <v>2744</v>
      </c>
    </row>
    <row r="679" spans="1:1" x14ac:dyDescent="0.2">
      <c r="A679" t="s">
        <v>2745</v>
      </c>
    </row>
    <row r="680" spans="1:1" x14ac:dyDescent="0.2">
      <c r="A680" t="s">
        <v>2746</v>
      </c>
    </row>
    <row r="681" spans="1:1" x14ac:dyDescent="0.2">
      <c r="A681" t="s">
        <v>2747</v>
      </c>
    </row>
    <row r="682" spans="1:1" x14ac:dyDescent="0.2">
      <c r="A682" t="s">
        <v>2748</v>
      </c>
    </row>
    <row r="683" spans="1:1" x14ac:dyDescent="0.2">
      <c r="A683" t="s">
        <v>2749</v>
      </c>
    </row>
    <row r="684" spans="1:1" x14ac:dyDescent="0.2">
      <c r="A684" t="s">
        <v>2750</v>
      </c>
    </row>
    <row r="685" spans="1:1" x14ac:dyDescent="0.2">
      <c r="A685" t="s">
        <v>2751</v>
      </c>
    </row>
    <row r="686" spans="1:1" x14ac:dyDescent="0.2">
      <c r="A686" t="s">
        <v>2752</v>
      </c>
    </row>
    <row r="687" spans="1:1" x14ac:dyDescent="0.2">
      <c r="A687" t="s">
        <v>2753</v>
      </c>
    </row>
    <row r="688" spans="1:1" x14ac:dyDescent="0.2">
      <c r="A688" t="s">
        <v>2754</v>
      </c>
    </row>
    <row r="689" spans="1:1" x14ac:dyDescent="0.2">
      <c r="A689" t="s">
        <v>2755</v>
      </c>
    </row>
    <row r="690" spans="1:1" x14ac:dyDescent="0.2">
      <c r="A690" t="s">
        <v>2756</v>
      </c>
    </row>
    <row r="691" spans="1:1" x14ac:dyDescent="0.2">
      <c r="A691" t="s">
        <v>2757</v>
      </c>
    </row>
    <row r="692" spans="1:1" x14ac:dyDescent="0.2">
      <c r="A692" t="s">
        <v>2758</v>
      </c>
    </row>
    <row r="693" spans="1:1" x14ac:dyDescent="0.2">
      <c r="A693" t="s">
        <v>2759</v>
      </c>
    </row>
    <row r="694" spans="1:1" x14ac:dyDescent="0.2">
      <c r="A694" t="s">
        <v>2760</v>
      </c>
    </row>
    <row r="695" spans="1:1" x14ac:dyDescent="0.2">
      <c r="A695" t="s">
        <v>2761</v>
      </c>
    </row>
    <row r="696" spans="1:1" x14ac:dyDescent="0.2">
      <c r="A696" t="s">
        <v>2762</v>
      </c>
    </row>
    <row r="697" spans="1:1" x14ac:dyDescent="0.2">
      <c r="A697" t="s">
        <v>2763</v>
      </c>
    </row>
    <row r="698" spans="1:1" x14ac:dyDescent="0.2">
      <c r="A698" t="s">
        <v>2764</v>
      </c>
    </row>
    <row r="699" spans="1:1" x14ac:dyDescent="0.2">
      <c r="A699" t="s">
        <v>2765</v>
      </c>
    </row>
    <row r="700" spans="1:1" x14ac:dyDescent="0.2">
      <c r="A700" t="s">
        <v>2766</v>
      </c>
    </row>
    <row r="701" spans="1:1" x14ac:dyDescent="0.2">
      <c r="A701" t="s">
        <v>2767</v>
      </c>
    </row>
    <row r="702" spans="1:1" x14ac:dyDescent="0.2">
      <c r="A702" t="s">
        <v>2768</v>
      </c>
    </row>
    <row r="703" spans="1:1" x14ac:dyDescent="0.2">
      <c r="A703" t="s">
        <v>2769</v>
      </c>
    </row>
    <row r="704" spans="1:1" x14ac:dyDescent="0.2">
      <c r="A704" t="s">
        <v>2770</v>
      </c>
    </row>
    <row r="705" spans="1:1" x14ac:dyDescent="0.2">
      <c r="A705" t="s">
        <v>2771</v>
      </c>
    </row>
    <row r="706" spans="1:1" x14ac:dyDescent="0.2">
      <c r="A706" t="s">
        <v>2772</v>
      </c>
    </row>
    <row r="707" spans="1:1" x14ac:dyDescent="0.2">
      <c r="A707" t="s">
        <v>2773</v>
      </c>
    </row>
    <row r="708" spans="1:1" x14ac:dyDescent="0.2">
      <c r="A708" t="s">
        <v>2774</v>
      </c>
    </row>
    <row r="709" spans="1:1" x14ac:dyDescent="0.2">
      <c r="A709" t="s">
        <v>2775</v>
      </c>
    </row>
    <row r="710" spans="1:1" x14ac:dyDescent="0.2">
      <c r="A710" t="s">
        <v>2776</v>
      </c>
    </row>
    <row r="711" spans="1:1" x14ac:dyDescent="0.2">
      <c r="A711" t="s">
        <v>2777</v>
      </c>
    </row>
    <row r="712" spans="1:1" x14ac:dyDescent="0.2">
      <c r="A712" t="s">
        <v>2778</v>
      </c>
    </row>
    <row r="713" spans="1:1" x14ac:dyDescent="0.2">
      <c r="A713" t="s">
        <v>2779</v>
      </c>
    </row>
    <row r="714" spans="1:1" x14ac:dyDescent="0.2">
      <c r="A714" t="s">
        <v>2780</v>
      </c>
    </row>
    <row r="715" spans="1:1" x14ac:dyDescent="0.2">
      <c r="A715" t="s">
        <v>2781</v>
      </c>
    </row>
    <row r="716" spans="1:1" x14ac:dyDescent="0.2">
      <c r="A716" t="s">
        <v>2782</v>
      </c>
    </row>
    <row r="717" spans="1:1" x14ac:dyDescent="0.2">
      <c r="A717" t="s">
        <v>2783</v>
      </c>
    </row>
    <row r="718" spans="1:1" x14ac:dyDescent="0.2">
      <c r="A718" t="s">
        <v>2784</v>
      </c>
    </row>
    <row r="719" spans="1:1" x14ac:dyDescent="0.2">
      <c r="A719" t="s">
        <v>2785</v>
      </c>
    </row>
    <row r="720" spans="1:1" x14ac:dyDescent="0.2">
      <c r="A720" t="s">
        <v>2786</v>
      </c>
    </row>
    <row r="721" spans="1:1" x14ac:dyDescent="0.2">
      <c r="A721" t="s">
        <v>2787</v>
      </c>
    </row>
    <row r="722" spans="1:1" x14ac:dyDescent="0.2">
      <c r="A722" t="s">
        <v>2788</v>
      </c>
    </row>
    <row r="723" spans="1:1" x14ac:dyDescent="0.2">
      <c r="A723" t="s">
        <v>2789</v>
      </c>
    </row>
    <row r="724" spans="1:1" x14ac:dyDescent="0.2">
      <c r="A724" t="s">
        <v>2790</v>
      </c>
    </row>
    <row r="725" spans="1:1" x14ac:dyDescent="0.2">
      <c r="A725" t="s">
        <v>2791</v>
      </c>
    </row>
    <row r="726" spans="1:1" x14ac:dyDescent="0.2">
      <c r="A726" t="s">
        <v>2792</v>
      </c>
    </row>
    <row r="727" spans="1:1" x14ac:dyDescent="0.2">
      <c r="A727" t="s">
        <v>2793</v>
      </c>
    </row>
    <row r="728" spans="1:1" x14ac:dyDescent="0.2">
      <c r="A728" t="s">
        <v>2794</v>
      </c>
    </row>
    <row r="729" spans="1:1" x14ac:dyDescent="0.2">
      <c r="A729" t="s">
        <v>2795</v>
      </c>
    </row>
    <row r="730" spans="1:1" x14ac:dyDescent="0.2">
      <c r="A730" t="s">
        <v>2796</v>
      </c>
    </row>
    <row r="731" spans="1:1" x14ac:dyDescent="0.2">
      <c r="A731" t="s">
        <v>2972</v>
      </c>
    </row>
    <row r="732" spans="1:1" x14ac:dyDescent="0.2">
      <c r="A732" t="s">
        <v>1687</v>
      </c>
    </row>
    <row r="733" spans="1:1" x14ac:dyDescent="0.2">
      <c r="A733" t="s">
        <v>2799</v>
      </c>
    </row>
    <row r="734" spans="1:1" x14ac:dyDescent="0.2">
      <c r="A734" t="s">
        <v>2973</v>
      </c>
    </row>
    <row r="735" spans="1:1" x14ac:dyDescent="0.2">
      <c r="A735" t="s">
        <v>2974</v>
      </c>
    </row>
    <row r="736" spans="1:1" x14ac:dyDescent="0.2">
      <c r="A736" t="s">
        <v>2975</v>
      </c>
    </row>
    <row r="737" spans="1:1" x14ac:dyDescent="0.2">
      <c r="A737" t="s">
        <v>2976</v>
      </c>
    </row>
    <row r="738" spans="1:1" x14ac:dyDescent="0.2">
      <c r="A738" t="s">
        <v>1688</v>
      </c>
    </row>
    <row r="739" spans="1:1" x14ac:dyDescent="0.2">
      <c r="A739" t="s">
        <v>2804</v>
      </c>
    </row>
    <row r="740" spans="1:1" x14ac:dyDescent="0.2">
      <c r="A740" t="s">
        <v>2805</v>
      </c>
    </row>
    <row r="741" spans="1:1" x14ac:dyDescent="0.2">
      <c r="A741" t="s">
        <v>2806</v>
      </c>
    </row>
    <row r="742" spans="1:1" x14ac:dyDescent="0.2">
      <c r="A742" t="s">
        <v>2807</v>
      </c>
    </row>
    <row r="743" spans="1:1" x14ac:dyDescent="0.2">
      <c r="A743" t="s">
        <v>2808</v>
      </c>
    </row>
    <row r="744" spans="1:1" x14ac:dyDescent="0.2">
      <c r="A744" t="s">
        <v>2809</v>
      </c>
    </row>
    <row r="745" spans="1:1" x14ac:dyDescent="0.2">
      <c r="A745" t="s">
        <v>2810</v>
      </c>
    </row>
    <row r="746" spans="1:1" x14ac:dyDescent="0.2">
      <c r="A746" t="s">
        <v>2811</v>
      </c>
    </row>
    <row r="747" spans="1:1" x14ac:dyDescent="0.2">
      <c r="A747" t="s">
        <v>2812</v>
      </c>
    </row>
    <row r="748" spans="1:1" x14ac:dyDescent="0.2">
      <c r="A748" t="s">
        <v>2813</v>
      </c>
    </row>
    <row r="749" spans="1:1" x14ac:dyDescent="0.2">
      <c r="A749" t="s">
        <v>2814</v>
      </c>
    </row>
    <row r="750" spans="1:1" x14ac:dyDescent="0.2">
      <c r="A750" t="s">
        <v>2815</v>
      </c>
    </row>
    <row r="751" spans="1:1" x14ac:dyDescent="0.2">
      <c r="A751" t="s">
        <v>2816</v>
      </c>
    </row>
    <row r="752" spans="1:1" x14ac:dyDescent="0.2">
      <c r="A752" t="s">
        <v>2817</v>
      </c>
    </row>
    <row r="753" spans="1:1" x14ac:dyDescent="0.2">
      <c r="A753" t="s">
        <v>2818</v>
      </c>
    </row>
    <row r="754" spans="1:1" x14ac:dyDescent="0.2">
      <c r="A754" t="s">
        <v>2819</v>
      </c>
    </row>
    <row r="755" spans="1:1" x14ac:dyDescent="0.2">
      <c r="A755" t="s">
        <v>2820</v>
      </c>
    </row>
    <row r="756" spans="1:1" x14ac:dyDescent="0.2">
      <c r="A756" t="s">
        <v>2821</v>
      </c>
    </row>
    <row r="757" spans="1:1" x14ac:dyDescent="0.2">
      <c r="A757" t="s">
        <v>2822</v>
      </c>
    </row>
    <row r="758" spans="1:1" x14ac:dyDescent="0.2">
      <c r="A758" t="s">
        <v>2823</v>
      </c>
    </row>
    <row r="759" spans="1:1" x14ac:dyDescent="0.2">
      <c r="A759" t="s">
        <v>2824</v>
      </c>
    </row>
    <row r="760" spans="1:1" x14ac:dyDescent="0.2">
      <c r="A760" t="s">
        <v>2825</v>
      </c>
    </row>
    <row r="761" spans="1:1" x14ac:dyDescent="0.2">
      <c r="A761" t="s">
        <v>2826</v>
      </c>
    </row>
    <row r="762" spans="1:1" x14ac:dyDescent="0.2">
      <c r="A762" t="s">
        <v>2827</v>
      </c>
    </row>
    <row r="763" spans="1:1" x14ac:dyDescent="0.2">
      <c r="A763" t="s">
        <v>2828</v>
      </c>
    </row>
    <row r="764" spans="1:1" x14ac:dyDescent="0.2">
      <c r="A764" t="s">
        <v>2829</v>
      </c>
    </row>
    <row r="765" spans="1:1" x14ac:dyDescent="0.2">
      <c r="A765" t="s">
        <v>2830</v>
      </c>
    </row>
    <row r="766" spans="1:1" x14ac:dyDescent="0.2">
      <c r="A766" t="s">
        <v>2831</v>
      </c>
    </row>
    <row r="767" spans="1:1" x14ac:dyDescent="0.2">
      <c r="A767" t="s">
        <v>2832</v>
      </c>
    </row>
    <row r="768" spans="1:1" x14ac:dyDescent="0.2">
      <c r="A768" t="s">
        <v>2833</v>
      </c>
    </row>
    <row r="769" spans="1:1" x14ac:dyDescent="0.2">
      <c r="A769" t="s">
        <v>2834</v>
      </c>
    </row>
    <row r="770" spans="1:1" x14ac:dyDescent="0.2">
      <c r="A770" t="s">
        <v>2835</v>
      </c>
    </row>
    <row r="771" spans="1:1" x14ac:dyDescent="0.2">
      <c r="A771" t="s">
        <v>2836</v>
      </c>
    </row>
    <row r="772" spans="1:1" x14ac:dyDescent="0.2">
      <c r="A772" t="s">
        <v>2837</v>
      </c>
    </row>
    <row r="773" spans="1:1" x14ac:dyDescent="0.2">
      <c r="A773" t="s">
        <v>2838</v>
      </c>
    </row>
    <row r="774" spans="1:1" x14ac:dyDescent="0.2">
      <c r="A774" t="s">
        <v>2839</v>
      </c>
    </row>
    <row r="775" spans="1:1" x14ac:dyDescent="0.2">
      <c r="A775" t="s">
        <v>2840</v>
      </c>
    </row>
    <row r="776" spans="1:1" x14ac:dyDescent="0.2">
      <c r="A776" t="s">
        <v>2841</v>
      </c>
    </row>
    <row r="777" spans="1:1" x14ac:dyDescent="0.2">
      <c r="A777" t="s">
        <v>2842</v>
      </c>
    </row>
    <row r="778" spans="1:1" x14ac:dyDescent="0.2">
      <c r="A778" t="s">
        <v>2843</v>
      </c>
    </row>
    <row r="779" spans="1:1" x14ac:dyDescent="0.2">
      <c r="A779" t="s">
        <v>2844</v>
      </c>
    </row>
    <row r="780" spans="1:1" x14ac:dyDescent="0.2">
      <c r="A780" t="s">
        <v>2845</v>
      </c>
    </row>
    <row r="781" spans="1:1" x14ac:dyDescent="0.2">
      <c r="A781" t="s">
        <v>2846</v>
      </c>
    </row>
    <row r="782" spans="1:1" x14ac:dyDescent="0.2">
      <c r="A782" t="s">
        <v>2847</v>
      </c>
    </row>
    <row r="783" spans="1:1" x14ac:dyDescent="0.2">
      <c r="A783" t="s">
        <v>2848</v>
      </c>
    </row>
    <row r="784" spans="1:1" x14ac:dyDescent="0.2">
      <c r="A784" t="s">
        <v>2849</v>
      </c>
    </row>
    <row r="785" spans="1:1" x14ac:dyDescent="0.2">
      <c r="A785" t="s">
        <v>2850</v>
      </c>
    </row>
    <row r="786" spans="1:1" x14ac:dyDescent="0.2">
      <c r="A786" t="s">
        <v>2851</v>
      </c>
    </row>
    <row r="787" spans="1:1" x14ac:dyDescent="0.2">
      <c r="A787" t="s">
        <v>2852</v>
      </c>
    </row>
    <row r="788" spans="1:1" x14ac:dyDescent="0.2">
      <c r="A788" t="s">
        <v>2853</v>
      </c>
    </row>
    <row r="789" spans="1:1" x14ac:dyDescent="0.2">
      <c r="A789" t="s">
        <v>2854</v>
      </c>
    </row>
    <row r="790" spans="1:1" x14ac:dyDescent="0.2">
      <c r="A790" t="s">
        <v>2855</v>
      </c>
    </row>
    <row r="791" spans="1:1" x14ac:dyDescent="0.2">
      <c r="A791" t="s">
        <v>2856</v>
      </c>
    </row>
    <row r="792" spans="1:1" x14ac:dyDescent="0.2">
      <c r="A792" t="s">
        <v>2857</v>
      </c>
    </row>
    <row r="793" spans="1:1" x14ac:dyDescent="0.2">
      <c r="A793" t="s">
        <v>2858</v>
      </c>
    </row>
    <row r="794" spans="1:1" x14ac:dyDescent="0.2">
      <c r="A794" t="s">
        <v>2859</v>
      </c>
    </row>
    <row r="795" spans="1:1" x14ac:dyDescent="0.2">
      <c r="A795" t="s">
        <v>2860</v>
      </c>
    </row>
    <row r="796" spans="1:1" x14ac:dyDescent="0.2">
      <c r="A796" t="s">
        <v>2861</v>
      </c>
    </row>
    <row r="797" spans="1:1" x14ac:dyDescent="0.2">
      <c r="A797" t="s">
        <v>2862</v>
      </c>
    </row>
    <row r="798" spans="1:1" x14ac:dyDescent="0.2">
      <c r="A798" t="s">
        <v>2863</v>
      </c>
    </row>
    <row r="799" spans="1:1" x14ac:dyDescent="0.2">
      <c r="A799" t="s">
        <v>2864</v>
      </c>
    </row>
    <row r="800" spans="1:1" x14ac:dyDescent="0.2">
      <c r="A800" t="s">
        <v>2865</v>
      </c>
    </row>
    <row r="801" spans="1:1" x14ac:dyDescent="0.2">
      <c r="A801" t="s">
        <v>2866</v>
      </c>
    </row>
    <row r="802" spans="1:1" x14ac:dyDescent="0.2">
      <c r="A802" t="s">
        <v>2867</v>
      </c>
    </row>
    <row r="803" spans="1:1" x14ac:dyDescent="0.2">
      <c r="A803" t="s">
        <v>2868</v>
      </c>
    </row>
    <row r="804" spans="1:1" x14ac:dyDescent="0.2">
      <c r="A804" t="s">
        <v>2869</v>
      </c>
    </row>
    <row r="805" spans="1:1" x14ac:dyDescent="0.2">
      <c r="A805" t="s">
        <v>2870</v>
      </c>
    </row>
    <row r="806" spans="1:1" x14ac:dyDescent="0.2">
      <c r="A806" t="s">
        <v>2871</v>
      </c>
    </row>
    <row r="807" spans="1:1" x14ac:dyDescent="0.2">
      <c r="A807" t="s">
        <v>2872</v>
      </c>
    </row>
    <row r="808" spans="1:1" x14ac:dyDescent="0.2">
      <c r="A808" t="s">
        <v>2873</v>
      </c>
    </row>
    <row r="809" spans="1:1" x14ac:dyDescent="0.2">
      <c r="A809" t="s">
        <v>2874</v>
      </c>
    </row>
    <row r="810" spans="1:1" x14ac:dyDescent="0.2">
      <c r="A810" t="s">
        <v>2875</v>
      </c>
    </row>
    <row r="811" spans="1:1" x14ac:dyDescent="0.2">
      <c r="A811" t="s">
        <v>2876</v>
      </c>
    </row>
    <row r="812" spans="1:1" x14ac:dyDescent="0.2">
      <c r="A812" t="s">
        <v>2877</v>
      </c>
    </row>
    <row r="813" spans="1:1" x14ac:dyDescent="0.2">
      <c r="A813" t="s">
        <v>2878</v>
      </c>
    </row>
    <row r="814" spans="1:1" x14ac:dyDescent="0.2">
      <c r="A814" t="s">
        <v>2879</v>
      </c>
    </row>
    <row r="815" spans="1:1" x14ac:dyDescent="0.2">
      <c r="A815" t="s">
        <v>2880</v>
      </c>
    </row>
    <row r="816" spans="1:1" x14ac:dyDescent="0.2">
      <c r="A816" t="s">
        <v>2881</v>
      </c>
    </row>
    <row r="817" spans="1:1" x14ac:dyDescent="0.2">
      <c r="A817" t="s">
        <v>2882</v>
      </c>
    </row>
    <row r="818" spans="1:1" x14ac:dyDescent="0.2">
      <c r="A818" t="s">
        <v>2883</v>
      </c>
    </row>
    <row r="819" spans="1:1" x14ac:dyDescent="0.2">
      <c r="A819" t="s">
        <v>2884</v>
      </c>
    </row>
    <row r="820" spans="1:1" x14ac:dyDescent="0.2">
      <c r="A820" t="s">
        <v>2885</v>
      </c>
    </row>
    <row r="821" spans="1:1" x14ac:dyDescent="0.2">
      <c r="A821" t="s">
        <v>2886</v>
      </c>
    </row>
    <row r="822" spans="1:1" x14ac:dyDescent="0.2">
      <c r="A822" t="s">
        <v>2887</v>
      </c>
    </row>
    <row r="823" spans="1:1" x14ac:dyDescent="0.2">
      <c r="A823" t="s">
        <v>2888</v>
      </c>
    </row>
    <row r="824" spans="1:1" x14ac:dyDescent="0.2">
      <c r="A824" t="s">
        <v>2889</v>
      </c>
    </row>
    <row r="825" spans="1:1" x14ac:dyDescent="0.2">
      <c r="A825" t="s">
        <v>2890</v>
      </c>
    </row>
    <row r="826" spans="1:1" x14ac:dyDescent="0.2">
      <c r="A826" t="s">
        <v>2891</v>
      </c>
    </row>
    <row r="827" spans="1:1" x14ac:dyDescent="0.2">
      <c r="A827" t="s">
        <v>2892</v>
      </c>
    </row>
    <row r="828" spans="1:1" x14ac:dyDescent="0.2">
      <c r="A828" t="s">
        <v>2893</v>
      </c>
    </row>
    <row r="829" spans="1:1" x14ac:dyDescent="0.2">
      <c r="A829" t="s">
        <v>2894</v>
      </c>
    </row>
    <row r="830" spans="1:1" x14ac:dyDescent="0.2">
      <c r="A830" t="s">
        <v>2895</v>
      </c>
    </row>
    <row r="831" spans="1:1" x14ac:dyDescent="0.2">
      <c r="A831" t="s">
        <v>2896</v>
      </c>
    </row>
    <row r="832" spans="1:1" x14ac:dyDescent="0.2">
      <c r="A832" t="s">
        <v>2897</v>
      </c>
    </row>
    <row r="833" spans="1:1" x14ac:dyDescent="0.2">
      <c r="A833" t="s">
        <v>2898</v>
      </c>
    </row>
    <row r="834" spans="1:1" x14ac:dyDescent="0.2">
      <c r="A834" t="s">
        <v>2899</v>
      </c>
    </row>
    <row r="835" spans="1:1" x14ac:dyDescent="0.2">
      <c r="A835" t="s">
        <v>2900</v>
      </c>
    </row>
    <row r="836" spans="1:1" x14ac:dyDescent="0.2">
      <c r="A836" t="s">
        <v>2901</v>
      </c>
    </row>
    <row r="837" spans="1:1" x14ac:dyDescent="0.2">
      <c r="A837" t="s">
        <v>2902</v>
      </c>
    </row>
    <row r="838" spans="1:1" x14ac:dyDescent="0.2">
      <c r="A838" t="s">
        <v>2903</v>
      </c>
    </row>
    <row r="839" spans="1:1" x14ac:dyDescent="0.2">
      <c r="A839" t="s">
        <v>2904</v>
      </c>
    </row>
    <row r="840" spans="1:1" x14ac:dyDescent="0.2">
      <c r="A840" t="s">
        <v>2905</v>
      </c>
    </row>
    <row r="841" spans="1:1" x14ac:dyDescent="0.2">
      <c r="A841" t="s">
        <v>2906</v>
      </c>
    </row>
    <row r="842" spans="1:1" x14ac:dyDescent="0.2">
      <c r="A842" t="s">
        <v>2907</v>
      </c>
    </row>
    <row r="843" spans="1:1" x14ac:dyDescent="0.2">
      <c r="A843" t="s">
        <v>2908</v>
      </c>
    </row>
    <row r="844" spans="1:1" x14ac:dyDescent="0.2">
      <c r="A844" t="s">
        <v>2909</v>
      </c>
    </row>
    <row r="845" spans="1:1" x14ac:dyDescent="0.2">
      <c r="A845" t="s">
        <v>2910</v>
      </c>
    </row>
    <row r="846" spans="1:1" x14ac:dyDescent="0.2">
      <c r="A846" t="s">
        <v>2911</v>
      </c>
    </row>
    <row r="847" spans="1:1" x14ac:dyDescent="0.2">
      <c r="A847" t="s">
        <v>2912</v>
      </c>
    </row>
    <row r="848" spans="1:1" x14ac:dyDescent="0.2">
      <c r="A848" t="s">
        <v>2913</v>
      </c>
    </row>
    <row r="849" spans="1:1" x14ac:dyDescent="0.2">
      <c r="A849" t="s">
        <v>2914</v>
      </c>
    </row>
    <row r="850" spans="1:1" x14ac:dyDescent="0.2">
      <c r="A850" t="s">
        <v>2915</v>
      </c>
    </row>
    <row r="851" spans="1:1" x14ac:dyDescent="0.2">
      <c r="A851" t="s">
        <v>2916</v>
      </c>
    </row>
    <row r="852" spans="1:1" x14ac:dyDescent="0.2">
      <c r="A852" t="s">
        <v>2917</v>
      </c>
    </row>
    <row r="853" spans="1:1" x14ac:dyDescent="0.2">
      <c r="A853" t="s">
        <v>2918</v>
      </c>
    </row>
    <row r="854" spans="1:1" x14ac:dyDescent="0.2">
      <c r="A854" t="s">
        <v>2919</v>
      </c>
    </row>
    <row r="855" spans="1:1" x14ac:dyDescent="0.2">
      <c r="A855" t="s">
        <v>2920</v>
      </c>
    </row>
    <row r="856" spans="1:1" x14ac:dyDescent="0.2">
      <c r="A856" t="s">
        <v>2921</v>
      </c>
    </row>
    <row r="857" spans="1:1" x14ac:dyDescent="0.2">
      <c r="A857" t="s">
        <v>2922</v>
      </c>
    </row>
    <row r="858" spans="1:1" x14ac:dyDescent="0.2">
      <c r="A858" t="s">
        <v>2923</v>
      </c>
    </row>
    <row r="859" spans="1:1" x14ac:dyDescent="0.2">
      <c r="A859" t="s">
        <v>2924</v>
      </c>
    </row>
    <row r="860" spans="1:1" x14ac:dyDescent="0.2">
      <c r="A860" t="s">
        <v>2925</v>
      </c>
    </row>
    <row r="861" spans="1:1" x14ac:dyDescent="0.2">
      <c r="A861" t="s">
        <v>2926</v>
      </c>
    </row>
    <row r="862" spans="1:1" x14ac:dyDescent="0.2">
      <c r="A862" t="s">
        <v>2927</v>
      </c>
    </row>
    <row r="863" spans="1:1" x14ac:dyDescent="0.2">
      <c r="A863" t="s">
        <v>2928</v>
      </c>
    </row>
    <row r="864" spans="1:1" x14ac:dyDescent="0.2">
      <c r="A864" t="s">
        <v>2929</v>
      </c>
    </row>
    <row r="865" spans="1:1" x14ac:dyDescent="0.2">
      <c r="A865" t="s">
        <v>2930</v>
      </c>
    </row>
    <row r="866" spans="1:1" x14ac:dyDescent="0.2">
      <c r="A866" t="s">
        <v>2931</v>
      </c>
    </row>
    <row r="867" spans="1:1" x14ac:dyDescent="0.2">
      <c r="A867" t="s">
        <v>2932</v>
      </c>
    </row>
    <row r="868" spans="1:1" x14ac:dyDescent="0.2">
      <c r="A868" t="s">
        <v>2933</v>
      </c>
    </row>
    <row r="869" spans="1:1" x14ac:dyDescent="0.2">
      <c r="A869" t="s">
        <v>2934</v>
      </c>
    </row>
    <row r="870" spans="1:1" x14ac:dyDescent="0.2">
      <c r="A870" t="s">
        <v>2935</v>
      </c>
    </row>
    <row r="871" spans="1:1" x14ac:dyDescent="0.2">
      <c r="A871" t="s">
        <v>2936</v>
      </c>
    </row>
    <row r="872" spans="1:1" x14ac:dyDescent="0.2">
      <c r="A872" t="s">
        <v>2937</v>
      </c>
    </row>
    <row r="873" spans="1:1" x14ac:dyDescent="0.2">
      <c r="A873" t="s">
        <v>2938</v>
      </c>
    </row>
    <row r="874" spans="1:1" x14ac:dyDescent="0.2">
      <c r="A874" t="s">
        <v>2939</v>
      </c>
    </row>
    <row r="875" spans="1:1" x14ac:dyDescent="0.2">
      <c r="A875" t="s">
        <v>2940</v>
      </c>
    </row>
    <row r="876" spans="1:1" x14ac:dyDescent="0.2">
      <c r="A876" t="s">
        <v>2941</v>
      </c>
    </row>
    <row r="877" spans="1:1" x14ac:dyDescent="0.2">
      <c r="A877" t="s">
        <v>2942</v>
      </c>
    </row>
    <row r="878" spans="1:1" x14ac:dyDescent="0.2">
      <c r="A878" t="s">
        <v>2943</v>
      </c>
    </row>
    <row r="879" spans="1:1" x14ac:dyDescent="0.2">
      <c r="A879" t="s">
        <v>2944</v>
      </c>
    </row>
    <row r="880" spans="1:1" x14ac:dyDescent="0.2">
      <c r="A880" t="s">
        <v>2945</v>
      </c>
    </row>
    <row r="881" spans="1:1" x14ac:dyDescent="0.2">
      <c r="A881" t="s">
        <v>2946</v>
      </c>
    </row>
    <row r="882" spans="1:1" x14ac:dyDescent="0.2">
      <c r="A882" t="s">
        <v>2947</v>
      </c>
    </row>
    <row r="883" spans="1:1" x14ac:dyDescent="0.2">
      <c r="A883" t="s">
        <v>2948</v>
      </c>
    </row>
    <row r="884" spans="1:1" x14ac:dyDescent="0.2">
      <c r="A884" t="s">
        <v>2949</v>
      </c>
    </row>
    <row r="885" spans="1:1" x14ac:dyDescent="0.2">
      <c r="A885" t="s">
        <v>2950</v>
      </c>
    </row>
    <row r="886" spans="1:1" x14ac:dyDescent="0.2">
      <c r="A886" t="s">
        <v>2951</v>
      </c>
    </row>
    <row r="887" spans="1:1" x14ac:dyDescent="0.2">
      <c r="A887" t="s">
        <v>2952</v>
      </c>
    </row>
    <row r="888" spans="1:1" x14ac:dyDescent="0.2">
      <c r="A888" t="s">
        <v>2953</v>
      </c>
    </row>
    <row r="889" spans="1:1" x14ac:dyDescent="0.2">
      <c r="A889" t="s">
        <v>2954</v>
      </c>
    </row>
    <row r="890" spans="1:1" x14ac:dyDescent="0.2">
      <c r="A890" t="s">
        <v>2955</v>
      </c>
    </row>
    <row r="891" spans="1:1" x14ac:dyDescent="0.2">
      <c r="A891" t="s">
        <v>2956</v>
      </c>
    </row>
    <row r="892" spans="1:1" x14ac:dyDescent="0.2">
      <c r="A892" t="s">
        <v>2957</v>
      </c>
    </row>
    <row r="893" spans="1:1" x14ac:dyDescent="0.2">
      <c r="A893" t="s">
        <v>2958</v>
      </c>
    </row>
    <row r="894" spans="1:1" x14ac:dyDescent="0.2">
      <c r="A894" t="s">
        <v>2959</v>
      </c>
    </row>
    <row r="895" spans="1:1" x14ac:dyDescent="0.2">
      <c r="A895" t="s">
        <v>2960</v>
      </c>
    </row>
    <row r="896" spans="1:1" x14ac:dyDescent="0.2">
      <c r="A896" t="s">
        <v>2961</v>
      </c>
    </row>
    <row r="897" spans="1:1" x14ac:dyDescent="0.2">
      <c r="A897" t="s">
        <v>2962</v>
      </c>
    </row>
    <row r="898" spans="1:1" x14ac:dyDescent="0.2">
      <c r="A898" t="s">
        <v>2963</v>
      </c>
    </row>
    <row r="899" spans="1:1" x14ac:dyDescent="0.2">
      <c r="A899" t="s">
        <v>2964</v>
      </c>
    </row>
    <row r="900" spans="1:1" x14ac:dyDescent="0.2">
      <c r="A900" t="s">
        <v>2965</v>
      </c>
    </row>
    <row r="901" spans="1:1" x14ac:dyDescent="0.2">
      <c r="A901" t="s">
        <v>2966</v>
      </c>
    </row>
    <row r="902" spans="1:1" x14ac:dyDescent="0.2">
      <c r="A902" t="s">
        <v>2967</v>
      </c>
    </row>
    <row r="903" spans="1:1" x14ac:dyDescent="0.2">
      <c r="A903" t="s">
        <v>2968</v>
      </c>
    </row>
    <row r="904" spans="1:1" x14ac:dyDescent="0.2">
      <c r="A904" t="s">
        <v>2969</v>
      </c>
    </row>
    <row r="905" spans="1:1" x14ac:dyDescent="0.2">
      <c r="A905" t="s">
        <v>1686</v>
      </c>
    </row>
    <row r="906" spans="1:1" x14ac:dyDescent="0.2">
      <c r="A906" t="s">
        <v>2721</v>
      </c>
    </row>
    <row r="907" spans="1:1" x14ac:dyDescent="0.2">
      <c r="A907" t="s">
        <v>2977</v>
      </c>
    </row>
    <row r="908" spans="1:1" x14ac:dyDescent="0.2">
      <c r="A908" t="s">
        <v>2723</v>
      </c>
    </row>
    <row r="909" spans="1:1" x14ac:dyDescent="0.2">
      <c r="A909" t="s">
        <v>2724</v>
      </c>
    </row>
    <row r="910" spans="1:1" x14ac:dyDescent="0.2">
      <c r="A910" t="s">
        <v>2725</v>
      </c>
    </row>
    <row r="911" spans="1:1" x14ac:dyDescent="0.2">
      <c r="A911" t="s">
        <v>1683</v>
      </c>
    </row>
    <row r="912" spans="1:1" x14ac:dyDescent="0.2">
      <c r="A912" t="s">
        <v>2978</v>
      </c>
    </row>
    <row r="913" spans="1:1" x14ac:dyDescent="0.2">
      <c r="A913" t="s">
        <v>2727</v>
      </c>
    </row>
    <row r="914" spans="1:1" x14ac:dyDescent="0.2">
      <c r="A914" t="s">
        <v>2728</v>
      </c>
    </row>
    <row r="915" spans="1:1" x14ac:dyDescent="0.2">
      <c r="A915" t="s">
        <v>2729</v>
      </c>
    </row>
    <row r="916" spans="1:1" x14ac:dyDescent="0.2">
      <c r="A916" t="s">
        <v>2730</v>
      </c>
    </row>
    <row r="917" spans="1:1" x14ac:dyDescent="0.2">
      <c r="A917" t="s">
        <v>2731</v>
      </c>
    </row>
    <row r="918" spans="1:1" x14ac:dyDescent="0.2">
      <c r="A918" t="s">
        <v>2732</v>
      </c>
    </row>
    <row r="919" spans="1:1" x14ac:dyDescent="0.2">
      <c r="A919" t="s">
        <v>2733</v>
      </c>
    </row>
    <row r="920" spans="1:1" x14ac:dyDescent="0.2">
      <c r="A920" t="s">
        <v>2734</v>
      </c>
    </row>
    <row r="921" spans="1:1" x14ac:dyDescent="0.2">
      <c r="A921" t="s">
        <v>2735</v>
      </c>
    </row>
    <row r="922" spans="1:1" x14ac:dyDescent="0.2">
      <c r="A922" t="s">
        <v>2736</v>
      </c>
    </row>
    <row r="923" spans="1:1" x14ac:dyDescent="0.2">
      <c r="A923" t="s">
        <v>2737</v>
      </c>
    </row>
    <row r="924" spans="1:1" x14ac:dyDescent="0.2">
      <c r="A924" t="s">
        <v>2738</v>
      </c>
    </row>
    <row r="925" spans="1:1" x14ac:dyDescent="0.2">
      <c r="A925" t="s">
        <v>2739</v>
      </c>
    </row>
    <row r="926" spans="1:1" x14ac:dyDescent="0.2">
      <c r="A926" t="s">
        <v>2740</v>
      </c>
    </row>
    <row r="927" spans="1:1" x14ac:dyDescent="0.2">
      <c r="A927" t="s">
        <v>2741</v>
      </c>
    </row>
    <row r="928" spans="1:1" x14ac:dyDescent="0.2">
      <c r="A928" t="s">
        <v>2742</v>
      </c>
    </row>
    <row r="929" spans="1:1" x14ac:dyDescent="0.2">
      <c r="A929" t="s">
        <v>2743</v>
      </c>
    </row>
    <row r="930" spans="1:1" x14ac:dyDescent="0.2">
      <c r="A930" t="s">
        <v>2744</v>
      </c>
    </row>
    <row r="931" spans="1:1" x14ac:dyDescent="0.2">
      <c r="A931" t="s">
        <v>2745</v>
      </c>
    </row>
    <row r="932" spans="1:1" x14ac:dyDescent="0.2">
      <c r="A932" t="s">
        <v>2746</v>
      </c>
    </row>
    <row r="933" spans="1:1" x14ac:dyDescent="0.2">
      <c r="A933" t="s">
        <v>2747</v>
      </c>
    </row>
    <row r="934" spans="1:1" x14ac:dyDescent="0.2">
      <c r="A934" t="s">
        <v>2748</v>
      </c>
    </row>
    <row r="935" spans="1:1" x14ac:dyDescent="0.2">
      <c r="A935" t="s">
        <v>2749</v>
      </c>
    </row>
    <row r="936" spans="1:1" x14ac:dyDescent="0.2">
      <c r="A936" t="s">
        <v>2750</v>
      </c>
    </row>
    <row r="937" spans="1:1" x14ac:dyDescent="0.2">
      <c r="A937" t="s">
        <v>2751</v>
      </c>
    </row>
    <row r="938" spans="1:1" x14ac:dyDescent="0.2">
      <c r="A938" t="s">
        <v>2752</v>
      </c>
    </row>
    <row r="939" spans="1:1" x14ac:dyDescent="0.2">
      <c r="A939" t="s">
        <v>2753</v>
      </c>
    </row>
    <row r="940" spans="1:1" x14ac:dyDescent="0.2">
      <c r="A940" t="s">
        <v>2754</v>
      </c>
    </row>
    <row r="941" spans="1:1" x14ac:dyDescent="0.2">
      <c r="A941" t="s">
        <v>2755</v>
      </c>
    </row>
    <row r="942" spans="1:1" x14ac:dyDescent="0.2">
      <c r="A942" t="s">
        <v>2756</v>
      </c>
    </row>
    <row r="943" spans="1:1" x14ac:dyDescent="0.2">
      <c r="A943" t="s">
        <v>2757</v>
      </c>
    </row>
    <row r="944" spans="1:1" x14ac:dyDescent="0.2">
      <c r="A944" t="s">
        <v>2758</v>
      </c>
    </row>
    <row r="945" spans="1:1" x14ac:dyDescent="0.2">
      <c r="A945" t="s">
        <v>2759</v>
      </c>
    </row>
    <row r="946" spans="1:1" x14ac:dyDescent="0.2">
      <c r="A946" t="s">
        <v>2760</v>
      </c>
    </row>
    <row r="947" spans="1:1" x14ac:dyDescent="0.2">
      <c r="A947" t="s">
        <v>2761</v>
      </c>
    </row>
    <row r="948" spans="1:1" x14ac:dyDescent="0.2">
      <c r="A948" t="s">
        <v>2762</v>
      </c>
    </row>
    <row r="949" spans="1:1" x14ac:dyDescent="0.2">
      <c r="A949" t="s">
        <v>2763</v>
      </c>
    </row>
    <row r="950" spans="1:1" x14ac:dyDescent="0.2">
      <c r="A950" t="s">
        <v>2764</v>
      </c>
    </row>
    <row r="951" spans="1:1" x14ac:dyDescent="0.2">
      <c r="A951" t="s">
        <v>2765</v>
      </c>
    </row>
    <row r="952" spans="1:1" x14ac:dyDescent="0.2">
      <c r="A952" t="s">
        <v>2766</v>
      </c>
    </row>
    <row r="953" spans="1:1" x14ac:dyDescent="0.2">
      <c r="A953" t="s">
        <v>2767</v>
      </c>
    </row>
    <row r="954" spans="1:1" x14ac:dyDescent="0.2">
      <c r="A954" t="s">
        <v>2768</v>
      </c>
    </row>
    <row r="955" spans="1:1" x14ac:dyDescent="0.2">
      <c r="A955" t="s">
        <v>2769</v>
      </c>
    </row>
    <row r="956" spans="1:1" x14ac:dyDescent="0.2">
      <c r="A956" t="s">
        <v>2770</v>
      </c>
    </row>
    <row r="957" spans="1:1" x14ac:dyDescent="0.2">
      <c r="A957" t="s">
        <v>2771</v>
      </c>
    </row>
    <row r="958" spans="1:1" x14ac:dyDescent="0.2">
      <c r="A958" t="s">
        <v>2772</v>
      </c>
    </row>
    <row r="959" spans="1:1" x14ac:dyDescent="0.2">
      <c r="A959" t="s">
        <v>2773</v>
      </c>
    </row>
    <row r="960" spans="1:1" x14ac:dyDescent="0.2">
      <c r="A960" t="s">
        <v>2774</v>
      </c>
    </row>
    <row r="961" spans="1:1" x14ac:dyDescent="0.2">
      <c r="A961" t="s">
        <v>2775</v>
      </c>
    </row>
    <row r="962" spans="1:1" x14ac:dyDescent="0.2">
      <c r="A962" t="s">
        <v>2776</v>
      </c>
    </row>
    <row r="963" spans="1:1" x14ac:dyDescent="0.2">
      <c r="A963" t="s">
        <v>2777</v>
      </c>
    </row>
    <row r="964" spans="1:1" x14ac:dyDescent="0.2">
      <c r="A964" t="s">
        <v>2778</v>
      </c>
    </row>
    <row r="965" spans="1:1" x14ac:dyDescent="0.2">
      <c r="A965" t="s">
        <v>2779</v>
      </c>
    </row>
    <row r="966" spans="1:1" x14ac:dyDescent="0.2">
      <c r="A966" t="s">
        <v>2780</v>
      </c>
    </row>
    <row r="967" spans="1:1" x14ac:dyDescent="0.2">
      <c r="A967" t="s">
        <v>2781</v>
      </c>
    </row>
    <row r="968" spans="1:1" x14ac:dyDescent="0.2">
      <c r="A968" t="s">
        <v>2782</v>
      </c>
    </row>
    <row r="969" spans="1:1" x14ac:dyDescent="0.2">
      <c r="A969" t="s">
        <v>2783</v>
      </c>
    </row>
    <row r="970" spans="1:1" x14ac:dyDescent="0.2">
      <c r="A970" t="s">
        <v>2784</v>
      </c>
    </row>
    <row r="971" spans="1:1" x14ac:dyDescent="0.2">
      <c r="A971" t="s">
        <v>2785</v>
      </c>
    </row>
    <row r="972" spans="1:1" x14ac:dyDescent="0.2">
      <c r="A972" t="s">
        <v>2786</v>
      </c>
    </row>
    <row r="973" spans="1:1" x14ac:dyDescent="0.2">
      <c r="A973" t="s">
        <v>2787</v>
      </c>
    </row>
    <row r="974" spans="1:1" x14ac:dyDescent="0.2">
      <c r="A974" t="s">
        <v>2788</v>
      </c>
    </row>
    <row r="975" spans="1:1" x14ac:dyDescent="0.2">
      <c r="A975" t="s">
        <v>2789</v>
      </c>
    </row>
    <row r="976" spans="1:1" x14ac:dyDescent="0.2">
      <c r="A976" t="s">
        <v>2790</v>
      </c>
    </row>
    <row r="977" spans="1:1" x14ac:dyDescent="0.2">
      <c r="A977" t="s">
        <v>2791</v>
      </c>
    </row>
    <row r="978" spans="1:1" x14ac:dyDescent="0.2">
      <c r="A978" t="s">
        <v>2792</v>
      </c>
    </row>
    <row r="979" spans="1:1" x14ac:dyDescent="0.2">
      <c r="A979" t="s">
        <v>2793</v>
      </c>
    </row>
    <row r="980" spans="1:1" x14ac:dyDescent="0.2">
      <c r="A980" t="s">
        <v>2794</v>
      </c>
    </row>
    <row r="981" spans="1:1" x14ac:dyDescent="0.2">
      <c r="A981" t="s">
        <v>2795</v>
      </c>
    </row>
    <row r="982" spans="1:1" x14ac:dyDescent="0.2">
      <c r="A982" t="s">
        <v>2796</v>
      </c>
    </row>
    <row r="983" spans="1:1" x14ac:dyDescent="0.2">
      <c r="A983" t="s">
        <v>2797</v>
      </c>
    </row>
    <row r="984" spans="1:1" x14ac:dyDescent="0.2">
      <c r="A984" t="s">
        <v>1689</v>
      </c>
    </row>
    <row r="985" spans="1:1" x14ac:dyDescent="0.2">
      <c r="A985" t="s">
        <v>2979</v>
      </c>
    </row>
    <row r="986" spans="1:1" x14ac:dyDescent="0.2">
      <c r="A986" t="s">
        <v>2980</v>
      </c>
    </row>
    <row r="987" spans="1:1" x14ac:dyDescent="0.2">
      <c r="A987" t="s">
        <v>2974</v>
      </c>
    </row>
    <row r="988" spans="1:1" x14ac:dyDescent="0.2">
      <c r="A988" t="s">
        <v>2975</v>
      </c>
    </row>
    <row r="989" spans="1:1" x14ac:dyDescent="0.2">
      <c r="A989" t="s">
        <v>2976</v>
      </c>
    </row>
    <row r="990" spans="1:1" x14ac:dyDescent="0.2">
      <c r="A990" t="s">
        <v>1688</v>
      </c>
    </row>
    <row r="991" spans="1:1" x14ac:dyDescent="0.2">
      <c r="A991" t="s">
        <v>2804</v>
      </c>
    </row>
    <row r="992" spans="1:1" x14ac:dyDescent="0.2">
      <c r="A992" t="s">
        <v>2805</v>
      </c>
    </row>
    <row r="993" spans="1:1" x14ac:dyDescent="0.2">
      <c r="A993" t="s">
        <v>2806</v>
      </c>
    </row>
    <row r="994" spans="1:1" x14ac:dyDescent="0.2">
      <c r="A994" t="s">
        <v>2807</v>
      </c>
    </row>
    <row r="995" spans="1:1" x14ac:dyDescent="0.2">
      <c r="A995" t="s">
        <v>2808</v>
      </c>
    </row>
    <row r="996" spans="1:1" x14ac:dyDescent="0.2">
      <c r="A996" t="s">
        <v>2809</v>
      </c>
    </row>
    <row r="997" spans="1:1" x14ac:dyDescent="0.2">
      <c r="A997" t="s">
        <v>2810</v>
      </c>
    </row>
    <row r="998" spans="1:1" x14ac:dyDescent="0.2">
      <c r="A998" t="s">
        <v>2811</v>
      </c>
    </row>
    <row r="999" spans="1:1" x14ac:dyDescent="0.2">
      <c r="A999" t="s">
        <v>2812</v>
      </c>
    </row>
    <row r="1000" spans="1:1" x14ac:dyDescent="0.2">
      <c r="A1000" t="s">
        <v>2813</v>
      </c>
    </row>
    <row r="1001" spans="1:1" x14ac:dyDescent="0.2">
      <c r="A1001" t="s">
        <v>2814</v>
      </c>
    </row>
    <row r="1002" spans="1:1" x14ac:dyDescent="0.2">
      <c r="A1002" t="s">
        <v>2815</v>
      </c>
    </row>
    <row r="1003" spans="1:1" x14ac:dyDescent="0.2">
      <c r="A1003" t="s">
        <v>2816</v>
      </c>
    </row>
    <row r="1004" spans="1:1" x14ac:dyDescent="0.2">
      <c r="A1004" t="s">
        <v>2817</v>
      </c>
    </row>
    <row r="1005" spans="1:1" x14ac:dyDescent="0.2">
      <c r="A1005" t="s">
        <v>2818</v>
      </c>
    </row>
    <row r="1006" spans="1:1" x14ac:dyDescent="0.2">
      <c r="A1006" t="s">
        <v>2819</v>
      </c>
    </row>
    <row r="1007" spans="1:1" x14ac:dyDescent="0.2">
      <c r="A1007" t="s">
        <v>2820</v>
      </c>
    </row>
    <row r="1008" spans="1:1" x14ac:dyDescent="0.2">
      <c r="A1008" t="s">
        <v>2821</v>
      </c>
    </row>
    <row r="1009" spans="1:1" x14ac:dyDescent="0.2">
      <c r="A1009" t="s">
        <v>2822</v>
      </c>
    </row>
    <row r="1010" spans="1:1" x14ac:dyDescent="0.2">
      <c r="A1010" t="s">
        <v>2823</v>
      </c>
    </row>
    <row r="1011" spans="1:1" x14ac:dyDescent="0.2">
      <c r="A1011" t="s">
        <v>2824</v>
      </c>
    </row>
    <row r="1012" spans="1:1" x14ac:dyDescent="0.2">
      <c r="A1012" t="s">
        <v>2825</v>
      </c>
    </row>
    <row r="1013" spans="1:1" x14ac:dyDescent="0.2">
      <c r="A1013" t="s">
        <v>2826</v>
      </c>
    </row>
    <row r="1014" spans="1:1" x14ac:dyDescent="0.2">
      <c r="A1014" t="s">
        <v>2827</v>
      </c>
    </row>
    <row r="1015" spans="1:1" x14ac:dyDescent="0.2">
      <c r="A1015" t="s">
        <v>2828</v>
      </c>
    </row>
    <row r="1016" spans="1:1" x14ac:dyDescent="0.2">
      <c r="A1016" t="s">
        <v>2829</v>
      </c>
    </row>
    <row r="1017" spans="1:1" x14ac:dyDescent="0.2">
      <c r="A1017" t="s">
        <v>2830</v>
      </c>
    </row>
    <row r="1018" spans="1:1" x14ac:dyDescent="0.2">
      <c r="A1018" t="s">
        <v>2831</v>
      </c>
    </row>
    <row r="1019" spans="1:1" x14ac:dyDescent="0.2">
      <c r="A1019" t="s">
        <v>2832</v>
      </c>
    </row>
    <row r="1020" spans="1:1" x14ac:dyDescent="0.2">
      <c r="A1020" t="s">
        <v>2833</v>
      </c>
    </row>
    <row r="1021" spans="1:1" x14ac:dyDescent="0.2">
      <c r="A1021" t="s">
        <v>2834</v>
      </c>
    </row>
    <row r="1022" spans="1:1" x14ac:dyDescent="0.2">
      <c r="A1022" t="s">
        <v>2835</v>
      </c>
    </row>
    <row r="1023" spans="1:1" x14ac:dyDescent="0.2">
      <c r="A1023" t="s">
        <v>2836</v>
      </c>
    </row>
    <row r="1024" spans="1:1" x14ac:dyDescent="0.2">
      <c r="A1024" t="s">
        <v>2837</v>
      </c>
    </row>
    <row r="1025" spans="1:1" x14ac:dyDescent="0.2">
      <c r="A1025" t="s">
        <v>2838</v>
      </c>
    </row>
    <row r="1026" spans="1:1" x14ac:dyDescent="0.2">
      <c r="A1026" t="s">
        <v>2839</v>
      </c>
    </row>
    <row r="1027" spans="1:1" x14ac:dyDescent="0.2">
      <c r="A1027" t="s">
        <v>2840</v>
      </c>
    </row>
    <row r="1028" spans="1:1" x14ac:dyDescent="0.2">
      <c r="A1028" t="s">
        <v>2841</v>
      </c>
    </row>
    <row r="1029" spans="1:1" x14ac:dyDescent="0.2">
      <c r="A1029" t="s">
        <v>2842</v>
      </c>
    </row>
    <row r="1030" spans="1:1" x14ac:dyDescent="0.2">
      <c r="A1030" t="s">
        <v>2843</v>
      </c>
    </row>
    <row r="1031" spans="1:1" x14ac:dyDescent="0.2">
      <c r="A1031" t="s">
        <v>2844</v>
      </c>
    </row>
    <row r="1032" spans="1:1" x14ac:dyDescent="0.2">
      <c r="A1032" t="s">
        <v>2845</v>
      </c>
    </row>
    <row r="1033" spans="1:1" x14ac:dyDescent="0.2">
      <c r="A1033" t="s">
        <v>2846</v>
      </c>
    </row>
    <row r="1034" spans="1:1" x14ac:dyDescent="0.2">
      <c r="A1034" t="s">
        <v>2847</v>
      </c>
    </row>
    <row r="1035" spans="1:1" x14ac:dyDescent="0.2">
      <c r="A1035" t="s">
        <v>2848</v>
      </c>
    </row>
    <row r="1036" spans="1:1" x14ac:dyDescent="0.2">
      <c r="A1036" t="s">
        <v>2849</v>
      </c>
    </row>
    <row r="1037" spans="1:1" x14ac:dyDescent="0.2">
      <c r="A1037" t="s">
        <v>2850</v>
      </c>
    </row>
    <row r="1038" spans="1:1" x14ac:dyDescent="0.2">
      <c r="A1038" t="s">
        <v>2851</v>
      </c>
    </row>
    <row r="1039" spans="1:1" x14ac:dyDescent="0.2">
      <c r="A1039" t="s">
        <v>2852</v>
      </c>
    </row>
    <row r="1040" spans="1:1" x14ac:dyDescent="0.2">
      <c r="A1040" t="s">
        <v>2853</v>
      </c>
    </row>
    <row r="1041" spans="1:1" x14ac:dyDescent="0.2">
      <c r="A1041" t="s">
        <v>2854</v>
      </c>
    </row>
    <row r="1042" spans="1:1" x14ac:dyDescent="0.2">
      <c r="A1042" t="s">
        <v>2855</v>
      </c>
    </row>
    <row r="1043" spans="1:1" x14ac:dyDescent="0.2">
      <c r="A1043" t="s">
        <v>2856</v>
      </c>
    </row>
    <row r="1044" spans="1:1" x14ac:dyDescent="0.2">
      <c r="A1044" t="s">
        <v>2857</v>
      </c>
    </row>
    <row r="1045" spans="1:1" x14ac:dyDescent="0.2">
      <c r="A1045" t="s">
        <v>2858</v>
      </c>
    </row>
    <row r="1046" spans="1:1" x14ac:dyDescent="0.2">
      <c r="A1046" t="s">
        <v>2859</v>
      </c>
    </row>
    <row r="1047" spans="1:1" x14ac:dyDescent="0.2">
      <c r="A1047" t="s">
        <v>2860</v>
      </c>
    </row>
    <row r="1048" spans="1:1" x14ac:dyDescent="0.2">
      <c r="A1048" t="s">
        <v>2861</v>
      </c>
    </row>
    <row r="1049" spans="1:1" x14ac:dyDescent="0.2">
      <c r="A1049" t="s">
        <v>2862</v>
      </c>
    </row>
    <row r="1050" spans="1:1" x14ac:dyDescent="0.2">
      <c r="A1050" t="s">
        <v>2863</v>
      </c>
    </row>
    <row r="1051" spans="1:1" x14ac:dyDescent="0.2">
      <c r="A1051" t="s">
        <v>2864</v>
      </c>
    </row>
    <row r="1052" spans="1:1" x14ac:dyDescent="0.2">
      <c r="A1052" t="s">
        <v>2865</v>
      </c>
    </row>
    <row r="1053" spans="1:1" x14ac:dyDescent="0.2">
      <c r="A1053" t="s">
        <v>2866</v>
      </c>
    </row>
    <row r="1054" spans="1:1" x14ac:dyDescent="0.2">
      <c r="A1054" t="s">
        <v>2867</v>
      </c>
    </row>
    <row r="1055" spans="1:1" x14ac:dyDescent="0.2">
      <c r="A1055" t="s">
        <v>2868</v>
      </c>
    </row>
    <row r="1056" spans="1:1" x14ac:dyDescent="0.2">
      <c r="A1056" t="s">
        <v>2869</v>
      </c>
    </row>
    <row r="1057" spans="1:1" x14ac:dyDescent="0.2">
      <c r="A1057" t="s">
        <v>2870</v>
      </c>
    </row>
    <row r="1058" spans="1:1" x14ac:dyDescent="0.2">
      <c r="A1058" t="s">
        <v>2871</v>
      </c>
    </row>
    <row r="1059" spans="1:1" x14ac:dyDescent="0.2">
      <c r="A1059" t="s">
        <v>2872</v>
      </c>
    </row>
    <row r="1060" spans="1:1" x14ac:dyDescent="0.2">
      <c r="A1060" t="s">
        <v>2873</v>
      </c>
    </row>
    <row r="1061" spans="1:1" x14ac:dyDescent="0.2">
      <c r="A1061" t="s">
        <v>2874</v>
      </c>
    </row>
    <row r="1062" spans="1:1" x14ac:dyDescent="0.2">
      <c r="A1062" t="s">
        <v>2875</v>
      </c>
    </row>
    <row r="1063" spans="1:1" x14ac:dyDescent="0.2">
      <c r="A1063" t="s">
        <v>2876</v>
      </c>
    </row>
    <row r="1064" spans="1:1" x14ac:dyDescent="0.2">
      <c r="A1064" t="s">
        <v>2877</v>
      </c>
    </row>
    <row r="1065" spans="1:1" x14ac:dyDescent="0.2">
      <c r="A1065" t="s">
        <v>2878</v>
      </c>
    </row>
    <row r="1066" spans="1:1" x14ac:dyDescent="0.2">
      <c r="A1066" t="s">
        <v>2879</v>
      </c>
    </row>
    <row r="1067" spans="1:1" x14ac:dyDescent="0.2">
      <c r="A1067" t="s">
        <v>2880</v>
      </c>
    </row>
    <row r="1068" spans="1:1" x14ac:dyDescent="0.2">
      <c r="A1068" t="s">
        <v>2881</v>
      </c>
    </row>
    <row r="1069" spans="1:1" x14ac:dyDescent="0.2">
      <c r="A1069" t="s">
        <v>2882</v>
      </c>
    </row>
    <row r="1070" spans="1:1" x14ac:dyDescent="0.2">
      <c r="A1070" t="s">
        <v>2883</v>
      </c>
    </row>
    <row r="1071" spans="1:1" x14ac:dyDescent="0.2">
      <c r="A1071" t="s">
        <v>2884</v>
      </c>
    </row>
    <row r="1072" spans="1:1" x14ac:dyDescent="0.2">
      <c r="A1072" t="s">
        <v>2885</v>
      </c>
    </row>
    <row r="1073" spans="1:1" x14ac:dyDescent="0.2">
      <c r="A1073" t="s">
        <v>2886</v>
      </c>
    </row>
    <row r="1074" spans="1:1" x14ac:dyDescent="0.2">
      <c r="A1074" t="s">
        <v>2887</v>
      </c>
    </row>
    <row r="1075" spans="1:1" x14ac:dyDescent="0.2">
      <c r="A1075" t="s">
        <v>2888</v>
      </c>
    </row>
    <row r="1076" spans="1:1" x14ac:dyDescent="0.2">
      <c r="A1076" t="s">
        <v>2889</v>
      </c>
    </row>
    <row r="1077" spans="1:1" x14ac:dyDescent="0.2">
      <c r="A1077" t="s">
        <v>2890</v>
      </c>
    </row>
    <row r="1078" spans="1:1" x14ac:dyDescent="0.2">
      <c r="A1078" t="s">
        <v>2891</v>
      </c>
    </row>
    <row r="1079" spans="1:1" x14ac:dyDescent="0.2">
      <c r="A1079" t="s">
        <v>2892</v>
      </c>
    </row>
    <row r="1080" spans="1:1" x14ac:dyDescent="0.2">
      <c r="A1080" t="s">
        <v>2893</v>
      </c>
    </row>
    <row r="1081" spans="1:1" x14ac:dyDescent="0.2">
      <c r="A1081" t="s">
        <v>2894</v>
      </c>
    </row>
    <row r="1082" spans="1:1" x14ac:dyDescent="0.2">
      <c r="A1082" t="s">
        <v>2895</v>
      </c>
    </row>
    <row r="1083" spans="1:1" x14ac:dyDescent="0.2">
      <c r="A1083" t="s">
        <v>2896</v>
      </c>
    </row>
    <row r="1084" spans="1:1" x14ac:dyDescent="0.2">
      <c r="A1084" t="s">
        <v>2897</v>
      </c>
    </row>
    <row r="1085" spans="1:1" x14ac:dyDescent="0.2">
      <c r="A1085" t="s">
        <v>2898</v>
      </c>
    </row>
    <row r="1086" spans="1:1" x14ac:dyDescent="0.2">
      <c r="A1086" t="s">
        <v>2899</v>
      </c>
    </row>
    <row r="1087" spans="1:1" x14ac:dyDescent="0.2">
      <c r="A1087" t="s">
        <v>2900</v>
      </c>
    </row>
    <row r="1088" spans="1:1" x14ac:dyDescent="0.2">
      <c r="A1088" t="s">
        <v>2901</v>
      </c>
    </row>
    <row r="1089" spans="1:1" x14ac:dyDescent="0.2">
      <c r="A1089" t="s">
        <v>2902</v>
      </c>
    </row>
    <row r="1090" spans="1:1" x14ac:dyDescent="0.2">
      <c r="A1090" t="s">
        <v>2903</v>
      </c>
    </row>
    <row r="1091" spans="1:1" x14ac:dyDescent="0.2">
      <c r="A1091" t="s">
        <v>2904</v>
      </c>
    </row>
    <row r="1092" spans="1:1" x14ac:dyDescent="0.2">
      <c r="A1092" t="s">
        <v>2905</v>
      </c>
    </row>
    <row r="1093" spans="1:1" x14ac:dyDescent="0.2">
      <c r="A1093" t="s">
        <v>2906</v>
      </c>
    </row>
    <row r="1094" spans="1:1" x14ac:dyDescent="0.2">
      <c r="A1094" t="s">
        <v>2907</v>
      </c>
    </row>
    <row r="1095" spans="1:1" x14ac:dyDescent="0.2">
      <c r="A1095" t="s">
        <v>2908</v>
      </c>
    </row>
    <row r="1096" spans="1:1" x14ac:dyDescent="0.2">
      <c r="A1096" t="s">
        <v>2909</v>
      </c>
    </row>
    <row r="1097" spans="1:1" x14ac:dyDescent="0.2">
      <c r="A1097" t="s">
        <v>2910</v>
      </c>
    </row>
    <row r="1098" spans="1:1" x14ac:dyDescent="0.2">
      <c r="A1098" t="s">
        <v>2911</v>
      </c>
    </row>
    <row r="1099" spans="1:1" x14ac:dyDescent="0.2">
      <c r="A1099" t="s">
        <v>2912</v>
      </c>
    </row>
    <row r="1100" spans="1:1" x14ac:dyDescent="0.2">
      <c r="A1100" t="s">
        <v>2913</v>
      </c>
    </row>
    <row r="1101" spans="1:1" x14ac:dyDescent="0.2">
      <c r="A1101" t="s">
        <v>2914</v>
      </c>
    </row>
    <row r="1102" spans="1:1" x14ac:dyDescent="0.2">
      <c r="A1102" t="s">
        <v>2915</v>
      </c>
    </row>
    <row r="1103" spans="1:1" x14ac:dyDescent="0.2">
      <c r="A1103" t="s">
        <v>2916</v>
      </c>
    </row>
    <row r="1104" spans="1:1" x14ac:dyDescent="0.2">
      <c r="A1104" t="s">
        <v>2917</v>
      </c>
    </row>
    <row r="1105" spans="1:1" x14ac:dyDescent="0.2">
      <c r="A1105" t="s">
        <v>2918</v>
      </c>
    </row>
    <row r="1106" spans="1:1" x14ac:dyDescent="0.2">
      <c r="A1106" t="s">
        <v>2919</v>
      </c>
    </row>
    <row r="1107" spans="1:1" x14ac:dyDescent="0.2">
      <c r="A1107" t="s">
        <v>2920</v>
      </c>
    </row>
    <row r="1108" spans="1:1" x14ac:dyDescent="0.2">
      <c r="A1108" t="s">
        <v>2921</v>
      </c>
    </row>
    <row r="1109" spans="1:1" x14ac:dyDescent="0.2">
      <c r="A1109" t="s">
        <v>2922</v>
      </c>
    </row>
    <row r="1110" spans="1:1" x14ac:dyDescent="0.2">
      <c r="A1110" t="s">
        <v>2923</v>
      </c>
    </row>
    <row r="1111" spans="1:1" x14ac:dyDescent="0.2">
      <c r="A1111" t="s">
        <v>2924</v>
      </c>
    </row>
    <row r="1112" spans="1:1" x14ac:dyDescent="0.2">
      <c r="A1112" t="s">
        <v>2925</v>
      </c>
    </row>
    <row r="1113" spans="1:1" x14ac:dyDescent="0.2">
      <c r="A1113" t="s">
        <v>2926</v>
      </c>
    </row>
    <row r="1114" spans="1:1" x14ac:dyDescent="0.2">
      <c r="A1114" t="s">
        <v>2927</v>
      </c>
    </row>
    <row r="1115" spans="1:1" x14ac:dyDescent="0.2">
      <c r="A1115" t="s">
        <v>2928</v>
      </c>
    </row>
    <row r="1116" spans="1:1" x14ac:dyDescent="0.2">
      <c r="A1116" t="s">
        <v>2929</v>
      </c>
    </row>
    <row r="1117" spans="1:1" x14ac:dyDescent="0.2">
      <c r="A1117" t="s">
        <v>2930</v>
      </c>
    </row>
    <row r="1118" spans="1:1" x14ac:dyDescent="0.2">
      <c r="A1118" t="s">
        <v>2931</v>
      </c>
    </row>
    <row r="1119" spans="1:1" x14ac:dyDescent="0.2">
      <c r="A1119" t="s">
        <v>2932</v>
      </c>
    </row>
    <row r="1120" spans="1:1" x14ac:dyDescent="0.2">
      <c r="A1120" t="s">
        <v>2933</v>
      </c>
    </row>
    <row r="1121" spans="1:1" x14ac:dyDescent="0.2">
      <c r="A1121" t="s">
        <v>2934</v>
      </c>
    </row>
    <row r="1122" spans="1:1" x14ac:dyDescent="0.2">
      <c r="A1122" t="s">
        <v>2935</v>
      </c>
    </row>
    <row r="1123" spans="1:1" x14ac:dyDescent="0.2">
      <c r="A1123" t="s">
        <v>2936</v>
      </c>
    </row>
    <row r="1124" spans="1:1" x14ac:dyDescent="0.2">
      <c r="A1124" t="s">
        <v>2937</v>
      </c>
    </row>
    <row r="1125" spans="1:1" x14ac:dyDescent="0.2">
      <c r="A1125" t="s">
        <v>2938</v>
      </c>
    </row>
    <row r="1126" spans="1:1" x14ac:dyDescent="0.2">
      <c r="A1126" t="s">
        <v>2939</v>
      </c>
    </row>
    <row r="1127" spans="1:1" x14ac:dyDescent="0.2">
      <c r="A1127" t="s">
        <v>2940</v>
      </c>
    </row>
    <row r="1128" spans="1:1" x14ac:dyDescent="0.2">
      <c r="A1128" t="s">
        <v>2941</v>
      </c>
    </row>
    <row r="1129" spans="1:1" x14ac:dyDescent="0.2">
      <c r="A1129" t="s">
        <v>2942</v>
      </c>
    </row>
    <row r="1130" spans="1:1" x14ac:dyDescent="0.2">
      <c r="A1130" t="s">
        <v>2943</v>
      </c>
    </row>
    <row r="1131" spans="1:1" x14ac:dyDescent="0.2">
      <c r="A1131" t="s">
        <v>2944</v>
      </c>
    </row>
    <row r="1132" spans="1:1" x14ac:dyDescent="0.2">
      <c r="A1132" t="s">
        <v>2945</v>
      </c>
    </row>
    <row r="1133" spans="1:1" x14ac:dyDescent="0.2">
      <c r="A1133" t="s">
        <v>2946</v>
      </c>
    </row>
    <row r="1134" spans="1:1" x14ac:dyDescent="0.2">
      <c r="A1134" t="s">
        <v>2947</v>
      </c>
    </row>
    <row r="1135" spans="1:1" x14ac:dyDescent="0.2">
      <c r="A1135" t="s">
        <v>2948</v>
      </c>
    </row>
    <row r="1136" spans="1:1" x14ac:dyDescent="0.2">
      <c r="A1136" t="s">
        <v>2949</v>
      </c>
    </row>
    <row r="1137" spans="1:1" x14ac:dyDescent="0.2">
      <c r="A1137" t="s">
        <v>2950</v>
      </c>
    </row>
    <row r="1138" spans="1:1" x14ac:dyDescent="0.2">
      <c r="A1138" t="s">
        <v>2951</v>
      </c>
    </row>
    <row r="1139" spans="1:1" x14ac:dyDescent="0.2">
      <c r="A1139" t="s">
        <v>2952</v>
      </c>
    </row>
    <row r="1140" spans="1:1" x14ac:dyDescent="0.2">
      <c r="A1140" t="s">
        <v>2953</v>
      </c>
    </row>
    <row r="1141" spans="1:1" x14ac:dyDescent="0.2">
      <c r="A1141" t="s">
        <v>2954</v>
      </c>
    </row>
    <row r="1142" spans="1:1" x14ac:dyDescent="0.2">
      <c r="A1142" t="s">
        <v>2955</v>
      </c>
    </row>
    <row r="1143" spans="1:1" x14ac:dyDescent="0.2">
      <c r="A1143" t="s">
        <v>2956</v>
      </c>
    </row>
    <row r="1144" spans="1:1" x14ac:dyDescent="0.2">
      <c r="A1144" t="s">
        <v>2957</v>
      </c>
    </row>
    <row r="1145" spans="1:1" x14ac:dyDescent="0.2">
      <c r="A1145" t="s">
        <v>2958</v>
      </c>
    </row>
    <row r="1146" spans="1:1" x14ac:dyDescent="0.2">
      <c r="A1146" t="s">
        <v>2959</v>
      </c>
    </row>
    <row r="1147" spans="1:1" x14ac:dyDescent="0.2">
      <c r="A1147" t="s">
        <v>2960</v>
      </c>
    </row>
    <row r="1148" spans="1:1" x14ac:dyDescent="0.2">
      <c r="A1148" t="s">
        <v>2961</v>
      </c>
    </row>
    <row r="1149" spans="1:1" x14ac:dyDescent="0.2">
      <c r="A1149" t="s">
        <v>2962</v>
      </c>
    </row>
    <row r="1150" spans="1:1" x14ac:dyDescent="0.2">
      <c r="A1150" t="s">
        <v>2963</v>
      </c>
    </row>
    <row r="1151" spans="1:1" x14ac:dyDescent="0.2">
      <c r="A1151" t="s">
        <v>2964</v>
      </c>
    </row>
    <row r="1152" spans="1:1" x14ac:dyDescent="0.2">
      <c r="A1152" t="s">
        <v>2965</v>
      </c>
    </row>
    <row r="1153" spans="1:1" x14ac:dyDescent="0.2">
      <c r="A1153" t="s">
        <v>2966</v>
      </c>
    </row>
    <row r="1154" spans="1:1" x14ac:dyDescent="0.2">
      <c r="A1154" t="s">
        <v>2967</v>
      </c>
    </row>
    <row r="1155" spans="1:1" x14ac:dyDescent="0.2">
      <c r="A1155" t="s">
        <v>2968</v>
      </c>
    </row>
    <row r="1156" spans="1:1" x14ac:dyDescent="0.2">
      <c r="A1156" t="s">
        <v>2969</v>
      </c>
    </row>
    <row r="1157" spans="1:1" x14ac:dyDescent="0.2">
      <c r="A1157" t="s">
        <v>1690</v>
      </c>
    </row>
    <row r="1158" spans="1:1" x14ac:dyDescent="0.2">
      <c r="A1158" t="s">
        <v>1691</v>
      </c>
    </row>
    <row r="1159" spans="1:1" x14ac:dyDescent="0.2">
      <c r="A1159" t="s">
        <v>1692</v>
      </c>
    </row>
    <row r="1160" spans="1:1" x14ac:dyDescent="0.2">
      <c r="A1160" t="s">
        <v>1693</v>
      </c>
    </row>
    <row r="1161" spans="1:1" x14ac:dyDescent="0.2">
      <c r="A1161" t="s">
        <v>1694</v>
      </c>
    </row>
    <row r="1162" spans="1:1" x14ac:dyDescent="0.2">
      <c r="A1162" t="s">
        <v>1695</v>
      </c>
    </row>
    <row r="1163" spans="1:1" x14ac:dyDescent="0.2">
      <c r="A1163" t="s">
        <v>1696</v>
      </c>
    </row>
    <row r="1164" spans="1:1" x14ac:dyDescent="0.2">
      <c r="A1164" t="s">
        <v>1697</v>
      </c>
    </row>
    <row r="1165" spans="1:1" x14ac:dyDescent="0.2">
      <c r="A1165" t="s">
        <v>1698</v>
      </c>
    </row>
    <row r="1166" spans="1:1" x14ac:dyDescent="0.2">
      <c r="A1166" t="s">
        <v>1699</v>
      </c>
    </row>
    <row r="1167" spans="1:1" x14ac:dyDescent="0.2">
      <c r="A1167" t="s">
        <v>1700</v>
      </c>
    </row>
    <row r="1168" spans="1:1" x14ac:dyDescent="0.2">
      <c r="A1168" t="s">
        <v>1701</v>
      </c>
    </row>
    <row r="1169" spans="1:1" x14ac:dyDescent="0.2">
      <c r="A1169" t="s">
        <v>1702</v>
      </c>
    </row>
    <row r="1170" spans="1:1" x14ac:dyDescent="0.2">
      <c r="A1170" t="s">
        <v>1703</v>
      </c>
    </row>
    <row r="1171" spans="1:1" x14ac:dyDescent="0.2">
      <c r="A1171" t="s">
        <v>1704</v>
      </c>
    </row>
    <row r="1172" spans="1:1" x14ac:dyDescent="0.2">
      <c r="A1172" t="s">
        <v>1705</v>
      </c>
    </row>
    <row r="1173" spans="1:1" x14ac:dyDescent="0.2">
      <c r="A1173" t="s">
        <v>1706</v>
      </c>
    </row>
    <row r="1174" spans="1:1" x14ac:dyDescent="0.2">
      <c r="A1174" t="s">
        <v>1707</v>
      </c>
    </row>
    <row r="1175" spans="1:1" x14ac:dyDescent="0.2">
      <c r="A1175" t="s">
        <v>1708</v>
      </c>
    </row>
    <row r="1176" spans="1:1" x14ac:dyDescent="0.2">
      <c r="A1176" t="s">
        <v>1709</v>
      </c>
    </row>
    <row r="1177" spans="1:1" x14ac:dyDescent="0.2">
      <c r="A1177" t="s">
        <v>1710</v>
      </c>
    </row>
    <row r="1178" spans="1:1" x14ac:dyDescent="0.2">
      <c r="A1178" t="s">
        <v>1711</v>
      </c>
    </row>
    <row r="1179" spans="1:1" x14ac:dyDescent="0.2">
      <c r="A1179" t="s">
        <v>1712</v>
      </c>
    </row>
    <row r="1180" spans="1:1" x14ac:dyDescent="0.2">
      <c r="A1180" t="s">
        <v>1713</v>
      </c>
    </row>
    <row r="1181" spans="1:1" x14ac:dyDescent="0.2">
      <c r="A1181" t="s">
        <v>1714</v>
      </c>
    </row>
    <row r="1182" spans="1:1" x14ac:dyDescent="0.2">
      <c r="A1182" t="s">
        <v>1715</v>
      </c>
    </row>
    <row r="1183" spans="1:1" x14ac:dyDescent="0.2">
      <c r="A1183" t="s">
        <v>1716</v>
      </c>
    </row>
    <row r="1184" spans="1:1" x14ac:dyDescent="0.2">
      <c r="A1184" t="s">
        <v>1717</v>
      </c>
    </row>
    <row r="1185" spans="1:1" x14ac:dyDescent="0.2">
      <c r="A1185" t="s">
        <v>1718</v>
      </c>
    </row>
    <row r="1186" spans="1:1" x14ac:dyDescent="0.2">
      <c r="A1186" t="s">
        <v>1719</v>
      </c>
    </row>
    <row r="1187" spans="1:1" x14ac:dyDescent="0.2">
      <c r="A1187" t="s">
        <v>1720</v>
      </c>
    </row>
    <row r="1188" spans="1:1" x14ac:dyDescent="0.2">
      <c r="A1188" t="s">
        <v>1721</v>
      </c>
    </row>
    <row r="1189" spans="1:1" x14ac:dyDescent="0.2">
      <c r="A1189" t="s">
        <v>1722</v>
      </c>
    </row>
    <row r="1190" spans="1:1" x14ac:dyDescent="0.2">
      <c r="A1190" t="s">
        <v>1723</v>
      </c>
    </row>
    <row r="1191" spans="1:1" x14ac:dyDescent="0.2">
      <c r="A1191" t="s">
        <v>1724</v>
      </c>
    </row>
    <row r="1192" spans="1:1" x14ac:dyDescent="0.2">
      <c r="A1192" t="s">
        <v>1725</v>
      </c>
    </row>
    <row r="1193" spans="1:1" x14ac:dyDescent="0.2">
      <c r="A1193" t="s">
        <v>1726</v>
      </c>
    </row>
    <row r="1194" spans="1:1" x14ac:dyDescent="0.2">
      <c r="A1194" t="s">
        <v>1727</v>
      </c>
    </row>
    <row r="1195" spans="1:1" x14ac:dyDescent="0.2">
      <c r="A1195" t="s">
        <v>1728</v>
      </c>
    </row>
    <row r="1196" spans="1:1" x14ac:dyDescent="0.2">
      <c r="A1196" t="s">
        <v>1729</v>
      </c>
    </row>
    <row r="1197" spans="1:1" x14ac:dyDescent="0.2">
      <c r="A1197" t="s">
        <v>1730</v>
      </c>
    </row>
    <row r="1198" spans="1:1" x14ac:dyDescent="0.2">
      <c r="A1198" t="s">
        <v>1731</v>
      </c>
    </row>
    <row r="1199" spans="1:1" x14ac:dyDescent="0.2">
      <c r="A1199" t="s">
        <v>1732</v>
      </c>
    </row>
    <row r="1200" spans="1:1" x14ac:dyDescent="0.2">
      <c r="A1200" t="s">
        <v>1733</v>
      </c>
    </row>
    <row r="1201" spans="1:1" x14ac:dyDescent="0.2">
      <c r="A1201" t="s">
        <v>1734</v>
      </c>
    </row>
    <row r="1202" spans="1:1" x14ac:dyDescent="0.2">
      <c r="A1202" t="s">
        <v>1735</v>
      </c>
    </row>
    <row r="1203" spans="1:1" x14ac:dyDescent="0.2">
      <c r="A1203" t="s">
        <v>1736</v>
      </c>
    </row>
    <row r="1204" spans="1:1" x14ac:dyDescent="0.2">
      <c r="A1204" t="s">
        <v>1737</v>
      </c>
    </row>
    <row r="1205" spans="1:1" x14ac:dyDescent="0.2">
      <c r="A1205" t="s">
        <v>1738</v>
      </c>
    </row>
    <row r="1206" spans="1:1" x14ac:dyDescent="0.2">
      <c r="A1206" t="s">
        <v>1739</v>
      </c>
    </row>
    <row r="1207" spans="1:1" x14ac:dyDescent="0.2">
      <c r="A1207" t="s">
        <v>1740</v>
      </c>
    </row>
    <row r="1208" spans="1:1" x14ac:dyDescent="0.2">
      <c r="A1208" t="s">
        <v>1741</v>
      </c>
    </row>
    <row r="1209" spans="1:1" x14ac:dyDescent="0.2">
      <c r="A1209" t="s">
        <v>1742</v>
      </c>
    </row>
    <row r="1210" spans="1:1" x14ac:dyDescent="0.2">
      <c r="A1210" t="s">
        <v>1743</v>
      </c>
    </row>
    <row r="1211" spans="1:1" x14ac:dyDescent="0.2">
      <c r="A1211" t="s">
        <v>1744</v>
      </c>
    </row>
    <row r="1212" spans="1:1" x14ac:dyDescent="0.2">
      <c r="A1212" t="s">
        <v>1745</v>
      </c>
    </row>
    <row r="1213" spans="1:1" x14ac:dyDescent="0.2">
      <c r="A1213" t="s">
        <v>1746</v>
      </c>
    </row>
    <row r="1214" spans="1:1" x14ac:dyDescent="0.2">
      <c r="A1214" t="s">
        <v>1747</v>
      </c>
    </row>
    <row r="1215" spans="1:1" x14ac:dyDescent="0.2">
      <c r="A1215" t="s">
        <v>1748</v>
      </c>
    </row>
    <row r="1216" spans="1:1" x14ac:dyDescent="0.2">
      <c r="A1216" t="s">
        <v>1749</v>
      </c>
    </row>
    <row r="1217" spans="1:1" x14ac:dyDescent="0.2">
      <c r="A1217" t="s">
        <v>1750</v>
      </c>
    </row>
    <row r="1218" spans="1:1" x14ac:dyDescent="0.2">
      <c r="A1218" t="s">
        <v>1751</v>
      </c>
    </row>
    <row r="1219" spans="1:1" x14ac:dyDescent="0.2">
      <c r="A1219" t="s">
        <v>1752</v>
      </c>
    </row>
    <row r="1220" spans="1:1" x14ac:dyDescent="0.2">
      <c r="A1220" t="s">
        <v>1753</v>
      </c>
    </row>
    <row r="1221" spans="1:1" x14ac:dyDescent="0.2">
      <c r="A1221" t="s">
        <v>1754</v>
      </c>
    </row>
    <row r="1222" spans="1:1" x14ac:dyDescent="0.2">
      <c r="A1222" t="s">
        <v>1755</v>
      </c>
    </row>
    <row r="1223" spans="1:1" x14ac:dyDescent="0.2">
      <c r="A1223" t="s">
        <v>1756</v>
      </c>
    </row>
    <row r="1224" spans="1:1" x14ac:dyDescent="0.2">
      <c r="A1224" t="s">
        <v>1757</v>
      </c>
    </row>
    <row r="1225" spans="1:1" x14ac:dyDescent="0.2">
      <c r="A1225" t="s">
        <v>1758</v>
      </c>
    </row>
    <row r="1226" spans="1:1" x14ac:dyDescent="0.2">
      <c r="A1226" t="s">
        <v>1759</v>
      </c>
    </row>
    <row r="1227" spans="1:1" x14ac:dyDescent="0.2">
      <c r="A1227" t="s">
        <v>1760</v>
      </c>
    </row>
    <row r="1228" spans="1:1" x14ac:dyDescent="0.2">
      <c r="A1228" t="s">
        <v>1761</v>
      </c>
    </row>
    <row r="1229" spans="1:1" x14ac:dyDescent="0.2">
      <c r="A1229" t="s">
        <v>1762</v>
      </c>
    </row>
    <row r="1230" spans="1:1" x14ac:dyDescent="0.2">
      <c r="A1230" t="s">
        <v>1763</v>
      </c>
    </row>
    <row r="1231" spans="1:1" x14ac:dyDescent="0.2">
      <c r="A1231" t="s">
        <v>1764</v>
      </c>
    </row>
    <row r="1232" spans="1:1" x14ac:dyDescent="0.2">
      <c r="A1232" t="s">
        <v>1765</v>
      </c>
    </row>
    <row r="1233" spans="1:1" x14ac:dyDescent="0.2">
      <c r="A1233" t="s">
        <v>1766</v>
      </c>
    </row>
    <row r="1234" spans="1:1" x14ac:dyDescent="0.2">
      <c r="A1234" t="s">
        <v>1767</v>
      </c>
    </row>
    <row r="1235" spans="1:1" x14ac:dyDescent="0.2">
      <c r="A1235" t="s">
        <v>1768</v>
      </c>
    </row>
    <row r="1236" spans="1:1" x14ac:dyDescent="0.2">
      <c r="A1236" t="s">
        <v>1769</v>
      </c>
    </row>
    <row r="1237" spans="1:1" x14ac:dyDescent="0.2">
      <c r="A1237" t="s">
        <v>1770</v>
      </c>
    </row>
    <row r="1238" spans="1:1" x14ac:dyDescent="0.2">
      <c r="A1238" t="s">
        <v>1771</v>
      </c>
    </row>
    <row r="1239" spans="1:1" x14ac:dyDescent="0.2">
      <c r="A1239" t="s">
        <v>1772</v>
      </c>
    </row>
    <row r="1240" spans="1:1" x14ac:dyDescent="0.2">
      <c r="A1240" t="s">
        <v>1773</v>
      </c>
    </row>
    <row r="1241" spans="1:1" x14ac:dyDescent="0.2">
      <c r="A1241" t="s">
        <v>1774</v>
      </c>
    </row>
    <row r="1242" spans="1:1" x14ac:dyDescent="0.2">
      <c r="A1242" t="s">
        <v>1775</v>
      </c>
    </row>
    <row r="1243" spans="1:1" x14ac:dyDescent="0.2">
      <c r="A1243" t="s">
        <v>1776</v>
      </c>
    </row>
    <row r="1244" spans="1:1" x14ac:dyDescent="0.2">
      <c r="A1244" t="s">
        <v>1777</v>
      </c>
    </row>
    <row r="1245" spans="1:1" x14ac:dyDescent="0.2">
      <c r="A1245" t="s">
        <v>1778</v>
      </c>
    </row>
    <row r="1246" spans="1:1" x14ac:dyDescent="0.2">
      <c r="A1246" t="s">
        <v>1779</v>
      </c>
    </row>
    <row r="1247" spans="1:1" x14ac:dyDescent="0.2">
      <c r="A1247" t="s">
        <v>1780</v>
      </c>
    </row>
    <row r="1248" spans="1:1" x14ac:dyDescent="0.2">
      <c r="A1248" t="s">
        <v>1781</v>
      </c>
    </row>
    <row r="1249" spans="1:1" x14ac:dyDescent="0.2">
      <c r="A1249" t="s">
        <v>1782</v>
      </c>
    </row>
    <row r="1250" spans="1:1" x14ac:dyDescent="0.2">
      <c r="A1250" t="s">
        <v>1783</v>
      </c>
    </row>
    <row r="1251" spans="1:1" x14ac:dyDescent="0.2">
      <c r="A1251" t="s">
        <v>1784</v>
      </c>
    </row>
    <row r="1252" spans="1:1" x14ac:dyDescent="0.2">
      <c r="A1252" t="s">
        <v>1785</v>
      </c>
    </row>
    <row r="1253" spans="1:1" x14ac:dyDescent="0.2">
      <c r="A1253" t="s">
        <v>1786</v>
      </c>
    </row>
    <row r="1254" spans="1:1" x14ac:dyDescent="0.2">
      <c r="A1254" t="s">
        <v>1787</v>
      </c>
    </row>
    <row r="1255" spans="1:1" x14ac:dyDescent="0.2">
      <c r="A1255" t="s">
        <v>1788</v>
      </c>
    </row>
    <row r="1256" spans="1:1" x14ac:dyDescent="0.2">
      <c r="A1256" t="s">
        <v>1789</v>
      </c>
    </row>
    <row r="1257" spans="1:1" x14ac:dyDescent="0.2">
      <c r="A1257" t="s">
        <v>1790</v>
      </c>
    </row>
    <row r="1258" spans="1:1" x14ac:dyDescent="0.2">
      <c r="A1258" t="s">
        <v>1791</v>
      </c>
    </row>
    <row r="1259" spans="1:1" x14ac:dyDescent="0.2">
      <c r="A1259" t="s">
        <v>1792</v>
      </c>
    </row>
    <row r="1260" spans="1:1" x14ac:dyDescent="0.2">
      <c r="A1260" t="s">
        <v>1793</v>
      </c>
    </row>
    <row r="1261" spans="1:1" x14ac:dyDescent="0.2">
      <c r="A1261" t="s">
        <v>1794</v>
      </c>
    </row>
    <row r="1262" spans="1:1" x14ac:dyDescent="0.2">
      <c r="A1262" t="s">
        <v>1795</v>
      </c>
    </row>
    <row r="1263" spans="1:1" x14ac:dyDescent="0.2">
      <c r="A1263" t="s">
        <v>1796</v>
      </c>
    </row>
    <row r="1264" spans="1:1" x14ac:dyDescent="0.2">
      <c r="A1264" t="s">
        <v>1797</v>
      </c>
    </row>
    <row r="1265" spans="1:1" x14ac:dyDescent="0.2">
      <c r="A1265" t="s">
        <v>1798</v>
      </c>
    </row>
    <row r="1266" spans="1:1" x14ac:dyDescent="0.2">
      <c r="A1266" t="s">
        <v>1799</v>
      </c>
    </row>
    <row r="1267" spans="1:1" x14ac:dyDescent="0.2">
      <c r="A1267" t="s">
        <v>1800</v>
      </c>
    </row>
    <row r="1268" spans="1:1" x14ac:dyDescent="0.2">
      <c r="A1268" t="s">
        <v>1801</v>
      </c>
    </row>
    <row r="1269" spans="1:1" x14ac:dyDescent="0.2">
      <c r="A1269" t="s">
        <v>1802</v>
      </c>
    </row>
    <row r="1270" spans="1:1" x14ac:dyDescent="0.2">
      <c r="A1270" t="s">
        <v>1803</v>
      </c>
    </row>
    <row r="1271" spans="1:1" x14ac:dyDescent="0.2">
      <c r="A1271" t="s">
        <v>1804</v>
      </c>
    </row>
    <row r="1272" spans="1:1" x14ac:dyDescent="0.2">
      <c r="A1272" t="s">
        <v>1805</v>
      </c>
    </row>
    <row r="1273" spans="1:1" x14ac:dyDescent="0.2">
      <c r="A1273" t="s">
        <v>1806</v>
      </c>
    </row>
    <row r="1274" spans="1:1" x14ac:dyDescent="0.2">
      <c r="A1274" t="s">
        <v>1807</v>
      </c>
    </row>
    <row r="1275" spans="1:1" x14ac:dyDescent="0.2">
      <c r="A1275" t="s">
        <v>1808</v>
      </c>
    </row>
    <row r="1276" spans="1:1" x14ac:dyDescent="0.2">
      <c r="A1276" t="s">
        <v>1809</v>
      </c>
    </row>
    <row r="1277" spans="1:1" x14ac:dyDescent="0.2">
      <c r="A1277" t="s">
        <v>1810</v>
      </c>
    </row>
    <row r="1278" spans="1:1" x14ac:dyDescent="0.2">
      <c r="A1278" t="s">
        <v>1811</v>
      </c>
    </row>
    <row r="1279" spans="1:1" x14ac:dyDescent="0.2">
      <c r="A1279" t="s">
        <v>1812</v>
      </c>
    </row>
    <row r="1280" spans="1:1" x14ac:dyDescent="0.2">
      <c r="A1280" t="s">
        <v>1813</v>
      </c>
    </row>
    <row r="1281" spans="1:1" x14ac:dyDescent="0.2">
      <c r="A1281" t="s">
        <v>1814</v>
      </c>
    </row>
    <row r="1282" spans="1:1" x14ac:dyDescent="0.2">
      <c r="A1282" t="s">
        <v>1815</v>
      </c>
    </row>
    <row r="1283" spans="1:1" x14ac:dyDescent="0.2">
      <c r="A1283" t="s">
        <v>1816</v>
      </c>
    </row>
    <row r="1284" spans="1:1" x14ac:dyDescent="0.2">
      <c r="A1284" t="s">
        <v>1817</v>
      </c>
    </row>
    <row r="1285" spans="1:1" x14ac:dyDescent="0.2">
      <c r="A1285" t="s">
        <v>1818</v>
      </c>
    </row>
    <row r="1286" spans="1:1" x14ac:dyDescent="0.2">
      <c r="A1286" t="s">
        <v>1819</v>
      </c>
    </row>
    <row r="1287" spans="1:1" x14ac:dyDescent="0.2">
      <c r="A1287" t="s">
        <v>1820</v>
      </c>
    </row>
    <row r="1288" spans="1:1" x14ac:dyDescent="0.2">
      <c r="A1288" t="s">
        <v>1821</v>
      </c>
    </row>
    <row r="1289" spans="1:1" x14ac:dyDescent="0.2">
      <c r="A1289" t="s">
        <v>1822</v>
      </c>
    </row>
    <row r="1290" spans="1:1" x14ac:dyDescent="0.2">
      <c r="A1290" t="s">
        <v>1823</v>
      </c>
    </row>
    <row r="1291" spans="1:1" x14ac:dyDescent="0.2">
      <c r="A1291" t="s">
        <v>1824</v>
      </c>
    </row>
    <row r="1292" spans="1:1" x14ac:dyDescent="0.2">
      <c r="A1292" t="s">
        <v>1825</v>
      </c>
    </row>
    <row r="1293" spans="1:1" x14ac:dyDescent="0.2">
      <c r="A1293" t="s">
        <v>1826</v>
      </c>
    </row>
    <row r="1294" spans="1:1" x14ac:dyDescent="0.2">
      <c r="A1294" t="s">
        <v>1827</v>
      </c>
    </row>
    <row r="1295" spans="1:1" x14ac:dyDescent="0.2">
      <c r="A1295" t="s">
        <v>1828</v>
      </c>
    </row>
    <row r="1296" spans="1:1" x14ac:dyDescent="0.2">
      <c r="A1296" t="s">
        <v>1829</v>
      </c>
    </row>
    <row r="1297" spans="1:1" x14ac:dyDescent="0.2">
      <c r="A1297" t="s">
        <v>1830</v>
      </c>
    </row>
    <row r="1298" spans="1:1" x14ac:dyDescent="0.2">
      <c r="A1298" t="s">
        <v>1831</v>
      </c>
    </row>
    <row r="1299" spans="1:1" x14ac:dyDescent="0.2">
      <c r="A1299" t="s">
        <v>1832</v>
      </c>
    </row>
    <row r="1300" spans="1:1" x14ac:dyDescent="0.2">
      <c r="A1300" t="s">
        <v>1833</v>
      </c>
    </row>
    <row r="1301" spans="1:1" x14ac:dyDescent="0.2">
      <c r="A1301" t="s">
        <v>1834</v>
      </c>
    </row>
    <row r="1302" spans="1:1" x14ac:dyDescent="0.2">
      <c r="A1302" t="s">
        <v>1835</v>
      </c>
    </row>
    <row r="1303" spans="1:1" x14ac:dyDescent="0.2">
      <c r="A1303" t="s">
        <v>1836</v>
      </c>
    </row>
    <row r="1304" spans="1:1" x14ac:dyDescent="0.2">
      <c r="A1304" t="s">
        <v>1837</v>
      </c>
    </row>
    <row r="1305" spans="1:1" x14ac:dyDescent="0.2">
      <c r="A1305" t="s">
        <v>1838</v>
      </c>
    </row>
    <row r="1306" spans="1:1" x14ac:dyDescent="0.2">
      <c r="A1306" t="s">
        <v>1839</v>
      </c>
    </row>
    <row r="1307" spans="1:1" x14ac:dyDescent="0.2">
      <c r="A1307" t="s">
        <v>1840</v>
      </c>
    </row>
    <row r="1308" spans="1:1" x14ac:dyDescent="0.2">
      <c r="A1308" t="s">
        <v>1841</v>
      </c>
    </row>
    <row r="1309" spans="1:1" x14ac:dyDescent="0.2">
      <c r="A1309" t="s">
        <v>1842</v>
      </c>
    </row>
    <row r="1310" spans="1:1" x14ac:dyDescent="0.2">
      <c r="A1310" t="s">
        <v>1843</v>
      </c>
    </row>
    <row r="1311" spans="1:1" x14ac:dyDescent="0.2">
      <c r="A1311" t="s">
        <v>1844</v>
      </c>
    </row>
    <row r="1312" spans="1:1" x14ac:dyDescent="0.2">
      <c r="A1312" t="s">
        <v>1845</v>
      </c>
    </row>
    <row r="1313" spans="1:1" x14ac:dyDescent="0.2">
      <c r="A1313" t="s">
        <v>1846</v>
      </c>
    </row>
    <row r="1314" spans="1:1" x14ac:dyDescent="0.2">
      <c r="A1314" t="s">
        <v>1847</v>
      </c>
    </row>
    <row r="1315" spans="1:1" x14ac:dyDescent="0.2">
      <c r="A1315" t="s">
        <v>1848</v>
      </c>
    </row>
    <row r="1316" spans="1:1" x14ac:dyDescent="0.2">
      <c r="A1316" t="s">
        <v>1849</v>
      </c>
    </row>
    <row r="1317" spans="1:1" x14ac:dyDescent="0.2">
      <c r="A1317" t="s">
        <v>1850</v>
      </c>
    </row>
    <row r="1318" spans="1:1" x14ac:dyDescent="0.2">
      <c r="A1318" t="s">
        <v>1851</v>
      </c>
    </row>
    <row r="1319" spans="1:1" x14ac:dyDescent="0.2">
      <c r="A1319" t="s">
        <v>1852</v>
      </c>
    </row>
    <row r="1320" spans="1:1" x14ac:dyDescent="0.2">
      <c r="A1320" t="s">
        <v>1853</v>
      </c>
    </row>
    <row r="1321" spans="1:1" x14ac:dyDescent="0.2">
      <c r="A1321" t="s">
        <v>1854</v>
      </c>
    </row>
    <row r="1322" spans="1:1" x14ac:dyDescent="0.2">
      <c r="A1322" t="s">
        <v>1855</v>
      </c>
    </row>
    <row r="1323" spans="1:1" x14ac:dyDescent="0.2">
      <c r="A1323" t="s">
        <v>1856</v>
      </c>
    </row>
    <row r="1324" spans="1:1" x14ac:dyDescent="0.2">
      <c r="A1324" t="s">
        <v>1857</v>
      </c>
    </row>
    <row r="1325" spans="1:1" x14ac:dyDescent="0.2">
      <c r="A1325" t="s">
        <v>1858</v>
      </c>
    </row>
    <row r="1326" spans="1:1" x14ac:dyDescent="0.2">
      <c r="A1326" t="s">
        <v>1859</v>
      </c>
    </row>
    <row r="1327" spans="1:1" x14ac:dyDescent="0.2">
      <c r="A1327" t="s">
        <v>1860</v>
      </c>
    </row>
    <row r="1328" spans="1:1" x14ac:dyDescent="0.2">
      <c r="A1328" t="s">
        <v>1861</v>
      </c>
    </row>
    <row r="1329" spans="1:1" x14ac:dyDescent="0.2">
      <c r="A1329" t="s">
        <v>1862</v>
      </c>
    </row>
    <row r="1330" spans="1:1" x14ac:dyDescent="0.2">
      <c r="A1330" t="s">
        <v>1863</v>
      </c>
    </row>
    <row r="1331" spans="1:1" x14ac:dyDescent="0.2">
      <c r="A1331" t="s">
        <v>1864</v>
      </c>
    </row>
    <row r="1332" spans="1:1" x14ac:dyDescent="0.2">
      <c r="A1332" t="s">
        <v>1865</v>
      </c>
    </row>
    <row r="1333" spans="1:1" x14ac:dyDescent="0.2">
      <c r="A1333" t="s">
        <v>1866</v>
      </c>
    </row>
    <row r="1334" spans="1:1" x14ac:dyDescent="0.2">
      <c r="A1334" t="s">
        <v>1867</v>
      </c>
    </row>
    <row r="1335" spans="1:1" x14ac:dyDescent="0.2">
      <c r="A1335" t="s">
        <v>1868</v>
      </c>
    </row>
    <row r="1336" spans="1:1" x14ac:dyDescent="0.2">
      <c r="A1336" t="s">
        <v>1869</v>
      </c>
    </row>
    <row r="1337" spans="1:1" x14ac:dyDescent="0.2">
      <c r="A1337" t="s">
        <v>1870</v>
      </c>
    </row>
    <row r="1338" spans="1:1" x14ac:dyDescent="0.2">
      <c r="A1338" t="s">
        <v>1871</v>
      </c>
    </row>
    <row r="1339" spans="1:1" x14ac:dyDescent="0.2">
      <c r="A1339" t="s">
        <v>1872</v>
      </c>
    </row>
    <row r="1340" spans="1:1" x14ac:dyDescent="0.2">
      <c r="A1340" t="s">
        <v>1873</v>
      </c>
    </row>
    <row r="1341" spans="1:1" x14ac:dyDescent="0.2">
      <c r="A1341" t="s">
        <v>1874</v>
      </c>
    </row>
    <row r="1342" spans="1:1" x14ac:dyDescent="0.2">
      <c r="A1342" t="s">
        <v>1875</v>
      </c>
    </row>
    <row r="1343" spans="1:1" x14ac:dyDescent="0.2">
      <c r="A1343" t="s">
        <v>1876</v>
      </c>
    </row>
    <row r="1344" spans="1:1" x14ac:dyDescent="0.2">
      <c r="A1344" t="s">
        <v>1877</v>
      </c>
    </row>
    <row r="1345" spans="1:1" x14ac:dyDescent="0.2">
      <c r="A1345" t="s">
        <v>1878</v>
      </c>
    </row>
    <row r="1346" spans="1:1" x14ac:dyDescent="0.2">
      <c r="A1346" t="s">
        <v>1879</v>
      </c>
    </row>
    <row r="1347" spans="1:1" x14ac:dyDescent="0.2">
      <c r="A1347" t="s">
        <v>1880</v>
      </c>
    </row>
    <row r="1348" spans="1:1" x14ac:dyDescent="0.2">
      <c r="A1348" t="s">
        <v>1881</v>
      </c>
    </row>
    <row r="1349" spans="1:1" x14ac:dyDescent="0.2">
      <c r="A1349" t="s">
        <v>1882</v>
      </c>
    </row>
    <row r="1350" spans="1:1" x14ac:dyDescent="0.2">
      <c r="A1350" t="s">
        <v>1883</v>
      </c>
    </row>
    <row r="1351" spans="1:1" x14ac:dyDescent="0.2">
      <c r="A1351" t="s">
        <v>1884</v>
      </c>
    </row>
    <row r="1352" spans="1:1" x14ac:dyDescent="0.2">
      <c r="A1352" t="s">
        <v>1885</v>
      </c>
    </row>
    <row r="1353" spans="1:1" x14ac:dyDescent="0.2">
      <c r="A1353" t="s">
        <v>1886</v>
      </c>
    </row>
    <row r="1354" spans="1:1" x14ac:dyDescent="0.2">
      <c r="A1354" t="s">
        <v>1887</v>
      </c>
    </row>
    <row r="1355" spans="1:1" x14ac:dyDescent="0.2">
      <c r="A1355" t="s">
        <v>1888</v>
      </c>
    </row>
    <row r="1356" spans="1:1" x14ac:dyDescent="0.2">
      <c r="A1356" t="s">
        <v>1889</v>
      </c>
    </row>
    <row r="1357" spans="1:1" x14ac:dyDescent="0.2">
      <c r="A1357" t="s">
        <v>1890</v>
      </c>
    </row>
    <row r="1358" spans="1:1" x14ac:dyDescent="0.2">
      <c r="A1358" t="s">
        <v>1891</v>
      </c>
    </row>
    <row r="1359" spans="1:1" x14ac:dyDescent="0.2">
      <c r="A1359" t="s">
        <v>1892</v>
      </c>
    </row>
    <row r="1360" spans="1:1" x14ac:dyDescent="0.2">
      <c r="A1360" t="s">
        <v>1893</v>
      </c>
    </row>
    <row r="1361" spans="1:1" x14ac:dyDescent="0.2">
      <c r="A1361" t="s">
        <v>1894</v>
      </c>
    </row>
    <row r="1362" spans="1:1" x14ac:dyDescent="0.2">
      <c r="A1362" t="s">
        <v>1895</v>
      </c>
    </row>
    <row r="1363" spans="1:1" x14ac:dyDescent="0.2">
      <c r="A1363" t="s">
        <v>1896</v>
      </c>
    </row>
    <row r="1364" spans="1:1" x14ac:dyDescent="0.2">
      <c r="A1364" t="s">
        <v>1897</v>
      </c>
    </row>
    <row r="1365" spans="1:1" x14ac:dyDescent="0.2">
      <c r="A1365" t="s">
        <v>1898</v>
      </c>
    </row>
    <row r="1366" spans="1:1" x14ac:dyDescent="0.2">
      <c r="A1366" t="s">
        <v>1899</v>
      </c>
    </row>
    <row r="1367" spans="1:1" x14ac:dyDescent="0.2">
      <c r="A1367" t="s">
        <v>1900</v>
      </c>
    </row>
    <row r="1368" spans="1:1" x14ac:dyDescent="0.2">
      <c r="A1368" t="s">
        <v>1901</v>
      </c>
    </row>
    <row r="1369" spans="1:1" x14ac:dyDescent="0.2">
      <c r="A1369" t="s">
        <v>1902</v>
      </c>
    </row>
    <row r="1370" spans="1:1" x14ac:dyDescent="0.2">
      <c r="A1370" t="s">
        <v>1903</v>
      </c>
    </row>
    <row r="1371" spans="1:1" x14ac:dyDescent="0.2">
      <c r="A1371" t="s">
        <v>1904</v>
      </c>
    </row>
    <row r="1372" spans="1:1" x14ac:dyDescent="0.2">
      <c r="A1372" t="s">
        <v>1905</v>
      </c>
    </row>
    <row r="1373" spans="1:1" x14ac:dyDescent="0.2">
      <c r="A1373" t="s">
        <v>1906</v>
      </c>
    </row>
    <row r="1374" spans="1:1" x14ac:dyDescent="0.2">
      <c r="A1374" t="s">
        <v>1907</v>
      </c>
    </row>
    <row r="1375" spans="1:1" x14ac:dyDescent="0.2">
      <c r="A1375" t="s">
        <v>1908</v>
      </c>
    </row>
    <row r="1376" spans="1:1" x14ac:dyDescent="0.2">
      <c r="A1376" t="s">
        <v>1909</v>
      </c>
    </row>
    <row r="1377" spans="1:1" x14ac:dyDescent="0.2">
      <c r="A1377" t="s">
        <v>1910</v>
      </c>
    </row>
    <row r="1378" spans="1:1" x14ac:dyDescent="0.2">
      <c r="A1378" t="s">
        <v>1911</v>
      </c>
    </row>
    <row r="1379" spans="1:1" x14ac:dyDescent="0.2">
      <c r="A1379" t="s">
        <v>1912</v>
      </c>
    </row>
    <row r="1380" spans="1:1" x14ac:dyDescent="0.2">
      <c r="A1380" t="s">
        <v>1913</v>
      </c>
    </row>
    <row r="1381" spans="1:1" x14ac:dyDescent="0.2">
      <c r="A1381" t="s">
        <v>1914</v>
      </c>
    </row>
    <row r="1382" spans="1:1" x14ac:dyDescent="0.2">
      <c r="A1382" t="s">
        <v>1915</v>
      </c>
    </row>
    <row r="1383" spans="1:1" x14ac:dyDescent="0.2">
      <c r="A1383" t="s">
        <v>1916</v>
      </c>
    </row>
    <row r="1384" spans="1:1" x14ac:dyDescent="0.2">
      <c r="A1384" t="s">
        <v>1917</v>
      </c>
    </row>
    <row r="1385" spans="1:1" x14ac:dyDescent="0.2">
      <c r="A1385" t="s">
        <v>1918</v>
      </c>
    </row>
    <row r="1386" spans="1:1" x14ac:dyDescent="0.2">
      <c r="A1386" t="s">
        <v>1919</v>
      </c>
    </row>
    <row r="1387" spans="1:1" x14ac:dyDescent="0.2">
      <c r="A1387" t="s">
        <v>1920</v>
      </c>
    </row>
    <row r="1388" spans="1:1" x14ac:dyDescent="0.2">
      <c r="A1388" t="s">
        <v>1921</v>
      </c>
    </row>
    <row r="1389" spans="1:1" x14ac:dyDescent="0.2">
      <c r="A1389" t="s">
        <v>1922</v>
      </c>
    </row>
    <row r="1390" spans="1:1" x14ac:dyDescent="0.2">
      <c r="A1390" t="s">
        <v>1923</v>
      </c>
    </row>
    <row r="1391" spans="1:1" x14ac:dyDescent="0.2">
      <c r="A1391" t="s">
        <v>1924</v>
      </c>
    </row>
    <row r="1392" spans="1:1" x14ac:dyDescent="0.2">
      <c r="A1392" t="s">
        <v>1925</v>
      </c>
    </row>
    <row r="1393" spans="1:1" x14ac:dyDescent="0.2">
      <c r="A1393" t="s">
        <v>1926</v>
      </c>
    </row>
    <row r="1394" spans="1:1" x14ac:dyDescent="0.2">
      <c r="A1394" t="s">
        <v>1927</v>
      </c>
    </row>
    <row r="1395" spans="1:1" x14ac:dyDescent="0.2">
      <c r="A1395" t="s">
        <v>1928</v>
      </c>
    </row>
    <row r="1396" spans="1:1" x14ac:dyDescent="0.2">
      <c r="A1396" t="s">
        <v>1929</v>
      </c>
    </row>
    <row r="1397" spans="1:1" x14ac:dyDescent="0.2">
      <c r="A1397" t="s">
        <v>1930</v>
      </c>
    </row>
    <row r="1398" spans="1:1" x14ac:dyDescent="0.2">
      <c r="A1398" t="s">
        <v>1931</v>
      </c>
    </row>
    <row r="1399" spans="1:1" x14ac:dyDescent="0.2">
      <c r="A1399" t="s">
        <v>1932</v>
      </c>
    </row>
    <row r="1400" spans="1:1" x14ac:dyDescent="0.2">
      <c r="A1400" t="s">
        <v>1933</v>
      </c>
    </row>
    <row r="1401" spans="1:1" x14ac:dyDescent="0.2">
      <c r="A1401" t="s">
        <v>1934</v>
      </c>
    </row>
    <row r="1402" spans="1:1" x14ac:dyDescent="0.2">
      <c r="A1402" t="s">
        <v>1935</v>
      </c>
    </row>
    <row r="1403" spans="1:1" x14ac:dyDescent="0.2">
      <c r="A1403" t="s">
        <v>1936</v>
      </c>
    </row>
    <row r="1404" spans="1:1" x14ac:dyDescent="0.2">
      <c r="A1404" t="s">
        <v>1937</v>
      </c>
    </row>
    <row r="1405" spans="1:1" x14ac:dyDescent="0.2">
      <c r="A1405" t="s">
        <v>1938</v>
      </c>
    </row>
    <row r="1406" spans="1:1" x14ac:dyDescent="0.2">
      <c r="A1406" t="s">
        <v>1939</v>
      </c>
    </row>
    <row r="1407" spans="1:1" x14ac:dyDescent="0.2">
      <c r="A1407" t="s">
        <v>1940</v>
      </c>
    </row>
    <row r="1408" spans="1:1" x14ac:dyDescent="0.2">
      <c r="A1408" t="s">
        <v>1941</v>
      </c>
    </row>
    <row r="1409" spans="1:1" x14ac:dyDescent="0.2">
      <c r="A1409" t="s">
        <v>1903</v>
      </c>
    </row>
    <row r="1410" spans="1:1" x14ac:dyDescent="0.2">
      <c r="A1410" t="s">
        <v>1904</v>
      </c>
    </row>
    <row r="1411" spans="1:1" x14ac:dyDescent="0.2">
      <c r="A1411" t="s">
        <v>1905</v>
      </c>
    </row>
    <row r="1412" spans="1:1" x14ac:dyDescent="0.2">
      <c r="A1412" t="s">
        <v>1906</v>
      </c>
    </row>
    <row r="1413" spans="1:1" x14ac:dyDescent="0.2">
      <c r="A1413" t="s">
        <v>1907</v>
      </c>
    </row>
    <row r="1414" spans="1:1" x14ac:dyDescent="0.2">
      <c r="A1414" t="s">
        <v>1908</v>
      </c>
    </row>
    <row r="1415" spans="1:1" x14ac:dyDescent="0.2">
      <c r="A1415" t="s">
        <v>1909</v>
      </c>
    </row>
    <row r="1416" spans="1:1" x14ac:dyDescent="0.2">
      <c r="A1416" t="s">
        <v>1910</v>
      </c>
    </row>
    <row r="1417" spans="1:1" x14ac:dyDescent="0.2">
      <c r="A1417" t="s">
        <v>1911</v>
      </c>
    </row>
    <row r="1418" spans="1:1" x14ac:dyDescent="0.2">
      <c r="A1418" t="s">
        <v>1912</v>
      </c>
    </row>
    <row r="1419" spans="1:1" x14ac:dyDescent="0.2">
      <c r="A1419" t="s">
        <v>1913</v>
      </c>
    </row>
    <row r="1420" spans="1:1" x14ac:dyDescent="0.2">
      <c r="A1420" t="s">
        <v>1914</v>
      </c>
    </row>
    <row r="1421" spans="1:1" x14ac:dyDescent="0.2">
      <c r="A1421" t="s">
        <v>1915</v>
      </c>
    </row>
    <row r="1422" spans="1:1" x14ac:dyDescent="0.2">
      <c r="A1422" t="s">
        <v>1916</v>
      </c>
    </row>
    <row r="1423" spans="1:1" x14ac:dyDescent="0.2">
      <c r="A1423" t="s">
        <v>1917</v>
      </c>
    </row>
    <row r="1424" spans="1:1" x14ac:dyDescent="0.2">
      <c r="A1424" t="s">
        <v>1918</v>
      </c>
    </row>
    <row r="1425" spans="1:1" x14ac:dyDescent="0.2">
      <c r="A1425" t="s">
        <v>1919</v>
      </c>
    </row>
    <row r="1426" spans="1:1" x14ac:dyDescent="0.2">
      <c r="A1426" t="s">
        <v>1920</v>
      </c>
    </row>
    <row r="1427" spans="1:1" x14ac:dyDescent="0.2">
      <c r="A1427" t="s">
        <v>1921</v>
      </c>
    </row>
    <row r="1428" spans="1:1" x14ac:dyDescent="0.2">
      <c r="A1428" t="s">
        <v>1922</v>
      </c>
    </row>
    <row r="1429" spans="1:1" x14ac:dyDescent="0.2">
      <c r="A1429" t="s">
        <v>1923</v>
      </c>
    </row>
    <row r="1430" spans="1:1" x14ac:dyDescent="0.2">
      <c r="A1430" t="s">
        <v>1924</v>
      </c>
    </row>
    <row r="1431" spans="1:1" x14ac:dyDescent="0.2">
      <c r="A1431" t="s">
        <v>1925</v>
      </c>
    </row>
    <row r="1432" spans="1:1" x14ac:dyDescent="0.2">
      <c r="A1432" t="s">
        <v>1926</v>
      </c>
    </row>
    <row r="1433" spans="1:1" x14ac:dyDescent="0.2">
      <c r="A1433" t="s">
        <v>1927</v>
      </c>
    </row>
    <row r="1434" spans="1:1" x14ac:dyDescent="0.2">
      <c r="A1434" t="s">
        <v>1928</v>
      </c>
    </row>
    <row r="1435" spans="1:1" x14ac:dyDescent="0.2">
      <c r="A1435" t="s">
        <v>1929</v>
      </c>
    </row>
    <row r="1436" spans="1:1" x14ac:dyDescent="0.2">
      <c r="A1436" t="s">
        <v>1930</v>
      </c>
    </row>
    <row r="1437" spans="1:1" x14ac:dyDescent="0.2">
      <c r="A1437" t="s">
        <v>1931</v>
      </c>
    </row>
    <row r="1438" spans="1:1" x14ac:dyDescent="0.2">
      <c r="A1438" t="s">
        <v>1932</v>
      </c>
    </row>
    <row r="1439" spans="1:1" x14ac:dyDescent="0.2">
      <c r="A1439" t="s">
        <v>1933</v>
      </c>
    </row>
    <row r="1440" spans="1:1" x14ac:dyDescent="0.2">
      <c r="A1440" t="s">
        <v>1934</v>
      </c>
    </row>
    <row r="1441" spans="1:1" x14ac:dyDescent="0.2">
      <c r="A1441" t="s">
        <v>1935</v>
      </c>
    </row>
    <row r="1442" spans="1:1" x14ac:dyDescent="0.2">
      <c r="A1442" t="s">
        <v>1936</v>
      </c>
    </row>
    <row r="1443" spans="1:1" x14ac:dyDescent="0.2">
      <c r="A1443" t="s">
        <v>1937</v>
      </c>
    </row>
    <row r="1444" spans="1:1" x14ac:dyDescent="0.2">
      <c r="A1444" t="s">
        <v>1938</v>
      </c>
    </row>
    <row r="1445" spans="1:1" x14ac:dyDescent="0.2">
      <c r="A1445" t="s">
        <v>1939</v>
      </c>
    </row>
    <row r="1446" spans="1:1" x14ac:dyDescent="0.2">
      <c r="A1446" t="s">
        <v>1940</v>
      </c>
    </row>
    <row r="1447" spans="1:1" x14ac:dyDescent="0.2">
      <c r="A1447" t="s">
        <v>1942</v>
      </c>
    </row>
    <row r="1448" spans="1:1" x14ac:dyDescent="0.2">
      <c r="A1448" t="s">
        <v>1903</v>
      </c>
    </row>
    <row r="1449" spans="1:1" x14ac:dyDescent="0.2">
      <c r="A1449" t="s">
        <v>1904</v>
      </c>
    </row>
    <row r="1450" spans="1:1" x14ac:dyDescent="0.2">
      <c r="A1450" t="s">
        <v>1943</v>
      </c>
    </row>
    <row r="1451" spans="1:1" x14ac:dyDescent="0.2">
      <c r="A1451" t="s">
        <v>1906</v>
      </c>
    </row>
    <row r="1452" spans="1:1" x14ac:dyDescent="0.2">
      <c r="A1452" t="s">
        <v>1944</v>
      </c>
    </row>
    <row r="1453" spans="1:1" x14ac:dyDescent="0.2">
      <c r="A1453" t="s">
        <v>1908</v>
      </c>
    </row>
    <row r="1454" spans="1:1" x14ac:dyDescent="0.2">
      <c r="A1454" t="s">
        <v>1909</v>
      </c>
    </row>
    <row r="1455" spans="1:1" x14ac:dyDescent="0.2">
      <c r="A1455" t="s">
        <v>1910</v>
      </c>
    </row>
    <row r="1456" spans="1:1" x14ac:dyDescent="0.2">
      <c r="A1456" t="s">
        <v>1911</v>
      </c>
    </row>
    <row r="1457" spans="1:1" x14ac:dyDescent="0.2">
      <c r="A1457" t="s">
        <v>1945</v>
      </c>
    </row>
    <row r="1458" spans="1:1" x14ac:dyDescent="0.2">
      <c r="A1458" t="s">
        <v>1946</v>
      </c>
    </row>
    <row r="1459" spans="1:1" x14ac:dyDescent="0.2">
      <c r="A1459" t="s">
        <v>1947</v>
      </c>
    </row>
    <row r="1460" spans="1:1" x14ac:dyDescent="0.2">
      <c r="A1460" t="s">
        <v>1915</v>
      </c>
    </row>
    <row r="1461" spans="1:1" x14ac:dyDescent="0.2">
      <c r="A1461" t="s">
        <v>1948</v>
      </c>
    </row>
    <row r="1462" spans="1:1" x14ac:dyDescent="0.2">
      <c r="A1462" t="s">
        <v>1949</v>
      </c>
    </row>
    <row r="1463" spans="1:1" x14ac:dyDescent="0.2">
      <c r="A1463" t="s">
        <v>1918</v>
      </c>
    </row>
    <row r="1464" spans="1:1" x14ac:dyDescent="0.2">
      <c r="A1464" t="s">
        <v>1950</v>
      </c>
    </row>
    <row r="1465" spans="1:1" x14ac:dyDescent="0.2">
      <c r="A1465" t="s">
        <v>1920</v>
      </c>
    </row>
    <row r="1466" spans="1:1" x14ac:dyDescent="0.2">
      <c r="A1466" t="s">
        <v>1921</v>
      </c>
    </row>
    <row r="1467" spans="1:1" x14ac:dyDescent="0.2">
      <c r="A1467" t="s">
        <v>1922</v>
      </c>
    </row>
    <row r="1468" spans="1:1" x14ac:dyDescent="0.2">
      <c r="A1468" t="s">
        <v>1923</v>
      </c>
    </row>
    <row r="1469" spans="1:1" x14ac:dyDescent="0.2">
      <c r="A1469" t="s">
        <v>1924</v>
      </c>
    </row>
    <row r="1470" spans="1:1" x14ac:dyDescent="0.2">
      <c r="A1470" t="s">
        <v>1925</v>
      </c>
    </row>
    <row r="1471" spans="1:1" x14ac:dyDescent="0.2">
      <c r="A1471" t="s">
        <v>1926</v>
      </c>
    </row>
    <row r="1472" spans="1:1" x14ac:dyDescent="0.2">
      <c r="A1472" t="s">
        <v>1927</v>
      </c>
    </row>
    <row r="1473" spans="1:1" x14ac:dyDescent="0.2">
      <c r="A1473" t="s">
        <v>1928</v>
      </c>
    </row>
    <row r="1474" spans="1:1" x14ac:dyDescent="0.2">
      <c r="A1474" t="s">
        <v>1929</v>
      </c>
    </row>
    <row r="1475" spans="1:1" x14ac:dyDescent="0.2">
      <c r="A1475" t="s">
        <v>1930</v>
      </c>
    </row>
    <row r="1476" spans="1:1" x14ac:dyDescent="0.2">
      <c r="A1476" t="s">
        <v>1931</v>
      </c>
    </row>
    <row r="1477" spans="1:1" x14ac:dyDescent="0.2">
      <c r="A1477" t="s">
        <v>1932</v>
      </c>
    </row>
    <row r="1478" spans="1:1" x14ac:dyDescent="0.2">
      <c r="A1478" t="s">
        <v>1933</v>
      </c>
    </row>
    <row r="1479" spans="1:1" x14ac:dyDescent="0.2">
      <c r="A1479" t="s">
        <v>1934</v>
      </c>
    </row>
    <row r="1480" spans="1:1" x14ac:dyDescent="0.2">
      <c r="A1480" t="s">
        <v>1951</v>
      </c>
    </row>
    <row r="1481" spans="1:1" x14ac:dyDescent="0.2">
      <c r="A1481" t="s">
        <v>1952</v>
      </c>
    </row>
    <row r="1482" spans="1:1" x14ac:dyDescent="0.2">
      <c r="A1482" t="s">
        <v>1937</v>
      </c>
    </row>
    <row r="1483" spans="1:1" x14ac:dyDescent="0.2">
      <c r="A1483" t="s">
        <v>1953</v>
      </c>
    </row>
    <row r="1484" spans="1:1" x14ac:dyDescent="0.2">
      <c r="A1484" t="s">
        <v>1939</v>
      </c>
    </row>
    <row r="1485" spans="1:1" x14ac:dyDescent="0.2">
      <c r="A1485" t="s">
        <v>1940</v>
      </c>
    </row>
    <row r="1486" spans="1:1" x14ac:dyDescent="0.2">
      <c r="A1486" t="s">
        <v>1954</v>
      </c>
    </row>
    <row r="1487" spans="1:1" x14ac:dyDescent="0.2">
      <c r="A1487" t="s">
        <v>1903</v>
      </c>
    </row>
    <row r="1488" spans="1:1" x14ac:dyDescent="0.2">
      <c r="A1488" t="s">
        <v>1904</v>
      </c>
    </row>
    <row r="1489" spans="1:1" x14ac:dyDescent="0.2">
      <c r="A1489" t="s">
        <v>1943</v>
      </c>
    </row>
    <row r="1490" spans="1:1" x14ac:dyDescent="0.2">
      <c r="A1490" t="s">
        <v>1906</v>
      </c>
    </row>
    <row r="1491" spans="1:1" x14ac:dyDescent="0.2">
      <c r="A1491" t="s">
        <v>1944</v>
      </c>
    </row>
    <row r="1492" spans="1:1" x14ac:dyDescent="0.2">
      <c r="A1492" t="s">
        <v>1908</v>
      </c>
    </row>
    <row r="1493" spans="1:1" x14ac:dyDescent="0.2">
      <c r="A1493" t="s">
        <v>1909</v>
      </c>
    </row>
    <row r="1494" spans="1:1" x14ac:dyDescent="0.2">
      <c r="A1494" t="s">
        <v>1910</v>
      </c>
    </row>
    <row r="1495" spans="1:1" x14ac:dyDescent="0.2">
      <c r="A1495" t="s">
        <v>1911</v>
      </c>
    </row>
    <row r="1496" spans="1:1" x14ac:dyDescent="0.2">
      <c r="A1496" t="s">
        <v>1955</v>
      </c>
    </row>
    <row r="1497" spans="1:1" x14ac:dyDescent="0.2">
      <c r="A1497" t="s">
        <v>1946</v>
      </c>
    </row>
    <row r="1498" spans="1:1" x14ac:dyDescent="0.2">
      <c r="A1498" t="s">
        <v>1947</v>
      </c>
    </row>
    <row r="1499" spans="1:1" x14ac:dyDescent="0.2">
      <c r="A1499" t="s">
        <v>1915</v>
      </c>
    </row>
    <row r="1500" spans="1:1" x14ac:dyDescent="0.2">
      <c r="A1500" t="s">
        <v>1948</v>
      </c>
    </row>
    <row r="1501" spans="1:1" x14ac:dyDescent="0.2">
      <c r="A1501" t="s">
        <v>1949</v>
      </c>
    </row>
    <row r="1502" spans="1:1" x14ac:dyDescent="0.2">
      <c r="A1502" t="s">
        <v>1918</v>
      </c>
    </row>
    <row r="1503" spans="1:1" x14ac:dyDescent="0.2">
      <c r="A1503" t="s">
        <v>1950</v>
      </c>
    </row>
    <row r="1504" spans="1:1" x14ac:dyDescent="0.2">
      <c r="A1504" t="s">
        <v>1920</v>
      </c>
    </row>
    <row r="1505" spans="1:1" x14ac:dyDescent="0.2">
      <c r="A1505" t="s">
        <v>1921</v>
      </c>
    </row>
    <row r="1506" spans="1:1" x14ac:dyDescent="0.2">
      <c r="A1506" t="s">
        <v>1922</v>
      </c>
    </row>
    <row r="1507" spans="1:1" x14ac:dyDescent="0.2">
      <c r="A1507" t="s">
        <v>1923</v>
      </c>
    </row>
    <row r="1508" spans="1:1" x14ac:dyDescent="0.2">
      <c r="A1508" t="s">
        <v>1924</v>
      </c>
    </row>
    <row r="1509" spans="1:1" x14ac:dyDescent="0.2">
      <c r="A1509" t="s">
        <v>1925</v>
      </c>
    </row>
    <row r="1510" spans="1:1" x14ac:dyDescent="0.2">
      <c r="A1510" t="s">
        <v>1926</v>
      </c>
    </row>
    <row r="1511" spans="1:1" x14ac:dyDescent="0.2">
      <c r="A1511" t="s">
        <v>1927</v>
      </c>
    </row>
    <row r="1512" spans="1:1" x14ac:dyDescent="0.2">
      <c r="A1512" t="s">
        <v>1928</v>
      </c>
    </row>
    <row r="1513" spans="1:1" x14ac:dyDescent="0.2">
      <c r="A1513" t="s">
        <v>1929</v>
      </c>
    </row>
    <row r="1514" spans="1:1" x14ac:dyDescent="0.2">
      <c r="A1514" t="s">
        <v>1930</v>
      </c>
    </row>
    <row r="1515" spans="1:1" x14ac:dyDescent="0.2">
      <c r="A1515" t="s">
        <v>1931</v>
      </c>
    </row>
    <row r="1516" spans="1:1" x14ac:dyDescent="0.2">
      <c r="A1516" t="s">
        <v>1932</v>
      </c>
    </row>
    <row r="1517" spans="1:1" x14ac:dyDescent="0.2">
      <c r="A1517" t="s">
        <v>1933</v>
      </c>
    </row>
    <row r="1518" spans="1:1" x14ac:dyDescent="0.2">
      <c r="A1518" t="s">
        <v>1934</v>
      </c>
    </row>
    <row r="1519" spans="1:1" x14ac:dyDescent="0.2">
      <c r="A1519" t="s">
        <v>1951</v>
      </c>
    </row>
    <row r="1520" spans="1:1" x14ac:dyDescent="0.2">
      <c r="A1520" t="s">
        <v>1952</v>
      </c>
    </row>
    <row r="1521" spans="1:1" x14ac:dyDescent="0.2">
      <c r="A1521" t="s">
        <v>1937</v>
      </c>
    </row>
    <row r="1522" spans="1:1" x14ac:dyDescent="0.2">
      <c r="A1522" t="s">
        <v>1953</v>
      </c>
    </row>
    <row r="1523" spans="1:1" x14ac:dyDescent="0.2">
      <c r="A1523" t="s">
        <v>1939</v>
      </c>
    </row>
    <row r="1524" spans="1:1" x14ac:dyDescent="0.2">
      <c r="A1524" t="s">
        <v>1940</v>
      </c>
    </row>
    <row r="1525" spans="1:1" x14ac:dyDescent="0.2">
      <c r="A1525" t="s">
        <v>1956</v>
      </c>
    </row>
    <row r="1526" spans="1:1" x14ac:dyDescent="0.2">
      <c r="A1526" t="s">
        <v>1903</v>
      </c>
    </row>
    <row r="1527" spans="1:1" x14ac:dyDescent="0.2">
      <c r="A1527" t="s">
        <v>1904</v>
      </c>
    </row>
    <row r="1528" spans="1:1" x14ac:dyDescent="0.2">
      <c r="A1528" t="s">
        <v>1943</v>
      </c>
    </row>
    <row r="1529" spans="1:1" x14ac:dyDescent="0.2">
      <c r="A1529" t="s">
        <v>1906</v>
      </c>
    </row>
    <row r="1530" spans="1:1" x14ac:dyDescent="0.2">
      <c r="A1530" t="s">
        <v>1944</v>
      </c>
    </row>
    <row r="1531" spans="1:1" x14ac:dyDescent="0.2">
      <c r="A1531" t="s">
        <v>1908</v>
      </c>
    </row>
    <row r="1532" spans="1:1" x14ac:dyDescent="0.2">
      <c r="A1532" t="s">
        <v>1909</v>
      </c>
    </row>
    <row r="1533" spans="1:1" x14ac:dyDescent="0.2">
      <c r="A1533" t="s">
        <v>1910</v>
      </c>
    </row>
    <row r="1534" spans="1:1" x14ac:dyDescent="0.2">
      <c r="A1534" t="s">
        <v>1911</v>
      </c>
    </row>
    <row r="1535" spans="1:1" x14ac:dyDescent="0.2">
      <c r="A1535" t="s">
        <v>1912</v>
      </c>
    </row>
    <row r="1536" spans="1:1" x14ac:dyDescent="0.2">
      <c r="A1536" t="s">
        <v>1946</v>
      </c>
    </row>
    <row r="1537" spans="1:1" x14ac:dyDescent="0.2">
      <c r="A1537" t="s">
        <v>1947</v>
      </c>
    </row>
    <row r="1538" spans="1:1" x14ac:dyDescent="0.2">
      <c r="A1538" t="s">
        <v>1915</v>
      </c>
    </row>
    <row r="1539" spans="1:1" x14ac:dyDescent="0.2">
      <c r="A1539" t="s">
        <v>1948</v>
      </c>
    </row>
    <row r="1540" spans="1:1" x14ac:dyDescent="0.2">
      <c r="A1540" t="s">
        <v>1949</v>
      </c>
    </row>
    <row r="1541" spans="1:1" x14ac:dyDescent="0.2">
      <c r="A1541" t="s">
        <v>1918</v>
      </c>
    </row>
    <row r="1542" spans="1:1" x14ac:dyDescent="0.2">
      <c r="A1542" t="s">
        <v>1950</v>
      </c>
    </row>
    <row r="1543" spans="1:1" x14ac:dyDescent="0.2">
      <c r="A1543" t="s">
        <v>1920</v>
      </c>
    </row>
    <row r="1544" spans="1:1" x14ac:dyDescent="0.2">
      <c r="A1544" t="s">
        <v>1921</v>
      </c>
    </row>
    <row r="1545" spans="1:1" x14ac:dyDescent="0.2">
      <c r="A1545" t="s">
        <v>1922</v>
      </c>
    </row>
    <row r="1546" spans="1:1" x14ac:dyDescent="0.2">
      <c r="A1546" t="s">
        <v>1923</v>
      </c>
    </row>
    <row r="1547" spans="1:1" x14ac:dyDescent="0.2">
      <c r="A1547" t="s">
        <v>1924</v>
      </c>
    </row>
    <row r="1548" spans="1:1" x14ac:dyDescent="0.2">
      <c r="A1548" t="s">
        <v>1925</v>
      </c>
    </row>
    <row r="1549" spans="1:1" x14ac:dyDescent="0.2">
      <c r="A1549" t="s">
        <v>1926</v>
      </c>
    </row>
    <row r="1550" spans="1:1" x14ac:dyDescent="0.2">
      <c r="A1550" t="s">
        <v>1927</v>
      </c>
    </row>
    <row r="1551" spans="1:1" x14ac:dyDescent="0.2">
      <c r="A1551" t="s">
        <v>1928</v>
      </c>
    </row>
    <row r="1552" spans="1:1" x14ac:dyDescent="0.2">
      <c r="A1552" t="s">
        <v>1929</v>
      </c>
    </row>
    <row r="1553" spans="1:1" x14ac:dyDescent="0.2">
      <c r="A1553" t="s">
        <v>1930</v>
      </c>
    </row>
    <row r="1554" spans="1:1" x14ac:dyDescent="0.2">
      <c r="A1554" t="s">
        <v>1931</v>
      </c>
    </row>
    <row r="1555" spans="1:1" x14ac:dyDescent="0.2">
      <c r="A1555" t="s">
        <v>1932</v>
      </c>
    </row>
    <row r="1556" spans="1:1" x14ac:dyDescent="0.2">
      <c r="A1556" t="s">
        <v>1933</v>
      </c>
    </row>
    <row r="1557" spans="1:1" x14ac:dyDescent="0.2">
      <c r="A1557" t="s">
        <v>1934</v>
      </c>
    </row>
    <row r="1558" spans="1:1" x14ac:dyDescent="0.2">
      <c r="A1558" t="s">
        <v>1951</v>
      </c>
    </row>
    <row r="1559" spans="1:1" x14ac:dyDescent="0.2">
      <c r="A1559" t="s">
        <v>1952</v>
      </c>
    </row>
    <row r="1560" spans="1:1" x14ac:dyDescent="0.2">
      <c r="A1560" t="s">
        <v>1937</v>
      </c>
    </row>
    <row r="1561" spans="1:1" x14ac:dyDescent="0.2">
      <c r="A1561" t="s">
        <v>1953</v>
      </c>
    </row>
    <row r="1562" spans="1:1" x14ac:dyDescent="0.2">
      <c r="A1562" t="s">
        <v>1939</v>
      </c>
    </row>
    <row r="1563" spans="1:1" x14ac:dyDescent="0.2">
      <c r="A1563" t="s">
        <v>1940</v>
      </c>
    </row>
    <row r="1564" spans="1:1" x14ac:dyDescent="0.2">
      <c r="A1564" t="s">
        <v>1957</v>
      </c>
    </row>
    <row r="1565" spans="1:1" x14ac:dyDescent="0.2">
      <c r="A1565" t="s">
        <v>1903</v>
      </c>
    </row>
    <row r="1566" spans="1:1" x14ac:dyDescent="0.2">
      <c r="A1566" t="s">
        <v>1904</v>
      </c>
    </row>
    <row r="1567" spans="1:1" x14ac:dyDescent="0.2">
      <c r="A1567" t="s">
        <v>1905</v>
      </c>
    </row>
    <row r="1568" spans="1:1" x14ac:dyDescent="0.2">
      <c r="A1568" t="s">
        <v>1906</v>
      </c>
    </row>
    <row r="1569" spans="1:1" x14ac:dyDescent="0.2">
      <c r="A1569" t="s">
        <v>1907</v>
      </c>
    </row>
    <row r="1570" spans="1:1" x14ac:dyDescent="0.2">
      <c r="A1570" t="s">
        <v>1908</v>
      </c>
    </row>
    <row r="1571" spans="1:1" x14ac:dyDescent="0.2">
      <c r="A1571" t="s">
        <v>1909</v>
      </c>
    </row>
    <row r="1572" spans="1:1" x14ac:dyDescent="0.2">
      <c r="A1572" t="s">
        <v>1910</v>
      </c>
    </row>
    <row r="1573" spans="1:1" x14ac:dyDescent="0.2">
      <c r="A1573" t="s">
        <v>1911</v>
      </c>
    </row>
    <row r="1574" spans="1:1" x14ac:dyDescent="0.2">
      <c r="A1574" t="s">
        <v>1912</v>
      </c>
    </row>
    <row r="1575" spans="1:1" x14ac:dyDescent="0.2">
      <c r="A1575" t="s">
        <v>1913</v>
      </c>
    </row>
    <row r="1576" spans="1:1" x14ac:dyDescent="0.2">
      <c r="A1576" t="s">
        <v>1914</v>
      </c>
    </row>
    <row r="1577" spans="1:1" x14ac:dyDescent="0.2">
      <c r="A1577" t="s">
        <v>1915</v>
      </c>
    </row>
    <row r="1578" spans="1:1" x14ac:dyDescent="0.2">
      <c r="A1578" t="s">
        <v>1916</v>
      </c>
    </row>
    <row r="1579" spans="1:1" x14ac:dyDescent="0.2">
      <c r="A1579" t="s">
        <v>1917</v>
      </c>
    </row>
    <row r="1580" spans="1:1" x14ac:dyDescent="0.2">
      <c r="A1580" t="s">
        <v>1918</v>
      </c>
    </row>
    <row r="1581" spans="1:1" x14ac:dyDescent="0.2">
      <c r="A1581" t="s">
        <v>1919</v>
      </c>
    </row>
    <row r="1582" spans="1:1" x14ac:dyDescent="0.2">
      <c r="A1582" t="s">
        <v>1920</v>
      </c>
    </row>
    <row r="1583" spans="1:1" x14ac:dyDescent="0.2">
      <c r="A1583" t="s">
        <v>1921</v>
      </c>
    </row>
    <row r="1584" spans="1:1" x14ac:dyDescent="0.2">
      <c r="A1584" t="s">
        <v>1922</v>
      </c>
    </row>
    <row r="1585" spans="1:1" x14ac:dyDescent="0.2">
      <c r="A1585" t="s">
        <v>1923</v>
      </c>
    </row>
    <row r="1586" spans="1:1" x14ac:dyDescent="0.2">
      <c r="A1586" t="s">
        <v>1924</v>
      </c>
    </row>
    <row r="1587" spans="1:1" x14ac:dyDescent="0.2">
      <c r="A1587" t="s">
        <v>1925</v>
      </c>
    </row>
    <row r="1588" spans="1:1" x14ac:dyDescent="0.2">
      <c r="A1588" t="s">
        <v>1926</v>
      </c>
    </row>
    <row r="1589" spans="1:1" x14ac:dyDescent="0.2">
      <c r="A1589" t="s">
        <v>1927</v>
      </c>
    </row>
    <row r="1590" spans="1:1" x14ac:dyDescent="0.2">
      <c r="A1590" t="s">
        <v>1928</v>
      </c>
    </row>
    <row r="1591" spans="1:1" x14ac:dyDescent="0.2">
      <c r="A1591" t="s">
        <v>1929</v>
      </c>
    </row>
    <row r="1592" spans="1:1" x14ac:dyDescent="0.2">
      <c r="A1592" t="s">
        <v>1930</v>
      </c>
    </row>
    <row r="1593" spans="1:1" x14ac:dyDescent="0.2">
      <c r="A1593" t="s">
        <v>1931</v>
      </c>
    </row>
    <row r="1594" spans="1:1" x14ac:dyDescent="0.2">
      <c r="A1594" t="s">
        <v>1932</v>
      </c>
    </row>
    <row r="1595" spans="1:1" x14ac:dyDescent="0.2">
      <c r="A1595" t="s">
        <v>1933</v>
      </c>
    </row>
    <row r="1596" spans="1:1" x14ac:dyDescent="0.2">
      <c r="A1596" t="s">
        <v>1934</v>
      </c>
    </row>
    <row r="1597" spans="1:1" x14ac:dyDescent="0.2">
      <c r="A1597" t="s">
        <v>1935</v>
      </c>
    </row>
    <row r="1598" spans="1:1" x14ac:dyDescent="0.2">
      <c r="A1598" t="s">
        <v>1936</v>
      </c>
    </row>
    <row r="1599" spans="1:1" x14ac:dyDescent="0.2">
      <c r="A1599" t="s">
        <v>1937</v>
      </c>
    </row>
    <row r="1600" spans="1:1" x14ac:dyDescent="0.2">
      <c r="A1600" t="s">
        <v>1938</v>
      </c>
    </row>
    <row r="1601" spans="1:1" x14ac:dyDescent="0.2">
      <c r="A1601" t="s">
        <v>1939</v>
      </c>
    </row>
    <row r="1602" spans="1:1" x14ac:dyDescent="0.2">
      <c r="A1602" t="s">
        <v>1940</v>
      </c>
    </row>
    <row r="1603" spans="1:1" x14ac:dyDescent="0.2">
      <c r="A1603" t="s">
        <v>1958</v>
      </c>
    </row>
    <row r="1604" spans="1:1" x14ac:dyDescent="0.2">
      <c r="A1604" t="s">
        <v>1959</v>
      </c>
    </row>
    <row r="1605" spans="1:1" x14ac:dyDescent="0.2">
      <c r="A1605" t="s">
        <v>1960</v>
      </c>
    </row>
    <row r="1606" spans="1:1" x14ac:dyDescent="0.2">
      <c r="A1606" t="s">
        <v>1961</v>
      </c>
    </row>
    <row r="1607" spans="1:1" x14ac:dyDescent="0.2">
      <c r="A1607" t="s">
        <v>1906</v>
      </c>
    </row>
    <row r="1608" spans="1:1" x14ac:dyDescent="0.2">
      <c r="A1608" t="s">
        <v>1962</v>
      </c>
    </row>
    <row r="1609" spans="1:1" x14ac:dyDescent="0.2">
      <c r="A1609" t="s">
        <v>1908</v>
      </c>
    </row>
    <row r="1610" spans="1:1" x14ac:dyDescent="0.2">
      <c r="A1610" t="s">
        <v>1909</v>
      </c>
    </row>
    <row r="1611" spans="1:1" x14ac:dyDescent="0.2">
      <c r="A1611" t="s">
        <v>1910</v>
      </c>
    </row>
    <row r="1612" spans="1:1" x14ac:dyDescent="0.2">
      <c r="A1612" t="s">
        <v>1911</v>
      </c>
    </row>
    <row r="1613" spans="1:1" x14ac:dyDescent="0.2">
      <c r="A1613" t="s">
        <v>1945</v>
      </c>
    </row>
    <row r="1614" spans="1:1" x14ac:dyDescent="0.2">
      <c r="A1614" t="s">
        <v>1946</v>
      </c>
    </row>
    <row r="1615" spans="1:1" x14ac:dyDescent="0.2">
      <c r="A1615" t="s">
        <v>1947</v>
      </c>
    </row>
    <row r="1616" spans="1:1" x14ac:dyDescent="0.2">
      <c r="A1616" t="s">
        <v>1915</v>
      </c>
    </row>
    <row r="1617" spans="1:1" x14ac:dyDescent="0.2">
      <c r="A1617" t="s">
        <v>1963</v>
      </c>
    </row>
    <row r="1618" spans="1:1" x14ac:dyDescent="0.2">
      <c r="A1618" t="s">
        <v>1964</v>
      </c>
    </row>
    <row r="1619" spans="1:1" x14ac:dyDescent="0.2">
      <c r="A1619" t="s">
        <v>1918</v>
      </c>
    </row>
    <row r="1620" spans="1:1" x14ac:dyDescent="0.2">
      <c r="A1620" t="s">
        <v>1950</v>
      </c>
    </row>
    <row r="1621" spans="1:1" x14ac:dyDescent="0.2">
      <c r="A1621" t="s">
        <v>1920</v>
      </c>
    </row>
    <row r="1622" spans="1:1" x14ac:dyDescent="0.2">
      <c r="A1622" t="s">
        <v>1921</v>
      </c>
    </row>
    <row r="1623" spans="1:1" x14ac:dyDescent="0.2">
      <c r="A1623" t="s">
        <v>1922</v>
      </c>
    </row>
    <row r="1624" spans="1:1" x14ac:dyDescent="0.2">
      <c r="A1624" t="s">
        <v>1965</v>
      </c>
    </row>
    <row r="1625" spans="1:1" x14ac:dyDescent="0.2">
      <c r="A1625" t="s">
        <v>1966</v>
      </c>
    </row>
    <row r="1626" spans="1:1" x14ac:dyDescent="0.2">
      <c r="A1626" t="s">
        <v>1967</v>
      </c>
    </row>
    <row r="1627" spans="1:1" x14ac:dyDescent="0.2">
      <c r="A1627" t="s">
        <v>1968</v>
      </c>
    </row>
    <row r="1628" spans="1:1" x14ac:dyDescent="0.2">
      <c r="A1628" t="s">
        <v>1969</v>
      </c>
    </row>
    <row r="1629" spans="1:1" x14ac:dyDescent="0.2">
      <c r="A1629" t="s">
        <v>1928</v>
      </c>
    </row>
    <row r="1630" spans="1:1" x14ac:dyDescent="0.2">
      <c r="A1630" t="s">
        <v>1929</v>
      </c>
    </row>
    <row r="1631" spans="1:1" x14ac:dyDescent="0.2">
      <c r="A1631" t="s">
        <v>1930</v>
      </c>
    </row>
    <row r="1632" spans="1:1" x14ac:dyDescent="0.2">
      <c r="A1632" t="s">
        <v>1931</v>
      </c>
    </row>
    <row r="1633" spans="1:1" x14ac:dyDescent="0.2">
      <c r="A1633" t="s">
        <v>1932</v>
      </c>
    </row>
    <row r="1634" spans="1:1" x14ac:dyDescent="0.2">
      <c r="A1634" t="s">
        <v>1933</v>
      </c>
    </row>
    <row r="1635" spans="1:1" x14ac:dyDescent="0.2">
      <c r="A1635" t="s">
        <v>1934</v>
      </c>
    </row>
    <row r="1636" spans="1:1" x14ac:dyDescent="0.2">
      <c r="A1636" t="s">
        <v>1935</v>
      </c>
    </row>
    <row r="1637" spans="1:1" x14ac:dyDescent="0.2">
      <c r="A1637" t="s">
        <v>1970</v>
      </c>
    </row>
    <row r="1638" spans="1:1" x14ac:dyDescent="0.2">
      <c r="A1638" t="s">
        <v>1971</v>
      </c>
    </row>
    <row r="1639" spans="1:1" x14ac:dyDescent="0.2">
      <c r="A1639" t="s">
        <v>1972</v>
      </c>
    </row>
    <row r="1640" spans="1:1" x14ac:dyDescent="0.2">
      <c r="A1640" t="s">
        <v>1939</v>
      </c>
    </row>
    <row r="1641" spans="1:1" x14ac:dyDescent="0.2">
      <c r="A1641" t="s">
        <v>1940</v>
      </c>
    </row>
    <row r="1642" spans="1:1" x14ac:dyDescent="0.2">
      <c r="A1642" t="s">
        <v>1973</v>
      </c>
    </row>
    <row r="1643" spans="1:1" x14ac:dyDescent="0.2">
      <c r="A1643" t="s">
        <v>1959</v>
      </c>
    </row>
    <row r="1644" spans="1:1" x14ac:dyDescent="0.2">
      <c r="A1644" t="s">
        <v>1960</v>
      </c>
    </row>
    <row r="1645" spans="1:1" x14ac:dyDescent="0.2">
      <c r="A1645" t="s">
        <v>1961</v>
      </c>
    </row>
    <row r="1646" spans="1:1" x14ac:dyDescent="0.2">
      <c r="A1646" t="s">
        <v>1906</v>
      </c>
    </row>
    <row r="1647" spans="1:1" x14ac:dyDescent="0.2">
      <c r="A1647" t="s">
        <v>1962</v>
      </c>
    </row>
    <row r="1648" spans="1:1" x14ac:dyDescent="0.2">
      <c r="A1648" t="s">
        <v>1908</v>
      </c>
    </row>
    <row r="1649" spans="1:1" x14ac:dyDescent="0.2">
      <c r="A1649" t="s">
        <v>1909</v>
      </c>
    </row>
    <row r="1650" spans="1:1" x14ac:dyDescent="0.2">
      <c r="A1650" t="s">
        <v>1910</v>
      </c>
    </row>
    <row r="1651" spans="1:1" x14ac:dyDescent="0.2">
      <c r="A1651" t="s">
        <v>1911</v>
      </c>
    </row>
    <row r="1652" spans="1:1" x14ac:dyDescent="0.2">
      <c r="A1652" t="s">
        <v>1955</v>
      </c>
    </row>
    <row r="1653" spans="1:1" x14ac:dyDescent="0.2">
      <c r="A1653" t="s">
        <v>1946</v>
      </c>
    </row>
    <row r="1654" spans="1:1" x14ac:dyDescent="0.2">
      <c r="A1654" t="s">
        <v>1947</v>
      </c>
    </row>
    <row r="1655" spans="1:1" x14ac:dyDescent="0.2">
      <c r="A1655" t="s">
        <v>1915</v>
      </c>
    </row>
    <row r="1656" spans="1:1" x14ac:dyDescent="0.2">
      <c r="A1656" t="s">
        <v>1963</v>
      </c>
    </row>
    <row r="1657" spans="1:1" x14ac:dyDescent="0.2">
      <c r="A1657" t="s">
        <v>1964</v>
      </c>
    </row>
    <row r="1658" spans="1:1" x14ac:dyDescent="0.2">
      <c r="A1658" t="s">
        <v>1918</v>
      </c>
    </row>
    <row r="1659" spans="1:1" x14ac:dyDescent="0.2">
      <c r="A1659" t="s">
        <v>1950</v>
      </c>
    </row>
    <row r="1660" spans="1:1" x14ac:dyDescent="0.2">
      <c r="A1660" t="s">
        <v>1920</v>
      </c>
    </row>
    <row r="1661" spans="1:1" x14ac:dyDescent="0.2">
      <c r="A1661" t="s">
        <v>1921</v>
      </c>
    </row>
    <row r="1662" spans="1:1" x14ac:dyDescent="0.2">
      <c r="A1662" t="s">
        <v>1922</v>
      </c>
    </row>
    <row r="1663" spans="1:1" x14ac:dyDescent="0.2">
      <c r="A1663" t="s">
        <v>1965</v>
      </c>
    </row>
    <row r="1664" spans="1:1" x14ac:dyDescent="0.2">
      <c r="A1664" t="s">
        <v>1966</v>
      </c>
    </row>
    <row r="1665" spans="1:1" x14ac:dyDescent="0.2">
      <c r="A1665" t="s">
        <v>1967</v>
      </c>
    </row>
    <row r="1666" spans="1:1" x14ac:dyDescent="0.2">
      <c r="A1666" t="s">
        <v>1968</v>
      </c>
    </row>
    <row r="1667" spans="1:1" x14ac:dyDescent="0.2">
      <c r="A1667" t="s">
        <v>1969</v>
      </c>
    </row>
    <row r="1668" spans="1:1" x14ac:dyDescent="0.2">
      <c r="A1668" t="s">
        <v>1928</v>
      </c>
    </row>
    <row r="1669" spans="1:1" x14ac:dyDescent="0.2">
      <c r="A1669" t="s">
        <v>1929</v>
      </c>
    </row>
    <row r="1670" spans="1:1" x14ac:dyDescent="0.2">
      <c r="A1670" t="s">
        <v>1930</v>
      </c>
    </row>
    <row r="1671" spans="1:1" x14ac:dyDescent="0.2">
      <c r="A1671" t="s">
        <v>1931</v>
      </c>
    </row>
    <row r="1672" spans="1:1" x14ac:dyDescent="0.2">
      <c r="A1672" t="s">
        <v>1932</v>
      </c>
    </row>
    <row r="1673" spans="1:1" x14ac:dyDescent="0.2">
      <c r="A1673" t="s">
        <v>1933</v>
      </c>
    </row>
    <row r="1674" spans="1:1" x14ac:dyDescent="0.2">
      <c r="A1674" t="s">
        <v>1934</v>
      </c>
    </row>
    <row r="1675" spans="1:1" x14ac:dyDescent="0.2">
      <c r="A1675" t="s">
        <v>1935</v>
      </c>
    </row>
    <row r="1676" spans="1:1" x14ac:dyDescent="0.2">
      <c r="A1676" t="s">
        <v>1970</v>
      </c>
    </row>
    <row r="1677" spans="1:1" x14ac:dyDescent="0.2">
      <c r="A1677" t="s">
        <v>1971</v>
      </c>
    </row>
    <row r="1678" spans="1:1" x14ac:dyDescent="0.2">
      <c r="A1678" t="s">
        <v>1972</v>
      </c>
    </row>
    <row r="1679" spans="1:1" x14ac:dyDescent="0.2">
      <c r="A1679" t="s">
        <v>1939</v>
      </c>
    </row>
    <row r="1680" spans="1:1" x14ac:dyDescent="0.2">
      <c r="A1680" t="s">
        <v>1940</v>
      </c>
    </row>
    <row r="1681" spans="1:1" x14ac:dyDescent="0.2">
      <c r="A1681" t="s">
        <v>1974</v>
      </c>
    </row>
    <row r="1682" spans="1:1" x14ac:dyDescent="0.2">
      <c r="A1682" t="s">
        <v>1959</v>
      </c>
    </row>
    <row r="1683" spans="1:1" x14ac:dyDescent="0.2">
      <c r="A1683" t="s">
        <v>1960</v>
      </c>
    </row>
    <row r="1684" spans="1:1" x14ac:dyDescent="0.2">
      <c r="A1684" t="s">
        <v>1961</v>
      </c>
    </row>
    <row r="1685" spans="1:1" x14ac:dyDescent="0.2">
      <c r="A1685" t="s">
        <v>1906</v>
      </c>
    </row>
    <row r="1686" spans="1:1" x14ac:dyDescent="0.2">
      <c r="A1686" t="s">
        <v>1962</v>
      </c>
    </row>
    <row r="1687" spans="1:1" x14ac:dyDescent="0.2">
      <c r="A1687" t="s">
        <v>1908</v>
      </c>
    </row>
    <row r="1688" spans="1:1" x14ac:dyDescent="0.2">
      <c r="A1688" t="s">
        <v>1909</v>
      </c>
    </row>
    <row r="1689" spans="1:1" x14ac:dyDescent="0.2">
      <c r="A1689" t="s">
        <v>1910</v>
      </c>
    </row>
    <row r="1690" spans="1:1" x14ac:dyDescent="0.2">
      <c r="A1690" t="s">
        <v>1911</v>
      </c>
    </row>
    <row r="1691" spans="1:1" x14ac:dyDescent="0.2">
      <c r="A1691" t="s">
        <v>1912</v>
      </c>
    </row>
    <row r="1692" spans="1:1" x14ac:dyDescent="0.2">
      <c r="A1692" t="s">
        <v>1946</v>
      </c>
    </row>
    <row r="1693" spans="1:1" x14ac:dyDescent="0.2">
      <c r="A1693" t="s">
        <v>1947</v>
      </c>
    </row>
    <row r="1694" spans="1:1" x14ac:dyDescent="0.2">
      <c r="A1694" t="s">
        <v>1915</v>
      </c>
    </row>
    <row r="1695" spans="1:1" x14ac:dyDescent="0.2">
      <c r="A1695" t="s">
        <v>1963</v>
      </c>
    </row>
    <row r="1696" spans="1:1" x14ac:dyDescent="0.2">
      <c r="A1696" t="s">
        <v>1964</v>
      </c>
    </row>
    <row r="1697" spans="1:1" x14ac:dyDescent="0.2">
      <c r="A1697" t="s">
        <v>1918</v>
      </c>
    </row>
    <row r="1698" spans="1:1" x14ac:dyDescent="0.2">
      <c r="A1698" t="s">
        <v>1950</v>
      </c>
    </row>
    <row r="1699" spans="1:1" x14ac:dyDescent="0.2">
      <c r="A1699" t="s">
        <v>1920</v>
      </c>
    </row>
    <row r="1700" spans="1:1" x14ac:dyDescent="0.2">
      <c r="A1700" t="s">
        <v>1921</v>
      </c>
    </row>
    <row r="1701" spans="1:1" x14ac:dyDescent="0.2">
      <c r="A1701" t="s">
        <v>1922</v>
      </c>
    </row>
    <row r="1702" spans="1:1" x14ac:dyDescent="0.2">
      <c r="A1702" t="s">
        <v>1965</v>
      </c>
    </row>
    <row r="1703" spans="1:1" x14ac:dyDescent="0.2">
      <c r="A1703" t="s">
        <v>1966</v>
      </c>
    </row>
    <row r="1704" spans="1:1" x14ac:dyDescent="0.2">
      <c r="A1704" t="s">
        <v>1967</v>
      </c>
    </row>
    <row r="1705" spans="1:1" x14ac:dyDescent="0.2">
      <c r="A1705" t="s">
        <v>1968</v>
      </c>
    </row>
    <row r="1706" spans="1:1" x14ac:dyDescent="0.2">
      <c r="A1706" t="s">
        <v>1969</v>
      </c>
    </row>
    <row r="1707" spans="1:1" x14ac:dyDescent="0.2">
      <c r="A1707" t="s">
        <v>1928</v>
      </c>
    </row>
    <row r="1708" spans="1:1" x14ac:dyDescent="0.2">
      <c r="A1708" t="s">
        <v>1929</v>
      </c>
    </row>
    <row r="1709" spans="1:1" x14ac:dyDescent="0.2">
      <c r="A1709" t="s">
        <v>1930</v>
      </c>
    </row>
    <row r="1710" spans="1:1" x14ac:dyDescent="0.2">
      <c r="A1710" t="s">
        <v>1931</v>
      </c>
    </row>
    <row r="1711" spans="1:1" x14ac:dyDescent="0.2">
      <c r="A1711" t="s">
        <v>1932</v>
      </c>
    </row>
    <row r="1712" spans="1:1" x14ac:dyDescent="0.2">
      <c r="A1712" t="s">
        <v>1933</v>
      </c>
    </row>
    <row r="1713" spans="1:1" x14ac:dyDescent="0.2">
      <c r="A1713" t="s">
        <v>1934</v>
      </c>
    </row>
    <row r="1714" spans="1:1" x14ac:dyDescent="0.2">
      <c r="A1714" t="s">
        <v>1935</v>
      </c>
    </row>
    <row r="1715" spans="1:1" x14ac:dyDescent="0.2">
      <c r="A1715" t="s">
        <v>1970</v>
      </c>
    </row>
    <row r="1716" spans="1:1" x14ac:dyDescent="0.2">
      <c r="A1716" t="s">
        <v>1971</v>
      </c>
    </row>
    <row r="1717" spans="1:1" x14ac:dyDescent="0.2">
      <c r="A1717" t="s">
        <v>1972</v>
      </c>
    </row>
    <row r="1718" spans="1:1" x14ac:dyDescent="0.2">
      <c r="A1718" t="s">
        <v>1939</v>
      </c>
    </row>
    <row r="1719" spans="1:1" x14ac:dyDescent="0.2">
      <c r="A1719" t="s">
        <v>1940</v>
      </c>
    </row>
    <row r="1720" spans="1:1" x14ac:dyDescent="0.2">
      <c r="A1720" t="s">
        <v>1975</v>
      </c>
    </row>
    <row r="1721" spans="1:1" x14ac:dyDescent="0.2">
      <c r="A1721" t="s">
        <v>1903</v>
      </c>
    </row>
    <row r="1722" spans="1:1" x14ac:dyDescent="0.2">
      <c r="A1722" t="s">
        <v>1904</v>
      </c>
    </row>
    <row r="1723" spans="1:1" x14ac:dyDescent="0.2">
      <c r="A1723" t="s">
        <v>1905</v>
      </c>
    </row>
    <row r="1724" spans="1:1" x14ac:dyDescent="0.2">
      <c r="A1724" t="s">
        <v>1906</v>
      </c>
    </row>
    <row r="1725" spans="1:1" x14ac:dyDescent="0.2">
      <c r="A1725" t="s">
        <v>1907</v>
      </c>
    </row>
    <row r="1726" spans="1:1" x14ac:dyDescent="0.2">
      <c r="A1726" t="s">
        <v>1908</v>
      </c>
    </row>
    <row r="1727" spans="1:1" x14ac:dyDescent="0.2">
      <c r="A1727" t="s">
        <v>1909</v>
      </c>
    </row>
    <row r="1728" spans="1:1" x14ac:dyDescent="0.2">
      <c r="A1728" t="s">
        <v>1910</v>
      </c>
    </row>
    <row r="1729" spans="1:1" x14ac:dyDescent="0.2">
      <c r="A1729" t="s">
        <v>1911</v>
      </c>
    </row>
    <row r="1730" spans="1:1" x14ac:dyDescent="0.2">
      <c r="A1730" t="s">
        <v>1912</v>
      </c>
    </row>
    <row r="1731" spans="1:1" x14ac:dyDescent="0.2">
      <c r="A1731" t="s">
        <v>1913</v>
      </c>
    </row>
    <row r="1732" spans="1:1" x14ac:dyDescent="0.2">
      <c r="A1732" t="s">
        <v>1914</v>
      </c>
    </row>
    <row r="1733" spans="1:1" x14ac:dyDescent="0.2">
      <c r="A1733" t="s">
        <v>1915</v>
      </c>
    </row>
    <row r="1734" spans="1:1" x14ac:dyDescent="0.2">
      <c r="A1734" t="s">
        <v>1916</v>
      </c>
    </row>
    <row r="1735" spans="1:1" x14ac:dyDescent="0.2">
      <c r="A1735" t="s">
        <v>1917</v>
      </c>
    </row>
    <row r="1736" spans="1:1" x14ac:dyDescent="0.2">
      <c r="A1736" t="s">
        <v>1918</v>
      </c>
    </row>
    <row r="1737" spans="1:1" x14ac:dyDescent="0.2">
      <c r="A1737" t="s">
        <v>1919</v>
      </c>
    </row>
    <row r="1738" spans="1:1" x14ac:dyDescent="0.2">
      <c r="A1738" t="s">
        <v>1920</v>
      </c>
    </row>
    <row r="1739" spans="1:1" x14ac:dyDescent="0.2">
      <c r="A1739" t="s">
        <v>1921</v>
      </c>
    </row>
    <row r="1740" spans="1:1" x14ac:dyDescent="0.2">
      <c r="A1740" t="s">
        <v>1922</v>
      </c>
    </row>
    <row r="1741" spans="1:1" x14ac:dyDescent="0.2">
      <c r="A1741" t="s">
        <v>1923</v>
      </c>
    </row>
    <row r="1742" spans="1:1" x14ac:dyDescent="0.2">
      <c r="A1742" t="s">
        <v>1924</v>
      </c>
    </row>
    <row r="1743" spans="1:1" x14ac:dyDescent="0.2">
      <c r="A1743" t="s">
        <v>1925</v>
      </c>
    </row>
    <row r="1744" spans="1:1" x14ac:dyDescent="0.2">
      <c r="A1744" t="s">
        <v>1926</v>
      </c>
    </row>
    <row r="1745" spans="1:1" x14ac:dyDescent="0.2">
      <c r="A1745" t="s">
        <v>1927</v>
      </c>
    </row>
    <row r="1746" spans="1:1" x14ac:dyDescent="0.2">
      <c r="A1746" t="s">
        <v>1928</v>
      </c>
    </row>
    <row r="1747" spans="1:1" x14ac:dyDescent="0.2">
      <c r="A1747" t="s">
        <v>1929</v>
      </c>
    </row>
    <row r="1748" spans="1:1" x14ac:dyDescent="0.2">
      <c r="A1748" t="s">
        <v>1930</v>
      </c>
    </row>
    <row r="1749" spans="1:1" x14ac:dyDescent="0.2">
      <c r="A1749" t="s">
        <v>1931</v>
      </c>
    </row>
    <row r="1750" spans="1:1" x14ac:dyDescent="0.2">
      <c r="A1750" t="s">
        <v>1932</v>
      </c>
    </row>
    <row r="1751" spans="1:1" x14ac:dyDescent="0.2">
      <c r="A1751" t="s">
        <v>1933</v>
      </c>
    </row>
    <row r="1752" spans="1:1" x14ac:dyDescent="0.2">
      <c r="A1752" t="s">
        <v>1934</v>
      </c>
    </row>
    <row r="1753" spans="1:1" x14ac:dyDescent="0.2">
      <c r="A1753" t="s">
        <v>1935</v>
      </c>
    </row>
    <row r="1754" spans="1:1" x14ac:dyDescent="0.2">
      <c r="A1754" t="s">
        <v>1936</v>
      </c>
    </row>
    <row r="1755" spans="1:1" x14ac:dyDescent="0.2">
      <c r="A1755" t="s">
        <v>1937</v>
      </c>
    </row>
    <row r="1756" spans="1:1" x14ac:dyDescent="0.2">
      <c r="A1756" t="s">
        <v>1938</v>
      </c>
    </row>
    <row r="1757" spans="1:1" x14ac:dyDescent="0.2">
      <c r="A1757" t="s">
        <v>1939</v>
      </c>
    </row>
    <row r="1758" spans="1:1" x14ac:dyDescent="0.2">
      <c r="A1758" t="s">
        <v>1940</v>
      </c>
    </row>
    <row r="1759" spans="1:1" x14ac:dyDescent="0.2">
      <c r="A1759" t="s">
        <v>1976</v>
      </c>
    </row>
    <row r="1760" spans="1:1" x14ac:dyDescent="0.2">
      <c r="A1760" t="s">
        <v>1903</v>
      </c>
    </row>
    <row r="1761" spans="1:1" x14ac:dyDescent="0.2">
      <c r="A1761" t="s">
        <v>1904</v>
      </c>
    </row>
    <row r="1762" spans="1:1" x14ac:dyDescent="0.2">
      <c r="A1762" t="s">
        <v>1905</v>
      </c>
    </row>
    <row r="1763" spans="1:1" x14ac:dyDescent="0.2">
      <c r="A1763" t="s">
        <v>1906</v>
      </c>
    </row>
    <row r="1764" spans="1:1" x14ac:dyDescent="0.2">
      <c r="A1764" t="s">
        <v>1907</v>
      </c>
    </row>
    <row r="1765" spans="1:1" x14ac:dyDescent="0.2">
      <c r="A1765" t="s">
        <v>1908</v>
      </c>
    </row>
    <row r="1766" spans="1:1" x14ac:dyDescent="0.2">
      <c r="A1766" t="s">
        <v>1909</v>
      </c>
    </row>
    <row r="1767" spans="1:1" x14ac:dyDescent="0.2">
      <c r="A1767" t="s">
        <v>1910</v>
      </c>
    </row>
    <row r="1768" spans="1:1" x14ac:dyDescent="0.2">
      <c r="A1768" t="s">
        <v>1911</v>
      </c>
    </row>
    <row r="1769" spans="1:1" x14ac:dyDescent="0.2">
      <c r="A1769" t="s">
        <v>1912</v>
      </c>
    </row>
    <row r="1770" spans="1:1" x14ac:dyDescent="0.2">
      <c r="A1770" t="s">
        <v>1913</v>
      </c>
    </row>
    <row r="1771" spans="1:1" x14ac:dyDescent="0.2">
      <c r="A1771" t="s">
        <v>1914</v>
      </c>
    </row>
    <row r="1772" spans="1:1" x14ac:dyDescent="0.2">
      <c r="A1772" t="s">
        <v>1915</v>
      </c>
    </row>
    <row r="1773" spans="1:1" x14ac:dyDescent="0.2">
      <c r="A1773" t="s">
        <v>1916</v>
      </c>
    </row>
    <row r="1774" spans="1:1" x14ac:dyDescent="0.2">
      <c r="A1774" t="s">
        <v>1917</v>
      </c>
    </row>
    <row r="1775" spans="1:1" x14ac:dyDescent="0.2">
      <c r="A1775" t="s">
        <v>1918</v>
      </c>
    </row>
    <row r="1776" spans="1:1" x14ac:dyDescent="0.2">
      <c r="A1776" t="s">
        <v>1919</v>
      </c>
    </row>
    <row r="1777" spans="1:1" x14ac:dyDescent="0.2">
      <c r="A1777" t="s">
        <v>1920</v>
      </c>
    </row>
    <row r="1778" spans="1:1" x14ac:dyDescent="0.2">
      <c r="A1778" t="s">
        <v>1921</v>
      </c>
    </row>
    <row r="1779" spans="1:1" x14ac:dyDescent="0.2">
      <c r="A1779" t="s">
        <v>1922</v>
      </c>
    </row>
    <row r="1780" spans="1:1" x14ac:dyDescent="0.2">
      <c r="A1780" t="s">
        <v>1923</v>
      </c>
    </row>
    <row r="1781" spans="1:1" x14ac:dyDescent="0.2">
      <c r="A1781" t="s">
        <v>1924</v>
      </c>
    </row>
    <row r="1782" spans="1:1" x14ac:dyDescent="0.2">
      <c r="A1782" t="s">
        <v>1925</v>
      </c>
    </row>
    <row r="1783" spans="1:1" x14ac:dyDescent="0.2">
      <c r="A1783" t="s">
        <v>1926</v>
      </c>
    </row>
    <row r="1784" spans="1:1" x14ac:dyDescent="0.2">
      <c r="A1784" t="s">
        <v>1927</v>
      </c>
    </row>
    <row r="1785" spans="1:1" x14ac:dyDescent="0.2">
      <c r="A1785" t="s">
        <v>1928</v>
      </c>
    </row>
    <row r="1786" spans="1:1" x14ac:dyDescent="0.2">
      <c r="A1786" t="s">
        <v>1929</v>
      </c>
    </row>
    <row r="1787" spans="1:1" x14ac:dyDescent="0.2">
      <c r="A1787" t="s">
        <v>1930</v>
      </c>
    </row>
    <row r="1788" spans="1:1" x14ac:dyDescent="0.2">
      <c r="A1788" t="s">
        <v>1931</v>
      </c>
    </row>
    <row r="1789" spans="1:1" x14ac:dyDescent="0.2">
      <c r="A1789" t="s">
        <v>1932</v>
      </c>
    </row>
    <row r="1790" spans="1:1" x14ac:dyDescent="0.2">
      <c r="A1790" t="s">
        <v>1933</v>
      </c>
    </row>
    <row r="1791" spans="1:1" x14ac:dyDescent="0.2">
      <c r="A1791" t="s">
        <v>1934</v>
      </c>
    </row>
    <row r="1792" spans="1:1" x14ac:dyDescent="0.2">
      <c r="A1792" t="s">
        <v>1935</v>
      </c>
    </row>
    <row r="1793" spans="1:1" x14ac:dyDescent="0.2">
      <c r="A1793" t="s">
        <v>1936</v>
      </c>
    </row>
    <row r="1794" spans="1:1" x14ac:dyDescent="0.2">
      <c r="A1794" t="s">
        <v>1937</v>
      </c>
    </row>
    <row r="1795" spans="1:1" x14ac:dyDescent="0.2">
      <c r="A1795" t="s">
        <v>1938</v>
      </c>
    </row>
    <row r="1796" spans="1:1" x14ac:dyDescent="0.2">
      <c r="A1796" t="s">
        <v>1939</v>
      </c>
    </row>
    <row r="1797" spans="1:1" x14ac:dyDescent="0.2">
      <c r="A1797" t="s">
        <v>1940</v>
      </c>
    </row>
    <row r="1798" spans="1:1" x14ac:dyDescent="0.2">
      <c r="A1798" t="s">
        <v>1977</v>
      </c>
    </row>
    <row r="1799" spans="1:1" x14ac:dyDescent="0.2">
      <c r="A1799" t="s">
        <v>1903</v>
      </c>
    </row>
    <row r="1800" spans="1:1" x14ac:dyDescent="0.2">
      <c r="A1800" t="s">
        <v>1978</v>
      </c>
    </row>
    <row r="1801" spans="1:1" x14ac:dyDescent="0.2">
      <c r="A1801" t="s">
        <v>1979</v>
      </c>
    </row>
    <row r="1802" spans="1:1" x14ac:dyDescent="0.2">
      <c r="A1802" t="s">
        <v>1980</v>
      </c>
    </row>
    <row r="1803" spans="1:1" x14ac:dyDescent="0.2">
      <c r="A1803" t="s">
        <v>1981</v>
      </c>
    </row>
    <row r="1804" spans="1:1" x14ac:dyDescent="0.2">
      <c r="A1804" t="s">
        <v>1982</v>
      </c>
    </row>
    <row r="1805" spans="1:1" x14ac:dyDescent="0.2">
      <c r="A1805" t="s">
        <v>1909</v>
      </c>
    </row>
    <row r="1806" spans="1:1" x14ac:dyDescent="0.2">
      <c r="A1806" t="s">
        <v>1910</v>
      </c>
    </row>
    <row r="1807" spans="1:1" x14ac:dyDescent="0.2">
      <c r="A1807" t="s">
        <v>1983</v>
      </c>
    </row>
    <row r="1808" spans="1:1" x14ac:dyDescent="0.2">
      <c r="A1808" t="s">
        <v>1912</v>
      </c>
    </row>
    <row r="1809" spans="1:1" x14ac:dyDescent="0.2">
      <c r="A1809" t="s">
        <v>1984</v>
      </c>
    </row>
    <row r="1810" spans="1:1" x14ac:dyDescent="0.2">
      <c r="A1810" t="s">
        <v>1914</v>
      </c>
    </row>
    <row r="1811" spans="1:1" x14ac:dyDescent="0.2">
      <c r="A1811" t="s">
        <v>1915</v>
      </c>
    </row>
    <row r="1812" spans="1:1" x14ac:dyDescent="0.2">
      <c r="A1812" t="s">
        <v>1985</v>
      </c>
    </row>
    <row r="1813" spans="1:1" x14ac:dyDescent="0.2">
      <c r="A1813" t="s">
        <v>1986</v>
      </c>
    </row>
    <row r="1814" spans="1:1" x14ac:dyDescent="0.2">
      <c r="A1814" t="s">
        <v>1918</v>
      </c>
    </row>
    <row r="1815" spans="1:1" x14ac:dyDescent="0.2">
      <c r="A1815" t="s">
        <v>1919</v>
      </c>
    </row>
    <row r="1816" spans="1:1" x14ac:dyDescent="0.2">
      <c r="A1816" t="s">
        <v>1920</v>
      </c>
    </row>
    <row r="1817" spans="1:1" x14ac:dyDescent="0.2">
      <c r="A1817" t="s">
        <v>1921</v>
      </c>
    </row>
    <row r="1818" spans="1:1" x14ac:dyDescent="0.2">
      <c r="A1818" t="s">
        <v>1922</v>
      </c>
    </row>
    <row r="1819" spans="1:1" x14ac:dyDescent="0.2">
      <c r="A1819" t="s">
        <v>2981</v>
      </c>
    </row>
    <row r="1820" spans="1:1" x14ac:dyDescent="0.2">
      <c r="A1820" t="s">
        <v>2982</v>
      </c>
    </row>
    <row r="1821" spans="1:1" x14ac:dyDescent="0.2">
      <c r="A1821" t="s">
        <v>2983</v>
      </c>
    </row>
    <row r="1822" spans="1:1" x14ac:dyDescent="0.2">
      <c r="A1822" t="s">
        <v>2984</v>
      </c>
    </row>
    <row r="1823" spans="1:1" x14ac:dyDescent="0.2">
      <c r="A1823" t="s">
        <v>2985</v>
      </c>
    </row>
    <row r="1824" spans="1:1" x14ac:dyDescent="0.2">
      <c r="A1824" t="s">
        <v>1987</v>
      </c>
    </row>
    <row r="1825" spans="1:1" x14ac:dyDescent="0.2">
      <c r="A1825" t="s">
        <v>2986</v>
      </c>
    </row>
    <row r="1826" spans="1:1" x14ac:dyDescent="0.2">
      <c r="A1826" t="s">
        <v>2987</v>
      </c>
    </row>
    <row r="1827" spans="1:1" x14ac:dyDescent="0.2">
      <c r="A1827" t="s">
        <v>2988</v>
      </c>
    </row>
    <row r="1828" spans="1:1" x14ac:dyDescent="0.2">
      <c r="A1828" t="s">
        <v>2989</v>
      </c>
    </row>
    <row r="1829" spans="1:1" x14ac:dyDescent="0.2">
      <c r="A1829" t="s">
        <v>1933</v>
      </c>
    </row>
    <row r="1830" spans="1:1" x14ac:dyDescent="0.2">
      <c r="A1830" t="s">
        <v>1934</v>
      </c>
    </row>
    <row r="1831" spans="1:1" x14ac:dyDescent="0.2">
      <c r="A1831" t="s">
        <v>1935</v>
      </c>
    </row>
    <row r="1832" spans="1:1" x14ac:dyDescent="0.2">
      <c r="A1832" t="s">
        <v>1936</v>
      </c>
    </row>
    <row r="1833" spans="1:1" x14ac:dyDescent="0.2">
      <c r="A1833" t="s">
        <v>1937</v>
      </c>
    </row>
    <row r="1834" spans="1:1" x14ac:dyDescent="0.2">
      <c r="A1834" t="s">
        <v>1988</v>
      </c>
    </row>
    <row r="1835" spans="1:1" x14ac:dyDescent="0.2">
      <c r="A1835" t="s">
        <v>1989</v>
      </c>
    </row>
    <row r="1836" spans="1:1" x14ac:dyDescent="0.2">
      <c r="A1836" t="s">
        <v>1990</v>
      </c>
    </row>
    <row r="1837" spans="1:1" x14ac:dyDescent="0.2">
      <c r="A1837" t="s">
        <v>1991</v>
      </c>
    </row>
    <row r="1838" spans="1:1" x14ac:dyDescent="0.2">
      <c r="A1838" t="s">
        <v>1903</v>
      </c>
    </row>
    <row r="1839" spans="1:1" x14ac:dyDescent="0.2">
      <c r="A1839" t="s">
        <v>1904</v>
      </c>
    </row>
    <row r="1840" spans="1:1" x14ac:dyDescent="0.2">
      <c r="A1840" t="s">
        <v>1905</v>
      </c>
    </row>
    <row r="1841" spans="1:1" x14ac:dyDescent="0.2">
      <c r="A1841" t="s">
        <v>1906</v>
      </c>
    </row>
    <row r="1842" spans="1:1" x14ac:dyDescent="0.2">
      <c r="A1842" t="s">
        <v>1907</v>
      </c>
    </row>
    <row r="1843" spans="1:1" x14ac:dyDescent="0.2">
      <c r="A1843" t="s">
        <v>1908</v>
      </c>
    </row>
    <row r="1844" spans="1:1" x14ac:dyDescent="0.2">
      <c r="A1844" t="s">
        <v>1909</v>
      </c>
    </row>
    <row r="1845" spans="1:1" x14ac:dyDescent="0.2">
      <c r="A1845" t="s">
        <v>1910</v>
      </c>
    </row>
    <row r="1846" spans="1:1" x14ac:dyDescent="0.2">
      <c r="A1846" t="s">
        <v>1911</v>
      </c>
    </row>
    <row r="1847" spans="1:1" x14ac:dyDescent="0.2">
      <c r="A1847" t="s">
        <v>1912</v>
      </c>
    </row>
    <row r="1848" spans="1:1" x14ac:dyDescent="0.2">
      <c r="A1848" t="s">
        <v>1913</v>
      </c>
    </row>
    <row r="1849" spans="1:1" x14ac:dyDescent="0.2">
      <c r="A1849" t="s">
        <v>1914</v>
      </c>
    </row>
    <row r="1850" spans="1:1" x14ac:dyDescent="0.2">
      <c r="A1850" t="s">
        <v>1915</v>
      </c>
    </row>
    <row r="1851" spans="1:1" x14ac:dyDescent="0.2">
      <c r="A1851" t="s">
        <v>1916</v>
      </c>
    </row>
    <row r="1852" spans="1:1" x14ac:dyDescent="0.2">
      <c r="A1852" t="s">
        <v>1917</v>
      </c>
    </row>
    <row r="1853" spans="1:1" x14ac:dyDescent="0.2">
      <c r="A1853" t="s">
        <v>1918</v>
      </c>
    </row>
    <row r="1854" spans="1:1" x14ac:dyDescent="0.2">
      <c r="A1854" t="s">
        <v>1919</v>
      </c>
    </row>
    <row r="1855" spans="1:1" x14ac:dyDescent="0.2">
      <c r="A1855" t="s">
        <v>1920</v>
      </c>
    </row>
    <row r="1856" spans="1:1" x14ac:dyDescent="0.2">
      <c r="A1856" t="s">
        <v>1921</v>
      </c>
    </row>
    <row r="1857" spans="1:1" x14ac:dyDescent="0.2">
      <c r="A1857" t="s">
        <v>1922</v>
      </c>
    </row>
    <row r="1858" spans="1:1" x14ac:dyDescent="0.2">
      <c r="A1858" t="s">
        <v>1923</v>
      </c>
    </row>
    <row r="1859" spans="1:1" x14ac:dyDescent="0.2">
      <c r="A1859" t="s">
        <v>1924</v>
      </c>
    </row>
    <row r="1860" spans="1:1" x14ac:dyDescent="0.2">
      <c r="A1860" t="s">
        <v>1925</v>
      </c>
    </row>
    <row r="1861" spans="1:1" x14ac:dyDescent="0.2">
      <c r="A1861" t="s">
        <v>1926</v>
      </c>
    </row>
    <row r="1862" spans="1:1" x14ac:dyDescent="0.2">
      <c r="A1862" t="s">
        <v>1927</v>
      </c>
    </row>
    <row r="1863" spans="1:1" x14ac:dyDescent="0.2">
      <c r="A1863" t="s">
        <v>1928</v>
      </c>
    </row>
    <row r="1864" spans="1:1" x14ac:dyDescent="0.2">
      <c r="A1864" t="s">
        <v>1929</v>
      </c>
    </row>
    <row r="1865" spans="1:1" x14ac:dyDescent="0.2">
      <c r="A1865" t="s">
        <v>1930</v>
      </c>
    </row>
    <row r="1866" spans="1:1" x14ac:dyDescent="0.2">
      <c r="A1866" t="s">
        <v>1931</v>
      </c>
    </row>
    <row r="1867" spans="1:1" x14ac:dyDescent="0.2">
      <c r="A1867" t="s">
        <v>1932</v>
      </c>
    </row>
    <row r="1868" spans="1:1" x14ac:dyDescent="0.2">
      <c r="A1868" t="s">
        <v>1933</v>
      </c>
    </row>
    <row r="1869" spans="1:1" x14ac:dyDescent="0.2">
      <c r="A1869" t="s">
        <v>1934</v>
      </c>
    </row>
    <row r="1870" spans="1:1" x14ac:dyDescent="0.2">
      <c r="A1870" t="s">
        <v>1935</v>
      </c>
    </row>
    <row r="1871" spans="1:1" x14ac:dyDescent="0.2">
      <c r="A1871" t="s">
        <v>1936</v>
      </c>
    </row>
    <row r="1872" spans="1:1" x14ac:dyDescent="0.2">
      <c r="A1872" t="s">
        <v>1937</v>
      </c>
    </row>
    <row r="1873" spans="1:1" x14ac:dyDescent="0.2">
      <c r="A1873" t="s">
        <v>1938</v>
      </c>
    </row>
    <row r="1874" spans="1:1" x14ac:dyDescent="0.2">
      <c r="A1874" t="s">
        <v>1939</v>
      </c>
    </row>
    <row r="1875" spans="1:1" x14ac:dyDescent="0.2">
      <c r="A1875" t="s">
        <v>1940</v>
      </c>
    </row>
    <row r="1876" spans="1:1" x14ac:dyDescent="0.2">
      <c r="A1876" t="s">
        <v>1992</v>
      </c>
    </row>
    <row r="1877" spans="1:1" x14ac:dyDescent="0.2">
      <c r="A1877" t="s">
        <v>1903</v>
      </c>
    </row>
    <row r="1878" spans="1:1" x14ac:dyDescent="0.2">
      <c r="A1878" t="s">
        <v>1993</v>
      </c>
    </row>
    <row r="1879" spans="1:1" x14ac:dyDescent="0.2">
      <c r="A1879" t="s">
        <v>1994</v>
      </c>
    </row>
    <row r="1880" spans="1:1" x14ac:dyDescent="0.2">
      <c r="A1880" t="s">
        <v>1995</v>
      </c>
    </row>
    <row r="1881" spans="1:1" x14ac:dyDescent="0.2">
      <c r="A1881" t="s">
        <v>1996</v>
      </c>
    </row>
    <row r="1882" spans="1:1" x14ac:dyDescent="0.2">
      <c r="A1882" t="s">
        <v>1997</v>
      </c>
    </row>
    <row r="1883" spans="1:1" x14ac:dyDescent="0.2">
      <c r="A1883" t="s">
        <v>1909</v>
      </c>
    </row>
    <row r="1884" spans="1:1" x14ac:dyDescent="0.2">
      <c r="A1884" t="s">
        <v>1910</v>
      </c>
    </row>
    <row r="1885" spans="1:1" x14ac:dyDescent="0.2">
      <c r="A1885" t="s">
        <v>1998</v>
      </c>
    </row>
    <row r="1886" spans="1:1" x14ac:dyDescent="0.2">
      <c r="A1886" t="s">
        <v>1945</v>
      </c>
    </row>
    <row r="1887" spans="1:1" x14ac:dyDescent="0.2">
      <c r="A1887" t="s">
        <v>1984</v>
      </c>
    </row>
    <row r="1888" spans="1:1" x14ac:dyDescent="0.2">
      <c r="A1888" t="s">
        <v>1914</v>
      </c>
    </row>
    <row r="1889" spans="1:1" x14ac:dyDescent="0.2">
      <c r="A1889" t="s">
        <v>1915</v>
      </c>
    </row>
    <row r="1890" spans="1:1" x14ac:dyDescent="0.2">
      <c r="A1890" t="s">
        <v>1999</v>
      </c>
    </row>
    <row r="1891" spans="1:1" x14ac:dyDescent="0.2">
      <c r="A1891" t="s">
        <v>2000</v>
      </c>
    </row>
    <row r="1892" spans="1:1" x14ac:dyDescent="0.2">
      <c r="A1892" t="s">
        <v>1918</v>
      </c>
    </row>
    <row r="1893" spans="1:1" x14ac:dyDescent="0.2">
      <c r="A1893" t="s">
        <v>1919</v>
      </c>
    </row>
    <row r="1894" spans="1:1" x14ac:dyDescent="0.2">
      <c r="A1894" t="s">
        <v>1920</v>
      </c>
    </row>
    <row r="1895" spans="1:1" x14ac:dyDescent="0.2">
      <c r="A1895" t="s">
        <v>1921</v>
      </c>
    </row>
    <row r="1896" spans="1:1" x14ac:dyDescent="0.2">
      <c r="A1896" t="s">
        <v>1922</v>
      </c>
    </row>
    <row r="1897" spans="1:1" x14ac:dyDescent="0.2">
      <c r="A1897" t="s">
        <v>2990</v>
      </c>
    </row>
    <row r="1898" spans="1:1" x14ac:dyDescent="0.2">
      <c r="A1898" t="s">
        <v>2991</v>
      </c>
    </row>
    <row r="1899" spans="1:1" x14ac:dyDescent="0.2">
      <c r="A1899" t="s">
        <v>2992</v>
      </c>
    </row>
    <row r="1900" spans="1:1" x14ac:dyDescent="0.2">
      <c r="A1900" t="s">
        <v>2993</v>
      </c>
    </row>
    <row r="1901" spans="1:1" x14ac:dyDescent="0.2">
      <c r="A1901" t="s">
        <v>2994</v>
      </c>
    </row>
    <row r="1902" spans="1:1" x14ac:dyDescent="0.2">
      <c r="A1902" t="s">
        <v>2001</v>
      </c>
    </row>
    <row r="1903" spans="1:1" x14ac:dyDescent="0.2">
      <c r="A1903" t="s">
        <v>2995</v>
      </c>
    </row>
    <row r="1904" spans="1:1" x14ac:dyDescent="0.2">
      <c r="A1904" t="s">
        <v>2996</v>
      </c>
    </row>
    <row r="1905" spans="1:1" x14ac:dyDescent="0.2">
      <c r="A1905" t="s">
        <v>2997</v>
      </c>
    </row>
    <row r="1906" spans="1:1" x14ac:dyDescent="0.2">
      <c r="A1906" t="s">
        <v>2998</v>
      </c>
    </row>
    <row r="1907" spans="1:1" x14ac:dyDescent="0.2">
      <c r="A1907" t="s">
        <v>1933</v>
      </c>
    </row>
    <row r="1908" spans="1:1" x14ac:dyDescent="0.2">
      <c r="A1908" t="s">
        <v>1934</v>
      </c>
    </row>
    <row r="1909" spans="1:1" x14ac:dyDescent="0.2">
      <c r="A1909" t="s">
        <v>1935</v>
      </c>
    </row>
    <row r="1910" spans="1:1" x14ac:dyDescent="0.2">
      <c r="A1910" t="s">
        <v>1936</v>
      </c>
    </row>
    <row r="1911" spans="1:1" x14ac:dyDescent="0.2">
      <c r="A1911" t="s">
        <v>1937</v>
      </c>
    </row>
    <row r="1912" spans="1:1" x14ac:dyDescent="0.2">
      <c r="A1912" t="s">
        <v>2002</v>
      </c>
    </row>
    <row r="1913" spans="1:1" x14ac:dyDescent="0.2">
      <c r="A1913" t="s">
        <v>2003</v>
      </c>
    </row>
    <row r="1914" spans="1:1" x14ac:dyDescent="0.2">
      <c r="A1914" t="s">
        <v>2004</v>
      </c>
    </row>
    <row r="1915" spans="1:1" x14ac:dyDescent="0.2">
      <c r="A1915" t="s">
        <v>2005</v>
      </c>
    </row>
    <row r="1916" spans="1:1" x14ac:dyDescent="0.2">
      <c r="A1916" t="s">
        <v>1903</v>
      </c>
    </row>
    <row r="1917" spans="1:1" x14ac:dyDescent="0.2">
      <c r="A1917" t="s">
        <v>2006</v>
      </c>
    </row>
    <row r="1918" spans="1:1" x14ac:dyDescent="0.2">
      <c r="A1918" t="s">
        <v>2007</v>
      </c>
    </row>
    <row r="1919" spans="1:1" x14ac:dyDescent="0.2">
      <c r="A1919" t="s">
        <v>1995</v>
      </c>
    </row>
    <row r="1920" spans="1:1" x14ac:dyDescent="0.2">
      <c r="A1920" t="s">
        <v>1996</v>
      </c>
    </row>
    <row r="1921" spans="1:1" x14ac:dyDescent="0.2">
      <c r="A1921" t="s">
        <v>1908</v>
      </c>
    </row>
    <row r="1922" spans="1:1" x14ac:dyDescent="0.2">
      <c r="A1922" t="s">
        <v>1909</v>
      </c>
    </row>
    <row r="1923" spans="1:1" x14ac:dyDescent="0.2">
      <c r="A1923" t="s">
        <v>1910</v>
      </c>
    </row>
    <row r="1924" spans="1:1" x14ac:dyDescent="0.2">
      <c r="A1924" t="s">
        <v>1911</v>
      </c>
    </row>
    <row r="1925" spans="1:1" x14ac:dyDescent="0.2">
      <c r="A1925" t="s">
        <v>1945</v>
      </c>
    </row>
    <row r="1926" spans="1:1" x14ac:dyDescent="0.2">
      <c r="A1926" t="s">
        <v>1984</v>
      </c>
    </row>
    <row r="1927" spans="1:1" x14ac:dyDescent="0.2">
      <c r="A1927" t="s">
        <v>1914</v>
      </c>
    </row>
    <row r="1928" spans="1:1" x14ac:dyDescent="0.2">
      <c r="A1928" t="s">
        <v>1915</v>
      </c>
    </row>
    <row r="1929" spans="1:1" x14ac:dyDescent="0.2">
      <c r="A1929" t="s">
        <v>2008</v>
      </c>
    </row>
    <row r="1930" spans="1:1" x14ac:dyDescent="0.2">
      <c r="A1930" t="s">
        <v>2009</v>
      </c>
    </row>
    <row r="1931" spans="1:1" x14ac:dyDescent="0.2">
      <c r="A1931" t="s">
        <v>1918</v>
      </c>
    </row>
    <row r="1932" spans="1:1" x14ac:dyDescent="0.2">
      <c r="A1932" t="s">
        <v>1919</v>
      </c>
    </row>
    <row r="1933" spans="1:1" x14ac:dyDescent="0.2">
      <c r="A1933" t="s">
        <v>1920</v>
      </c>
    </row>
    <row r="1934" spans="1:1" x14ac:dyDescent="0.2">
      <c r="A1934" t="s">
        <v>1921</v>
      </c>
    </row>
    <row r="1935" spans="1:1" x14ac:dyDescent="0.2">
      <c r="A1935" t="s">
        <v>1922</v>
      </c>
    </row>
    <row r="1936" spans="1:1" x14ac:dyDescent="0.2">
      <c r="A1936" t="s">
        <v>2999</v>
      </c>
    </row>
    <row r="1937" spans="1:1" x14ac:dyDescent="0.2">
      <c r="A1937" t="s">
        <v>3000</v>
      </c>
    </row>
    <row r="1938" spans="1:1" x14ac:dyDescent="0.2">
      <c r="A1938" t="s">
        <v>3001</v>
      </c>
    </row>
    <row r="1939" spans="1:1" x14ac:dyDescent="0.2">
      <c r="A1939" t="s">
        <v>3002</v>
      </c>
    </row>
    <row r="1940" spans="1:1" x14ac:dyDescent="0.2">
      <c r="A1940" t="s">
        <v>3003</v>
      </c>
    </row>
    <row r="1941" spans="1:1" x14ac:dyDescent="0.2">
      <c r="A1941" t="s">
        <v>2010</v>
      </c>
    </row>
    <row r="1942" spans="1:1" x14ac:dyDescent="0.2">
      <c r="A1942" t="s">
        <v>3004</v>
      </c>
    </row>
    <row r="1943" spans="1:1" x14ac:dyDescent="0.2">
      <c r="A1943" t="s">
        <v>3005</v>
      </c>
    </row>
    <row r="1944" spans="1:1" x14ac:dyDescent="0.2">
      <c r="A1944" t="s">
        <v>3006</v>
      </c>
    </row>
    <row r="1945" spans="1:1" x14ac:dyDescent="0.2">
      <c r="A1945" t="s">
        <v>3007</v>
      </c>
    </row>
    <row r="1946" spans="1:1" x14ac:dyDescent="0.2">
      <c r="A1946" t="s">
        <v>1933</v>
      </c>
    </row>
    <row r="1947" spans="1:1" x14ac:dyDescent="0.2">
      <c r="A1947" t="s">
        <v>1934</v>
      </c>
    </row>
    <row r="1948" spans="1:1" x14ac:dyDescent="0.2">
      <c r="A1948" t="s">
        <v>1935</v>
      </c>
    </row>
    <row r="1949" spans="1:1" x14ac:dyDescent="0.2">
      <c r="A1949" t="s">
        <v>1936</v>
      </c>
    </row>
    <row r="1950" spans="1:1" x14ac:dyDescent="0.2">
      <c r="A1950" t="s">
        <v>1937</v>
      </c>
    </row>
    <row r="1951" spans="1:1" x14ac:dyDescent="0.2">
      <c r="A1951" t="s">
        <v>2002</v>
      </c>
    </row>
    <row r="1952" spans="1:1" x14ac:dyDescent="0.2">
      <c r="A1952" t="s">
        <v>2011</v>
      </c>
    </row>
    <row r="1953" spans="1:1" x14ac:dyDescent="0.2">
      <c r="A1953" t="s">
        <v>2012</v>
      </c>
    </row>
    <row r="1954" spans="1:1" x14ac:dyDescent="0.2">
      <c r="A1954" t="s">
        <v>2013</v>
      </c>
    </row>
    <row r="1955" spans="1:1" x14ac:dyDescent="0.2">
      <c r="A1955" t="s">
        <v>1903</v>
      </c>
    </row>
    <row r="1956" spans="1:1" x14ac:dyDescent="0.2">
      <c r="A1956" t="s">
        <v>1904</v>
      </c>
    </row>
    <row r="1957" spans="1:1" x14ac:dyDescent="0.2">
      <c r="A1957" t="s">
        <v>1905</v>
      </c>
    </row>
    <row r="1958" spans="1:1" x14ac:dyDescent="0.2">
      <c r="A1958" t="s">
        <v>1906</v>
      </c>
    </row>
    <row r="1959" spans="1:1" x14ac:dyDescent="0.2">
      <c r="A1959" t="s">
        <v>1907</v>
      </c>
    </row>
    <row r="1960" spans="1:1" x14ac:dyDescent="0.2">
      <c r="A1960" t="s">
        <v>1908</v>
      </c>
    </row>
    <row r="1961" spans="1:1" x14ac:dyDescent="0.2">
      <c r="A1961" t="s">
        <v>1909</v>
      </c>
    </row>
    <row r="1962" spans="1:1" x14ac:dyDescent="0.2">
      <c r="A1962" t="s">
        <v>1910</v>
      </c>
    </row>
    <row r="1963" spans="1:1" x14ac:dyDescent="0.2">
      <c r="A1963" t="s">
        <v>1911</v>
      </c>
    </row>
    <row r="1964" spans="1:1" x14ac:dyDescent="0.2">
      <c r="A1964" t="s">
        <v>1912</v>
      </c>
    </row>
    <row r="1965" spans="1:1" x14ac:dyDescent="0.2">
      <c r="A1965" t="s">
        <v>1913</v>
      </c>
    </row>
    <row r="1966" spans="1:1" x14ac:dyDescent="0.2">
      <c r="A1966" t="s">
        <v>1914</v>
      </c>
    </row>
    <row r="1967" spans="1:1" x14ac:dyDescent="0.2">
      <c r="A1967" t="s">
        <v>1915</v>
      </c>
    </row>
    <row r="1968" spans="1:1" x14ac:dyDescent="0.2">
      <c r="A1968" t="s">
        <v>1916</v>
      </c>
    </row>
    <row r="1969" spans="1:1" x14ac:dyDescent="0.2">
      <c r="A1969" t="s">
        <v>1917</v>
      </c>
    </row>
    <row r="1970" spans="1:1" x14ac:dyDescent="0.2">
      <c r="A1970" t="s">
        <v>1918</v>
      </c>
    </row>
    <row r="1971" spans="1:1" x14ac:dyDescent="0.2">
      <c r="A1971" t="s">
        <v>1919</v>
      </c>
    </row>
    <row r="1972" spans="1:1" x14ac:dyDescent="0.2">
      <c r="A1972" t="s">
        <v>1920</v>
      </c>
    </row>
    <row r="1973" spans="1:1" x14ac:dyDescent="0.2">
      <c r="A1973" t="s">
        <v>1921</v>
      </c>
    </row>
    <row r="1974" spans="1:1" x14ac:dyDescent="0.2">
      <c r="A1974" t="s">
        <v>1922</v>
      </c>
    </row>
    <row r="1975" spans="1:1" x14ac:dyDescent="0.2">
      <c r="A1975" t="s">
        <v>1923</v>
      </c>
    </row>
    <row r="1976" spans="1:1" x14ac:dyDescent="0.2">
      <c r="A1976" t="s">
        <v>1924</v>
      </c>
    </row>
    <row r="1977" spans="1:1" x14ac:dyDescent="0.2">
      <c r="A1977" t="s">
        <v>1925</v>
      </c>
    </row>
    <row r="1978" spans="1:1" x14ac:dyDescent="0.2">
      <c r="A1978" t="s">
        <v>1926</v>
      </c>
    </row>
    <row r="1979" spans="1:1" x14ac:dyDescent="0.2">
      <c r="A1979" t="s">
        <v>1927</v>
      </c>
    </row>
    <row r="1980" spans="1:1" x14ac:dyDescent="0.2">
      <c r="A1980" t="s">
        <v>1928</v>
      </c>
    </row>
    <row r="1981" spans="1:1" x14ac:dyDescent="0.2">
      <c r="A1981" t="s">
        <v>1929</v>
      </c>
    </row>
    <row r="1982" spans="1:1" x14ac:dyDescent="0.2">
      <c r="A1982" t="s">
        <v>1930</v>
      </c>
    </row>
    <row r="1983" spans="1:1" x14ac:dyDescent="0.2">
      <c r="A1983" t="s">
        <v>1931</v>
      </c>
    </row>
    <row r="1984" spans="1:1" x14ac:dyDescent="0.2">
      <c r="A1984" t="s">
        <v>1932</v>
      </c>
    </row>
    <row r="1985" spans="1:1" x14ac:dyDescent="0.2">
      <c r="A1985" t="s">
        <v>1933</v>
      </c>
    </row>
    <row r="1986" spans="1:1" x14ac:dyDescent="0.2">
      <c r="A1986" t="s">
        <v>1934</v>
      </c>
    </row>
    <row r="1987" spans="1:1" x14ac:dyDescent="0.2">
      <c r="A1987" t="s">
        <v>1935</v>
      </c>
    </row>
    <row r="1988" spans="1:1" x14ac:dyDescent="0.2">
      <c r="A1988" t="s">
        <v>1936</v>
      </c>
    </row>
    <row r="1989" spans="1:1" x14ac:dyDescent="0.2">
      <c r="A1989" t="s">
        <v>1937</v>
      </c>
    </row>
    <row r="1990" spans="1:1" x14ac:dyDescent="0.2">
      <c r="A1990" t="s">
        <v>1938</v>
      </c>
    </row>
    <row r="1991" spans="1:1" x14ac:dyDescent="0.2">
      <c r="A1991" t="s">
        <v>1939</v>
      </c>
    </row>
    <row r="1992" spans="1:1" x14ac:dyDescent="0.2">
      <c r="A1992" t="s">
        <v>1940</v>
      </c>
    </row>
    <row r="1993" spans="1:1" x14ac:dyDescent="0.2">
      <c r="A1993" t="s">
        <v>2014</v>
      </c>
    </row>
    <row r="1994" spans="1:1" x14ac:dyDescent="0.2">
      <c r="A1994" t="s">
        <v>1903</v>
      </c>
    </row>
    <row r="1995" spans="1:1" x14ac:dyDescent="0.2">
      <c r="A1995" t="s">
        <v>1904</v>
      </c>
    </row>
    <row r="1996" spans="1:1" x14ac:dyDescent="0.2">
      <c r="A1996" t="s">
        <v>1905</v>
      </c>
    </row>
    <row r="1997" spans="1:1" x14ac:dyDescent="0.2">
      <c r="A1997" t="s">
        <v>1906</v>
      </c>
    </row>
    <row r="1998" spans="1:1" x14ac:dyDescent="0.2">
      <c r="A1998" t="s">
        <v>1907</v>
      </c>
    </row>
    <row r="1999" spans="1:1" x14ac:dyDescent="0.2">
      <c r="A1999" t="s">
        <v>1908</v>
      </c>
    </row>
    <row r="2000" spans="1:1" x14ac:dyDescent="0.2">
      <c r="A2000" t="s">
        <v>1909</v>
      </c>
    </row>
    <row r="2001" spans="1:1" x14ac:dyDescent="0.2">
      <c r="A2001" t="s">
        <v>1910</v>
      </c>
    </row>
    <row r="2002" spans="1:1" x14ac:dyDescent="0.2">
      <c r="A2002" t="s">
        <v>1911</v>
      </c>
    </row>
    <row r="2003" spans="1:1" x14ac:dyDescent="0.2">
      <c r="A2003" t="s">
        <v>1912</v>
      </c>
    </row>
    <row r="2004" spans="1:1" x14ac:dyDescent="0.2">
      <c r="A2004" t="s">
        <v>1913</v>
      </c>
    </row>
    <row r="2005" spans="1:1" x14ac:dyDescent="0.2">
      <c r="A2005" t="s">
        <v>1914</v>
      </c>
    </row>
    <row r="2006" spans="1:1" x14ac:dyDescent="0.2">
      <c r="A2006" t="s">
        <v>1915</v>
      </c>
    </row>
    <row r="2007" spans="1:1" x14ac:dyDescent="0.2">
      <c r="A2007" t="s">
        <v>1916</v>
      </c>
    </row>
    <row r="2008" spans="1:1" x14ac:dyDescent="0.2">
      <c r="A2008" t="s">
        <v>1917</v>
      </c>
    </row>
    <row r="2009" spans="1:1" x14ac:dyDescent="0.2">
      <c r="A2009" t="s">
        <v>1918</v>
      </c>
    </row>
    <row r="2010" spans="1:1" x14ac:dyDescent="0.2">
      <c r="A2010" t="s">
        <v>1919</v>
      </c>
    </row>
    <row r="2011" spans="1:1" x14ac:dyDescent="0.2">
      <c r="A2011" t="s">
        <v>1920</v>
      </c>
    </row>
    <row r="2012" spans="1:1" x14ac:dyDescent="0.2">
      <c r="A2012" t="s">
        <v>1921</v>
      </c>
    </row>
    <row r="2013" spans="1:1" x14ac:dyDescent="0.2">
      <c r="A2013" t="s">
        <v>1922</v>
      </c>
    </row>
    <row r="2014" spans="1:1" x14ac:dyDescent="0.2">
      <c r="A2014" t="s">
        <v>1923</v>
      </c>
    </row>
    <row r="2015" spans="1:1" x14ac:dyDescent="0.2">
      <c r="A2015" t="s">
        <v>1924</v>
      </c>
    </row>
    <row r="2016" spans="1:1" x14ac:dyDescent="0.2">
      <c r="A2016" t="s">
        <v>1925</v>
      </c>
    </row>
    <row r="2017" spans="1:1" x14ac:dyDescent="0.2">
      <c r="A2017" t="s">
        <v>1926</v>
      </c>
    </row>
    <row r="2018" spans="1:1" x14ac:dyDescent="0.2">
      <c r="A2018" t="s">
        <v>1927</v>
      </c>
    </row>
    <row r="2019" spans="1:1" x14ac:dyDescent="0.2">
      <c r="A2019" t="s">
        <v>1928</v>
      </c>
    </row>
    <row r="2020" spans="1:1" x14ac:dyDescent="0.2">
      <c r="A2020" t="s">
        <v>1929</v>
      </c>
    </row>
    <row r="2021" spans="1:1" x14ac:dyDescent="0.2">
      <c r="A2021" t="s">
        <v>1930</v>
      </c>
    </row>
    <row r="2022" spans="1:1" x14ac:dyDescent="0.2">
      <c r="A2022" t="s">
        <v>1931</v>
      </c>
    </row>
    <row r="2023" spans="1:1" x14ac:dyDescent="0.2">
      <c r="A2023" t="s">
        <v>1932</v>
      </c>
    </row>
    <row r="2024" spans="1:1" x14ac:dyDescent="0.2">
      <c r="A2024" t="s">
        <v>1933</v>
      </c>
    </row>
    <row r="2025" spans="1:1" x14ac:dyDescent="0.2">
      <c r="A2025" t="s">
        <v>1934</v>
      </c>
    </row>
    <row r="2026" spans="1:1" x14ac:dyDescent="0.2">
      <c r="A2026" t="s">
        <v>1935</v>
      </c>
    </row>
    <row r="2027" spans="1:1" x14ac:dyDescent="0.2">
      <c r="A2027" t="s">
        <v>1936</v>
      </c>
    </row>
    <row r="2028" spans="1:1" x14ac:dyDescent="0.2">
      <c r="A2028" t="s">
        <v>1937</v>
      </c>
    </row>
    <row r="2029" spans="1:1" x14ac:dyDescent="0.2">
      <c r="A2029" t="s">
        <v>1938</v>
      </c>
    </row>
    <row r="2030" spans="1:1" x14ac:dyDescent="0.2">
      <c r="A2030" t="s">
        <v>1939</v>
      </c>
    </row>
    <row r="2031" spans="1:1" x14ac:dyDescent="0.2">
      <c r="A2031" t="s">
        <v>1940</v>
      </c>
    </row>
    <row r="2032" spans="1:1" x14ac:dyDescent="0.2">
      <c r="A2032" t="s">
        <v>2015</v>
      </c>
    </row>
    <row r="2033" spans="1:1" x14ac:dyDescent="0.2">
      <c r="A2033" t="s">
        <v>1903</v>
      </c>
    </row>
    <row r="2034" spans="1:1" x14ac:dyDescent="0.2">
      <c r="A2034" t="s">
        <v>1960</v>
      </c>
    </row>
    <row r="2035" spans="1:1" x14ac:dyDescent="0.2">
      <c r="A2035" t="s">
        <v>2016</v>
      </c>
    </row>
    <row r="2036" spans="1:1" x14ac:dyDescent="0.2">
      <c r="A2036" t="s">
        <v>1906</v>
      </c>
    </row>
    <row r="2037" spans="1:1" x14ac:dyDescent="0.2">
      <c r="A2037" t="s">
        <v>1907</v>
      </c>
    </row>
    <row r="2038" spans="1:1" x14ac:dyDescent="0.2">
      <c r="A2038" t="s">
        <v>1908</v>
      </c>
    </row>
    <row r="2039" spans="1:1" x14ac:dyDescent="0.2">
      <c r="A2039" t="s">
        <v>1909</v>
      </c>
    </row>
    <row r="2040" spans="1:1" x14ac:dyDescent="0.2">
      <c r="A2040" t="s">
        <v>1910</v>
      </c>
    </row>
    <row r="2041" spans="1:1" x14ac:dyDescent="0.2">
      <c r="A2041" t="s">
        <v>1911</v>
      </c>
    </row>
    <row r="2042" spans="1:1" x14ac:dyDescent="0.2">
      <c r="A2042" t="s">
        <v>1945</v>
      </c>
    </row>
    <row r="2043" spans="1:1" x14ac:dyDescent="0.2">
      <c r="A2043" t="s">
        <v>1946</v>
      </c>
    </row>
    <row r="2044" spans="1:1" x14ac:dyDescent="0.2">
      <c r="A2044" t="s">
        <v>1947</v>
      </c>
    </row>
    <row r="2045" spans="1:1" x14ac:dyDescent="0.2">
      <c r="A2045" t="s">
        <v>1915</v>
      </c>
    </row>
    <row r="2046" spans="1:1" x14ac:dyDescent="0.2">
      <c r="A2046" t="s">
        <v>2017</v>
      </c>
    </row>
    <row r="2047" spans="1:1" x14ac:dyDescent="0.2">
      <c r="A2047" t="s">
        <v>2018</v>
      </c>
    </row>
    <row r="2048" spans="1:1" x14ac:dyDescent="0.2">
      <c r="A2048" t="s">
        <v>1918</v>
      </c>
    </row>
    <row r="2049" spans="1:1" x14ac:dyDescent="0.2">
      <c r="A2049" t="s">
        <v>1950</v>
      </c>
    </row>
    <row r="2050" spans="1:1" x14ac:dyDescent="0.2">
      <c r="A2050" t="s">
        <v>1920</v>
      </c>
    </row>
    <row r="2051" spans="1:1" x14ac:dyDescent="0.2">
      <c r="A2051" t="s">
        <v>1921</v>
      </c>
    </row>
    <row r="2052" spans="1:1" x14ac:dyDescent="0.2">
      <c r="A2052" t="s">
        <v>1922</v>
      </c>
    </row>
    <row r="2053" spans="1:1" x14ac:dyDescent="0.2">
      <c r="A2053" t="s">
        <v>2019</v>
      </c>
    </row>
    <row r="2054" spans="1:1" x14ac:dyDescent="0.2">
      <c r="A2054" t="s">
        <v>2020</v>
      </c>
    </row>
    <row r="2055" spans="1:1" x14ac:dyDescent="0.2">
      <c r="A2055" t="s">
        <v>2021</v>
      </c>
    </row>
    <row r="2056" spans="1:1" x14ac:dyDescent="0.2">
      <c r="A2056" t="s">
        <v>2022</v>
      </c>
    </row>
    <row r="2057" spans="1:1" x14ac:dyDescent="0.2">
      <c r="A2057" t="s">
        <v>2023</v>
      </c>
    </row>
    <row r="2058" spans="1:1" x14ac:dyDescent="0.2">
      <c r="A2058" t="s">
        <v>1928</v>
      </c>
    </row>
    <row r="2059" spans="1:1" x14ac:dyDescent="0.2">
      <c r="A2059" t="s">
        <v>1929</v>
      </c>
    </row>
    <row r="2060" spans="1:1" x14ac:dyDescent="0.2">
      <c r="A2060" t="s">
        <v>1930</v>
      </c>
    </row>
    <row r="2061" spans="1:1" x14ac:dyDescent="0.2">
      <c r="A2061" t="s">
        <v>1931</v>
      </c>
    </row>
    <row r="2062" spans="1:1" x14ac:dyDescent="0.2">
      <c r="A2062" t="s">
        <v>1932</v>
      </c>
    </row>
    <row r="2063" spans="1:1" x14ac:dyDescent="0.2">
      <c r="A2063" t="s">
        <v>1933</v>
      </c>
    </row>
    <row r="2064" spans="1:1" x14ac:dyDescent="0.2">
      <c r="A2064" t="s">
        <v>1934</v>
      </c>
    </row>
    <row r="2065" spans="1:1" x14ac:dyDescent="0.2">
      <c r="A2065" t="s">
        <v>1935</v>
      </c>
    </row>
    <row r="2066" spans="1:1" x14ac:dyDescent="0.2">
      <c r="A2066" t="s">
        <v>1970</v>
      </c>
    </row>
    <row r="2067" spans="1:1" x14ac:dyDescent="0.2">
      <c r="A2067" t="s">
        <v>2024</v>
      </c>
    </row>
    <row r="2068" spans="1:1" x14ac:dyDescent="0.2">
      <c r="A2068" t="s">
        <v>2025</v>
      </c>
    </row>
    <row r="2069" spans="1:1" x14ac:dyDescent="0.2">
      <c r="A2069" t="s">
        <v>1939</v>
      </c>
    </row>
    <row r="2070" spans="1:1" x14ac:dyDescent="0.2">
      <c r="A2070" t="s">
        <v>2026</v>
      </c>
    </row>
    <row r="2071" spans="1:1" x14ac:dyDescent="0.2">
      <c r="A2071" t="s">
        <v>2027</v>
      </c>
    </row>
    <row r="2072" spans="1:1" x14ac:dyDescent="0.2">
      <c r="A2072" t="s">
        <v>1903</v>
      </c>
    </row>
    <row r="2073" spans="1:1" x14ac:dyDescent="0.2">
      <c r="A2073" t="s">
        <v>1960</v>
      </c>
    </row>
    <row r="2074" spans="1:1" x14ac:dyDescent="0.2">
      <c r="A2074" t="s">
        <v>2016</v>
      </c>
    </row>
    <row r="2075" spans="1:1" x14ac:dyDescent="0.2">
      <c r="A2075" t="s">
        <v>1906</v>
      </c>
    </row>
    <row r="2076" spans="1:1" x14ac:dyDescent="0.2">
      <c r="A2076" t="s">
        <v>1907</v>
      </c>
    </row>
    <row r="2077" spans="1:1" x14ac:dyDescent="0.2">
      <c r="A2077" t="s">
        <v>1908</v>
      </c>
    </row>
    <row r="2078" spans="1:1" x14ac:dyDescent="0.2">
      <c r="A2078" t="s">
        <v>1909</v>
      </c>
    </row>
    <row r="2079" spans="1:1" x14ac:dyDescent="0.2">
      <c r="A2079" t="s">
        <v>1910</v>
      </c>
    </row>
    <row r="2080" spans="1:1" x14ac:dyDescent="0.2">
      <c r="A2080" t="s">
        <v>1911</v>
      </c>
    </row>
    <row r="2081" spans="1:1" x14ac:dyDescent="0.2">
      <c r="A2081" t="s">
        <v>1955</v>
      </c>
    </row>
    <row r="2082" spans="1:1" x14ac:dyDescent="0.2">
      <c r="A2082" t="s">
        <v>1946</v>
      </c>
    </row>
    <row r="2083" spans="1:1" x14ac:dyDescent="0.2">
      <c r="A2083" t="s">
        <v>1947</v>
      </c>
    </row>
    <row r="2084" spans="1:1" x14ac:dyDescent="0.2">
      <c r="A2084" t="s">
        <v>1915</v>
      </c>
    </row>
    <row r="2085" spans="1:1" x14ac:dyDescent="0.2">
      <c r="A2085" t="s">
        <v>2017</v>
      </c>
    </row>
    <row r="2086" spans="1:1" x14ac:dyDescent="0.2">
      <c r="A2086" t="s">
        <v>2018</v>
      </c>
    </row>
    <row r="2087" spans="1:1" x14ac:dyDescent="0.2">
      <c r="A2087" t="s">
        <v>1918</v>
      </c>
    </row>
    <row r="2088" spans="1:1" x14ac:dyDescent="0.2">
      <c r="A2088" t="s">
        <v>1950</v>
      </c>
    </row>
    <row r="2089" spans="1:1" x14ac:dyDescent="0.2">
      <c r="A2089" t="s">
        <v>1920</v>
      </c>
    </row>
    <row r="2090" spans="1:1" x14ac:dyDescent="0.2">
      <c r="A2090" t="s">
        <v>1921</v>
      </c>
    </row>
    <row r="2091" spans="1:1" x14ac:dyDescent="0.2">
      <c r="A2091" t="s">
        <v>1922</v>
      </c>
    </row>
    <row r="2092" spans="1:1" x14ac:dyDescent="0.2">
      <c r="A2092" t="s">
        <v>2019</v>
      </c>
    </row>
    <row r="2093" spans="1:1" x14ac:dyDescent="0.2">
      <c r="A2093" t="s">
        <v>2020</v>
      </c>
    </row>
    <row r="2094" spans="1:1" x14ac:dyDescent="0.2">
      <c r="A2094" t="s">
        <v>2021</v>
      </c>
    </row>
    <row r="2095" spans="1:1" x14ac:dyDescent="0.2">
      <c r="A2095" t="s">
        <v>2022</v>
      </c>
    </row>
    <row r="2096" spans="1:1" x14ac:dyDescent="0.2">
      <c r="A2096" t="s">
        <v>2023</v>
      </c>
    </row>
    <row r="2097" spans="1:1" x14ac:dyDescent="0.2">
      <c r="A2097" t="s">
        <v>1928</v>
      </c>
    </row>
    <row r="2098" spans="1:1" x14ac:dyDescent="0.2">
      <c r="A2098" t="s">
        <v>1929</v>
      </c>
    </row>
    <row r="2099" spans="1:1" x14ac:dyDescent="0.2">
      <c r="A2099" t="s">
        <v>1930</v>
      </c>
    </row>
    <row r="2100" spans="1:1" x14ac:dyDescent="0.2">
      <c r="A2100" t="s">
        <v>1931</v>
      </c>
    </row>
    <row r="2101" spans="1:1" x14ac:dyDescent="0.2">
      <c r="A2101" t="s">
        <v>1932</v>
      </c>
    </row>
    <row r="2102" spans="1:1" x14ac:dyDescent="0.2">
      <c r="A2102" t="s">
        <v>1933</v>
      </c>
    </row>
    <row r="2103" spans="1:1" x14ac:dyDescent="0.2">
      <c r="A2103" t="s">
        <v>1934</v>
      </c>
    </row>
    <row r="2104" spans="1:1" x14ac:dyDescent="0.2">
      <c r="A2104" t="s">
        <v>1935</v>
      </c>
    </row>
    <row r="2105" spans="1:1" x14ac:dyDescent="0.2">
      <c r="A2105" t="s">
        <v>1970</v>
      </c>
    </row>
    <row r="2106" spans="1:1" x14ac:dyDescent="0.2">
      <c r="A2106" t="s">
        <v>2024</v>
      </c>
    </row>
    <row r="2107" spans="1:1" x14ac:dyDescent="0.2">
      <c r="A2107" t="s">
        <v>2025</v>
      </c>
    </row>
    <row r="2108" spans="1:1" x14ac:dyDescent="0.2">
      <c r="A2108" t="s">
        <v>1939</v>
      </c>
    </row>
    <row r="2109" spans="1:1" x14ac:dyDescent="0.2">
      <c r="A2109" t="s">
        <v>2026</v>
      </c>
    </row>
    <row r="2110" spans="1:1" x14ac:dyDescent="0.2">
      <c r="A2110" t="s">
        <v>2028</v>
      </c>
    </row>
    <row r="2111" spans="1:1" x14ac:dyDescent="0.2">
      <c r="A2111" t="s">
        <v>1903</v>
      </c>
    </row>
    <row r="2112" spans="1:1" x14ac:dyDescent="0.2">
      <c r="A2112" t="s">
        <v>1960</v>
      </c>
    </row>
    <row r="2113" spans="1:1" x14ac:dyDescent="0.2">
      <c r="A2113" t="s">
        <v>2016</v>
      </c>
    </row>
    <row r="2114" spans="1:1" x14ac:dyDescent="0.2">
      <c r="A2114" t="s">
        <v>1906</v>
      </c>
    </row>
    <row r="2115" spans="1:1" x14ac:dyDescent="0.2">
      <c r="A2115" t="s">
        <v>1907</v>
      </c>
    </row>
    <row r="2116" spans="1:1" x14ac:dyDescent="0.2">
      <c r="A2116" t="s">
        <v>1908</v>
      </c>
    </row>
    <row r="2117" spans="1:1" x14ac:dyDescent="0.2">
      <c r="A2117" t="s">
        <v>1909</v>
      </c>
    </row>
    <row r="2118" spans="1:1" x14ac:dyDescent="0.2">
      <c r="A2118" t="s">
        <v>1910</v>
      </c>
    </row>
    <row r="2119" spans="1:1" x14ac:dyDescent="0.2">
      <c r="A2119" t="s">
        <v>1911</v>
      </c>
    </row>
    <row r="2120" spans="1:1" x14ac:dyDescent="0.2">
      <c r="A2120" t="s">
        <v>1912</v>
      </c>
    </row>
    <row r="2121" spans="1:1" x14ac:dyDescent="0.2">
      <c r="A2121" t="s">
        <v>1946</v>
      </c>
    </row>
    <row r="2122" spans="1:1" x14ac:dyDescent="0.2">
      <c r="A2122" t="s">
        <v>1947</v>
      </c>
    </row>
    <row r="2123" spans="1:1" x14ac:dyDescent="0.2">
      <c r="A2123" t="s">
        <v>1915</v>
      </c>
    </row>
    <row r="2124" spans="1:1" x14ac:dyDescent="0.2">
      <c r="A2124" t="s">
        <v>2017</v>
      </c>
    </row>
    <row r="2125" spans="1:1" x14ac:dyDescent="0.2">
      <c r="A2125" t="s">
        <v>2018</v>
      </c>
    </row>
    <row r="2126" spans="1:1" x14ac:dyDescent="0.2">
      <c r="A2126" t="s">
        <v>1918</v>
      </c>
    </row>
    <row r="2127" spans="1:1" x14ac:dyDescent="0.2">
      <c r="A2127" t="s">
        <v>1950</v>
      </c>
    </row>
    <row r="2128" spans="1:1" x14ac:dyDescent="0.2">
      <c r="A2128" t="s">
        <v>1920</v>
      </c>
    </row>
    <row r="2129" spans="1:1" x14ac:dyDescent="0.2">
      <c r="A2129" t="s">
        <v>1921</v>
      </c>
    </row>
    <row r="2130" spans="1:1" x14ac:dyDescent="0.2">
      <c r="A2130" t="s">
        <v>1922</v>
      </c>
    </row>
    <row r="2131" spans="1:1" x14ac:dyDescent="0.2">
      <c r="A2131" t="s">
        <v>2019</v>
      </c>
    </row>
    <row r="2132" spans="1:1" x14ac:dyDescent="0.2">
      <c r="A2132" t="s">
        <v>2020</v>
      </c>
    </row>
    <row r="2133" spans="1:1" x14ac:dyDescent="0.2">
      <c r="A2133" t="s">
        <v>2021</v>
      </c>
    </row>
    <row r="2134" spans="1:1" x14ac:dyDescent="0.2">
      <c r="A2134" t="s">
        <v>2022</v>
      </c>
    </row>
    <row r="2135" spans="1:1" x14ac:dyDescent="0.2">
      <c r="A2135" t="s">
        <v>2023</v>
      </c>
    </row>
    <row r="2136" spans="1:1" x14ac:dyDescent="0.2">
      <c r="A2136" t="s">
        <v>1928</v>
      </c>
    </row>
    <row r="2137" spans="1:1" x14ac:dyDescent="0.2">
      <c r="A2137" t="s">
        <v>1929</v>
      </c>
    </row>
    <row r="2138" spans="1:1" x14ac:dyDescent="0.2">
      <c r="A2138" t="s">
        <v>1930</v>
      </c>
    </row>
    <row r="2139" spans="1:1" x14ac:dyDescent="0.2">
      <c r="A2139" t="s">
        <v>1931</v>
      </c>
    </row>
    <row r="2140" spans="1:1" x14ac:dyDescent="0.2">
      <c r="A2140" t="s">
        <v>1932</v>
      </c>
    </row>
    <row r="2141" spans="1:1" x14ac:dyDescent="0.2">
      <c r="A2141" t="s">
        <v>1933</v>
      </c>
    </row>
    <row r="2142" spans="1:1" x14ac:dyDescent="0.2">
      <c r="A2142" t="s">
        <v>1934</v>
      </c>
    </row>
    <row r="2143" spans="1:1" x14ac:dyDescent="0.2">
      <c r="A2143" t="s">
        <v>1935</v>
      </c>
    </row>
    <row r="2144" spans="1:1" x14ac:dyDescent="0.2">
      <c r="A2144" t="s">
        <v>1970</v>
      </c>
    </row>
    <row r="2145" spans="1:1" x14ac:dyDescent="0.2">
      <c r="A2145" t="s">
        <v>2024</v>
      </c>
    </row>
    <row r="2146" spans="1:1" x14ac:dyDescent="0.2">
      <c r="A2146" t="s">
        <v>2025</v>
      </c>
    </row>
    <row r="2147" spans="1:1" x14ac:dyDescent="0.2">
      <c r="A2147" t="s">
        <v>1939</v>
      </c>
    </row>
    <row r="2148" spans="1:1" x14ac:dyDescent="0.2">
      <c r="A2148" t="s">
        <v>2026</v>
      </c>
    </row>
    <row r="2149" spans="1:1" x14ac:dyDescent="0.2">
      <c r="A2149" t="s">
        <v>2029</v>
      </c>
    </row>
    <row r="2150" spans="1:1" x14ac:dyDescent="0.2">
      <c r="A2150" t="s">
        <v>1903</v>
      </c>
    </row>
    <row r="2151" spans="1:1" x14ac:dyDescent="0.2">
      <c r="A2151" t="s">
        <v>1904</v>
      </c>
    </row>
    <row r="2152" spans="1:1" x14ac:dyDescent="0.2">
      <c r="A2152" t="s">
        <v>2030</v>
      </c>
    </row>
    <row r="2153" spans="1:1" x14ac:dyDescent="0.2">
      <c r="A2153" t="s">
        <v>1906</v>
      </c>
    </row>
    <row r="2154" spans="1:1" x14ac:dyDescent="0.2">
      <c r="A2154" t="s">
        <v>1907</v>
      </c>
    </row>
    <row r="2155" spans="1:1" x14ac:dyDescent="0.2">
      <c r="A2155" t="s">
        <v>1908</v>
      </c>
    </row>
    <row r="2156" spans="1:1" x14ac:dyDescent="0.2">
      <c r="A2156" t="s">
        <v>1909</v>
      </c>
    </row>
    <row r="2157" spans="1:1" x14ac:dyDescent="0.2">
      <c r="A2157" t="s">
        <v>1910</v>
      </c>
    </row>
    <row r="2158" spans="1:1" x14ac:dyDescent="0.2">
      <c r="A2158" t="s">
        <v>1911</v>
      </c>
    </row>
    <row r="2159" spans="1:1" x14ac:dyDescent="0.2">
      <c r="A2159" t="s">
        <v>1912</v>
      </c>
    </row>
    <row r="2160" spans="1:1" x14ac:dyDescent="0.2">
      <c r="A2160" t="s">
        <v>1913</v>
      </c>
    </row>
    <row r="2161" spans="1:1" x14ac:dyDescent="0.2">
      <c r="A2161" t="s">
        <v>1914</v>
      </c>
    </row>
    <row r="2162" spans="1:1" x14ac:dyDescent="0.2">
      <c r="A2162" t="s">
        <v>1915</v>
      </c>
    </row>
    <row r="2163" spans="1:1" x14ac:dyDescent="0.2">
      <c r="A2163" t="s">
        <v>1916</v>
      </c>
    </row>
    <row r="2164" spans="1:1" x14ac:dyDescent="0.2">
      <c r="A2164" t="s">
        <v>1917</v>
      </c>
    </row>
    <row r="2165" spans="1:1" x14ac:dyDescent="0.2">
      <c r="A2165" t="s">
        <v>1918</v>
      </c>
    </row>
    <row r="2166" spans="1:1" x14ac:dyDescent="0.2">
      <c r="A2166" t="s">
        <v>1919</v>
      </c>
    </row>
    <row r="2167" spans="1:1" x14ac:dyDescent="0.2">
      <c r="A2167" t="s">
        <v>1920</v>
      </c>
    </row>
    <row r="2168" spans="1:1" x14ac:dyDescent="0.2">
      <c r="A2168" t="s">
        <v>1921</v>
      </c>
    </row>
    <row r="2169" spans="1:1" x14ac:dyDescent="0.2">
      <c r="A2169" t="s">
        <v>1922</v>
      </c>
    </row>
    <row r="2170" spans="1:1" x14ac:dyDescent="0.2">
      <c r="A2170" t="s">
        <v>1923</v>
      </c>
    </row>
    <row r="2171" spans="1:1" x14ac:dyDescent="0.2">
      <c r="A2171" t="s">
        <v>1924</v>
      </c>
    </row>
    <row r="2172" spans="1:1" x14ac:dyDescent="0.2">
      <c r="A2172" t="s">
        <v>1925</v>
      </c>
    </row>
    <row r="2173" spans="1:1" x14ac:dyDescent="0.2">
      <c r="A2173" t="s">
        <v>1926</v>
      </c>
    </row>
    <row r="2174" spans="1:1" x14ac:dyDescent="0.2">
      <c r="A2174" t="s">
        <v>1927</v>
      </c>
    </row>
    <row r="2175" spans="1:1" x14ac:dyDescent="0.2">
      <c r="A2175" t="s">
        <v>1928</v>
      </c>
    </row>
    <row r="2176" spans="1:1" x14ac:dyDescent="0.2">
      <c r="A2176" t="s">
        <v>1929</v>
      </c>
    </row>
    <row r="2177" spans="1:1" x14ac:dyDescent="0.2">
      <c r="A2177" t="s">
        <v>1930</v>
      </c>
    </row>
    <row r="2178" spans="1:1" x14ac:dyDescent="0.2">
      <c r="A2178" t="s">
        <v>1931</v>
      </c>
    </row>
    <row r="2179" spans="1:1" x14ac:dyDescent="0.2">
      <c r="A2179" t="s">
        <v>1932</v>
      </c>
    </row>
    <row r="2180" spans="1:1" x14ac:dyDescent="0.2">
      <c r="A2180" t="s">
        <v>1933</v>
      </c>
    </row>
    <row r="2181" spans="1:1" x14ac:dyDescent="0.2">
      <c r="A2181" t="s">
        <v>1934</v>
      </c>
    </row>
    <row r="2182" spans="1:1" x14ac:dyDescent="0.2">
      <c r="A2182" t="s">
        <v>1935</v>
      </c>
    </row>
    <row r="2183" spans="1:1" x14ac:dyDescent="0.2">
      <c r="A2183" t="s">
        <v>1936</v>
      </c>
    </row>
    <row r="2184" spans="1:1" x14ac:dyDescent="0.2">
      <c r="A2184" t="s">
        <v>1937</v>
      </c>
    </row>
    <row r="2185" spans="1:1" x14ac:dyDescent="0.2">
      <c r="A2185" t="s">
        <v>1938</v>
      </c>
    </row>
    <row r="2186" spans="1:1" x14ac:dyDescent="0.2">
      <c r="A2186" t="s">
        <v>1939</v>
      </c>
    </row>
    <row r="2187" spans="1:1" x14ac:dyDescent="0.2">
      <c r="A2187" t="s">
        <v>1940</v>
      </c>
    </row>
    <row r="2188" spans="1:1" x14ac:dyDescent="0.2">
      <c r="A2188" t="s">
        <v>2031</v>
      </c>
    </row>
    <row r="2189" spans="1:1" x14ac:dyDescent="0.2">
      <c r="A2189" t="s">
        <v>1903</v>
      </c>
    </row>
    <row r="2190" spans="1:1" x14ac:dyDescent="0.2">
      <c r="A2190" t="s">
        <v>1960</v>
      </c>
    </row>
    <row r="2191" spans="1:1" x14ac:dyDescent="0.2">
      <c r="A2191" t="s">
        <v>2016</v>
      </c>
    </row>
    <row r="2192" spans="1:1" x14ac:dyDescent="0.2">
      <c r="A2192" t="s">
        <v>1906</v>
      </c>
    </row>
    <row r="2193" spans="1:1" x14ac:dyDescent="0.2">
      <c r="A2193" t="s">
        <v>1907</v>
      </c>
    </row>
    <row r="2194" spans="1:1" x14ac:dyDescent="0.2">
      <c r="A2194" t="s">
        <v>1908</v>
      </c>
    </row>
    <row r="2195" spans="1:1" x14ac:dyDescent="0.2">
      <c r="A2195" t="s">
        <v>1909</v>
      </c>
    </row>
    <row r="2196" spans="1:1" x14ac:dyDescent="0.2">
      <c r="A2196" t="s">
        <v>1910</v>
      </c>
    </row>
    <row r="2197" spans="1:1" x14ac:dyDescent="0.2">
      <c r="A2197" t="s">
        <v>1911</v>
      </c>
    </row>
    <row r="2198" spans="1:1" x14ac:dyDescent="0.2">
      <c r="A2198" t="s">
        <v>1945</v>
      </c>
    </row>
    <row r="2199" spans="1:1" x14ac:dyDescent="0.2">
      <c r="A2199" t="s">
        <v>1946</v>
      </c>
    </row>
    <row r="2200" spans="1:1" x14ac:dyDescent="0.2">
      <c r="A2200" t="s">
        <v>1947</v>
      </c>
    </row>
    <row r="2201" spans="1:1" x14ac:dyDescent="0.2">
      <c r="A2201" t="s">
        <v>1915</v>
      </c>
    </row>
    <row r="2202" spans="1:1" x14ac:dyDescent="0.2">
      <c r="A2202" t="s">
        <v>2017</v>
      </c>
    </row>
    <row r="2203" spans="1:1" x14ac:dyDescent="0.2">
      <c r="A2203" t="s">
        <v>2018</v>
      </c>
    </row>
    <row r="2204" spans="1:1" x14ac:dyDescent="0.2">
      <c r="A2204" t="s">
        <v>1918</v>
      </c>
    </row>
    <row r="2205" spans="1:1" x14ac:dyDescent="0.2">
      <c r="A2205" t="s">
        <v>1950</v>
      </c>
    </row>
    <row r="2206" spans="1:1" x14ac:dyDescent="0.2">
      <c r="A2206" t="s">
        <v>1920</v>
      </c>
    </row>
    <row r="2207" spans="1:1" x14ac:dyDescent="0.2">
      <c r="A2207" t="s">
        <v>1921</v>
      </c>
    </row>
    <row r="2208" spans="1:1" x14ac:dyDescent="0.2">
      <c r="A2208" t="s">
        <v>1922</v>
      </c>
    </row>
    <row r="2209" spans="1:1" x14ac:dyDescent="0.2">
      <c r="A2209" t="s">
        <v>2019</v>
      </c>
    </row>
    <row r="2210" spans="1:1" x14ac:dyDescent="0.2">
      <c r="A2210" t="s">
        <v>2020</v>
      </c>
    </row>
    <row r="2211" spans="1:1" x14ac:dyDescent="0.2">
      <c r="A2211" t="s">
        <v>2021</v>
      </c>
    </row>
    <row r="2212" spans="1:1" x14ac:dyDescent="0.2">
      <c r="A2212" t="s">
        <v>2022</v>
      </c>
    </row>
    <row r="2213" spans="1:1" x14ac:dyDescent="0.2">
      <c r="A2213" t="s">
        <v>2023</v>
      </c>
    </row>
    <row r="2214" spans="1:1" x14ac:dyDescent="0.2">
      <c r="A2214" t="s">
        <v>1928</v>
      </c>
    </row>
    <row r="2215" spans="1:1" x14ac:dyDescent="0.2">
      <c r="A2215" t="s">
        <v>1929</v>
      </c>
    </row>
    <row r="2216" spans="1:1" x14ac:dyDescent="0.2">
      <c r="A2216" t="s">
        <v>1930</v>
      </c>
    </row>
    <row r="2217" spans="1:1" x14ac:dyDescent="0.2">
      <c r="A2217" t="s">
        <v>1931</v>
      </c>
    </row>
    <row r="2218" spans="1:1" x14ac:dyDescent="0.2">
      <c r="A2218" t="s">
        <v>1932</v>
      </c>
    </row>
    <row r="2219" spans="1:1" x14ac:dyDescent="0.2">
      <c r="A2219" t="s">
        <v>1933</v>
      </c>
    </row>
    <row r="2220" spans="1:1" x14ac:dyDescent="0.2">
      <c r="A2220" t="s">
        <v>1934</v>
      </c>
    </row>
    <row r="2221" spans="1:1" x14ac:dyDescent="0.2">
      <c r="A2221" t="s">
        <v>1935</v>
      </c>
    </row>
    <row r="2222" spans="1:1" x14ac:dyDescent="0.2">
      <c r="A2222" t="s">
        <v>1970</v>
      </c>
    </row>
    <row r="2223" spans="1:1" x14ac:dyDescent="0.2">
      <c r="A2223" t="s">
        <v>2032</v>
      </c>
    </row>
    <row r="2224" spans="1:1" x14ac:dyDescent="0.2">
      <c r="A2224" t="s">
        <v>2033</v>
      </c>
    </row>
    <row r="2225" spans="1:1" x14ac:dyDescent="0.2">
      <c r="A2225" t="s">
        <v>1939</v>
      </c>
    </row>
    <row r="2226" spans="1:1" x14ac:dyDescent="0.2">
      <c r="A2226" t="s">
        <v>2026</v>
      </c>
    </row>
    <row r="2227" spans="1:1" x14ac:dyDescent="0.2">
      <c r="A2227" t="s">
        <v>2034</v>
      </c>
    </row>
    <row r="2228" spans="1:1" x14ac:dyDescent="0.2">
      <c r="A2228" t="s">
        <v>1903</v>
      </c>
    </row>
    <row r="2229" spans="1:1" x14ac:dyDescent="0.2">
      <c r="A2229" t="s">
        <v>1960</v>
      </c>
    </row>
    <row r="2230" spans="1:1" x14ac:dyDescent="0.2">
      <c r="A2230" t="s">
        <v>2016</v>
      </c>
    </row>
    <row r="2231" spans="1:1" x14ac:dyDescent="0.2">
      <c r="A2231" t="s">
        <v>1906</v>
      </c>
    </row>
    <row r="2232" spans="1:1" x14ac:dyDescent="0.2">
      <c r="A2232" t="s">
        <v>1907</v>
      </c>
    </row>
    <row r="2233" spans="1:1" x14ac:dyDescent="0.2">
      <c r="A2233" t="s">
        <v>1908</v>
      </c>
    </row>
    <row r="2234" spans="1:1" x14ac:dyDescent="0.2">
      <c r="A2234" t="s">
        <v>1909</v>
      </c>
    </row>
    <row r="2235" spans="1:1" x14ac:dyDescent="0.2">
      <c r="A2235" t="s">
        <v>1910</v>
      </c>
    </row>
    <row r="2236" spans="1:1" x14ac:dyDescent="0.2">
      <c r="A2236" t="s">
        <v>1911</v>
      </c>
    </row>
    <row r="2237" spans="1:1" x14ac:dyDescent="0.2">
      <c r="A2237" t="s">
        <v>1955</v>
      </c>
    </row>
    <row r="2238" spans="1:1" x14ac:dyDescent="0.2">
      <c r="A2238" t="s">
        <v>1946</v>
      </c>
    </row>
    <row r="2239" spans="1:1" x14ac:dyDescent="0.2">
      <c r="A2239" t="s">
        <v>1947</v>
      </c>
    </row>
    <row r="2240" spans="1:1" x14ac:dyDescent="0.2">
      <c r="A2240" t="s">
        <v>1915</v>
      </c>
    </row>
    <row r="2241" spans="1:1" x14ac:dyDescent="0.2">
      <c r="A2241" t="s">
        <v>2017</v>
      </c>
    </row>
    <row r="2242" spans="1:1" x14ac:dyDescent="0.2">
      <c r="A2242" t="s">
        <v>2018</v>
      </c>
    </row>
    <row r="2243" spans="1:1" x14ac:dyDescent="0.2">
      <c r="A2243" t="s">
        <v>1918</v>
      </c>
    </row>
    <row r="2244" spans="1:1" x14ac:dyDescent="0.2">
      <c r="A2244" t="s">
        <v>1950</v>
      </c>
    </row>
    <row r="2245" spans="1:1" x14ac:dyDescent="0.2">
      <c r="A2245" t="s">
        <v>1920</v>
      </c>
    </row>
    <row r="2246" spans="1:1" x14ac:dyDescent="0.2">
      <c r="A2246" t="s">
        <v>1921</v>
      </c>
    </row>
    <row r="2247" spans="1:1" x14ac:dyDescent="0.2">
      <c r="A2247" t="s">
        <v>1922</v>
      </c>
    </row>
    <row r="2248" spans="1:1" x14ac:dyDescent="0.2">
      <c r="A2248" t="s">
        <v>2019</v>
      </c>
    </row>
    <row r="2249" spans="1:1" x14ac:dyDescent="0.2">
      <c r="A2249" t="s">
        <v>2020</v>
      </c>
    </row>
    <row r="2250" spans="1:1" x14ac:dyDescent="0.2">
      <c r="A2250" t="s">
        <v>2021</v>
      </c>
    </row>
    <row r="2251" spans="1:1" x14ac:dyDescent="0.2">
      <c r="A2251" t="s">
        <v>2022</v>
      </c>
    </row>
    <row r="2252" spans="1:1" x14ac:dyDescent="0.2">
      <c r="A2252" t="s">
        <v>2023</v>
      </c>
    </row>
    <row r="2253" spans="1:1" x14ac:dyDescent="0.2">
      <c r="A2253" t="s">
        <v>1928</v>
      </c>
    </row>
    <row r="2254" spans="1:1" x14ac:dyDescent="0.2">
      <c r="A2254" t="s">
        <v>1929</v>
      </c>
    </row>
    <row r="2255" spans="1:1" x14ac:dyDescent="0.2">
      <c r="A2255" t="s">
        <v>1930</v>
      </c>
    </row>
    <row r="2256" spans="1:1" x14ac:dyDescent="0.2">
      <c r="A2256" t="s">
        <v>1931</v>
      </c>
    </row>
    <row r="2257" spans="1:1" x14ac:dyDescent="0.2">
      <c r="A2257" t="s">
        <v>1932</v>
      </c>
    </row>
    <row r="2258" spans="1:1" x14ac:dyDescent="0.2">
      <c r="A2258" t="s">
        <v>1933</v>
      </c>
    </row>
    <row r="2259" spans="1:1" x14ac:dyDescent="0.2">
      <c r="A2259" t="s">
        <v>1934</v>
      </c>
    </row>
    <row r="2260" spans="1:1" x14ac:dyDescent="0.2">
      <c r="A2260" t="s">
        <v>1935</v>
      </c>
    </row>
    <row r="2261" spans="1:1" x14ac:dyDescent="0.2">
      <c r="A2261" t="s">
        <v>1970</v>
      </c>
    </row>
    <row r="2262" spans="1:1" x14ac:dyDescent="0.2">
      <c r="A2262" t="s">
        <v>2032</v>
      </c>
    </row>
    <row r="2263" spans="1:1" x14ac:dyDescent="0.2">
      <c r="A2263" t="s">
        <v>2033</v>
      </c>
    </row>
    <row r="2264" spans="1:1" x14ac:dyDescent="0.2">
      <c r="A2264" t="s">
        <v>1939</v>
      </c>
    </row>
    <row r="2265" spans="1:1" x14ac:dyDescent="0.2">
      <c r="A2265" t="s">
        <v>2026</v>
      </c>
    </row>
    <row r="2266" spans="1:1" x14ac:dyDescent="0.2">
      <c r="A2266" t="s">
        <v>2035</v>
      </c>
    </row>
    <row r="2267" spans="1:1" x14ac:dyDescent="0.2">
      <c r="A2267" t="s">
        <v>1903</v>
      </c>
    </row>
    <row r="2268" spans="1:1" x14ac:dyDescent="0.2">
      <c r="A2268" t="s">
        <v>1960</v>
      </c>
    </row>
    <row r="2269" spans="1:1" x14ac:dyDescent="0.2">
      <c r="A2269" t="s">
        <v>2016</v>
      </c>
    </row>
    <row r="2270" spans="1:1" x14ac:dyDescent="0.2">
      <c r="A2270" t="s">
        <v>1906</v>
      </c>
    </row>
    <row r="2271" spans="1:1" x14ac:dyDescent="0.2">
      <c r="A2271" t="s">
        <v>1907</v>
      </c>
    </row>
    <row r="2272" spans="1:1" x14ac:dyDescent="0.2">
      <c r="A2272" t="s">
        <v>1908</v>
      </c>
    </row>
    <row r="2273" spans="1:1" x14ac:dyDescent="0.2">
      <c r="A2273" t="s">
        <v>1909</v>
      </c>
    </row>
    <row r="2274" spans="1:1" x14ac:dyDescent="0.2">
      <c r="A2274" t="s">
        <v>1910</v>
      </c>
    </row>
    <row r="2275" spans="1:1" x14ac:dyDescent="0.2">
      <c r="A2275" t="s">
        <v>1911</v>
      </c>
    </row>
    <row r="2276" spans="1:1" x14ac:dyDescent="0.2">
      <c r="A2276" t="s">
        <v>1912</v>
      </c>
    </row>
    <row r="2277" spans="1:1" x14ac:dyDescent="0.2">
      <c r="A2277" t="s">
        <v>1946</v>
      </c>
    </row>
    <row r="2278" spans="1:1" x14ac:dyDescent="0.2">
      <c r="A2278" t="s">
        <v>1947</v>
      </c>
    </row>
    <row r="2279" spans="1:1" x14ac:dyDescent="0.2">
      <c r="A2279" t="s">
        <v>1915</v>
      </c>
    </row>
    <row r="2280" spans="1:1" x14ac:dyDescent="0.2">
      <c r="A2280" t="s">
        <v>2017</v>
      </c>
    </row>
    <row r="2281" spans="1:1" x14ac:dyDescent="0.2">
      <c r="A2281" t="s">
        <v>2018</v>
      </c>
    </row>
    <row r="2282" spans="1:1" x14ac:dyDescent="0.2">
      <c r="A2282" t="s">
        <v>1918</v>
      </c>
    </row>
    <row r="2283" spans="1:1" x14ac:dyDescent="0.2">
      <c r="A2283" t="s">
        <v>1950</v>
      </c>
    </row>
    <row r="2284" spans="1:1" x14ac:dyDescent="0.2">
      <c r="A2284" t="s">
        <v>1920</v>
      </c>
    </row>
    <row r="2285" spans="1:1" x14ac:dyDescent="0.2">
      <c r="A2285" t="s">
        <v>1921</v>
      </c>
    </row>
    <row r="2286" spans="1:1" x14ac:dyDescent="0.2">
      <c r="A2286" t="s">
        <v>1922</v>
      </c>
    </row>
    <row r="2287" spans="1:1" x14ac:dyDescent="0.2">
      <c r="A2287" t="s">
        <v>2019</v>
      </c>
    </row>
    <row r="2288" spans="1:1" x14ac:dyDescent="0.2">
      <c r="A2288" t="s">
        <v>2020</v>
      </c>
    </row>
    <row r="2289" spans="1:1" x14ac:dyDescent="0.2">
      <c r="A2289" t="s">
        <v>2021</v>
      </c>
    </row>
    <row r="2290" spans="1:1" x14ac:dyDescent="0.2">
      <c r="A2290" t="s">
        <v>2022</v>
      </c>
    </row>
    <row r="2291" spans="1:1" x14ac:dyDescent="0.2">
      <c r="A2291" t="s">
        <v>2023</v>
      </c>
    </row>
    <row r="2292" spans="1:1" x14ac:dyDescent="0.2">
      <c r="A2292" t="s">
        <v>1928</v>
      </c>
    </row>
    <row r="2293" spans="1:1" x14ac:dyDescent="0.2">
      <c r="A2293" t="s">
        <v>1929</v>
      </c>
    </row>
    <row r="2294" spans="1:1" x14ac:dyDescent="0.2">
      <c r="A2294" t="s">
        <v>1930</v>
      </c>
    </row>
    <row r="2295" spans="1:1" x14ac:dyDescent="0.2">
      <c r="A2295" t="s">
        <v>1931</v>
      </c>
    </row>
    <row r="2296" spans="1:1" x14ac:dyDescent="0.2">
      <c r="A2296" t="s">
        <v>1932</v>
      </c>
    </row>
    <row r="2297" spans="1:1" x14ac:dyDescent="0.2">
      <c r="A2297" t="s">
        <v>1933</v>
      </c>
    </row>
    <row r="2298" spans="1:1" x14ac:dyDescent="0.2">
      <c r="A2298" t="s">
        <v>1934</v>
      </c>
    </row>
    <row r="2299" spans="1:1" x14ac:dyDescent="0.2">
      <c r="A2299" t="s">
        <v>1935</v>
      </c>
    </row>
    <row r="2300" spans="1:1" x14ac:dyDescent="0.2">
      <c r="A2300" t="s">
        <v>1970</v>
      </c>
    </row>
    <row r="2301" spans="1:1" x14ac:dyDescent="0.2">
      <c r="A2301" t="s">
        <v>2032</v>
      </c>
    </row>
    <row r="2302" spans="1:1" x14ac:dyDescent="0.2">
      <c r="A2302" t="s">
        <v>2033</v>
      </c>
    </row>
    <row r="2303" spans="1:1" x14ac:dyDescent="0.2">
      <c r="A2303" t="s">
        <v>1939</v>
      </c>
    </row>
    <row r="2304" spans="1:1" x14ac:dyDescent="0.2">
      <c r="A2304" t="s">
        <v>2026</v>
      </c>
    </row>
    <row r="2305" spans="1:1" x14ac:dyDescent="0.2">
      <c r="A2305" t="s">
        <v>2036</v>
      </c>
    </row>
    <row r="2306" spans="1:1" x14ac:dyDescent="0.2">
      <c r="A2306" t="s">
        <v>1903</v>
      </c>
    </row>
    <row r="2307" spans="1:1" x14ac:dyDescent="0.2">
      <c r="A2307" t="s">
        <v>1904</v>
      </c>
    </row>
    <row r="2308" spans="1:1" x14ac:dyDescent="0.2">
      <c r="A2308" t="s">
        <v>2030</v>
      </c>
    </row>
    <row r="2309" spans="1:1" x14ac:dyDescent="0.2">
      <c r="A2309" t="s">
        <v>1906</v>
      </c>
    </row>
    <row r="2310" spans="1:1" x14ac:dyDescent="0.2">
      <c r="A2310" t="s">
        <v>1907</v>
      </c>
    </row>
    <row r="2311" spans="1:1" x14ac:dyDescent="0.2">
      <c r="A2311" t="s">
        <v>1908</v>
      </c>
    </row>
    <row r="2312" spans="1:1" x14ac:dyDescent="0.2">
      <c r="A2312" t="s">
        <v>1909</v>
      </c>
    </row>
    <row r="2313" spans="1:1" x14ac:dyDescent="0.2">
      <c r="A2313" t="s">
        <v>1910</v>
      </c>
    </row>
    <row r="2314" spans="1:1" x14ac:dyDescent="0.2">
      <c r="A2314" t="s">
        <v>1911</v>
      </c>
    </row>
    <row r="2315" spans="1:1" x14ac:dyDescent="0.2">
      <c r="A2315" t="s">
        <v>1912</v>
      </c>
    </row>
    <row r="2316" spans="1:1" x14ac:dyDescent="0.2">
      <c r="A2316" t="s">
        <v>1913</v>
      </c>
    </row>
    <row r="2317" spans="1:1" x14ac:dyDescent="0.2">
      <c r="A2317" t="s">
        <v>1914</v>
      </c>
    </row>
    <row r="2318" spans="1:1" x14ac:dyDescent="0.2">
      <c r="A2318" t="s">
        <v>1915</v>
      </c>
    </row>
    <row r="2319" spans="1:1" x14ac:dyDescent="0.2">
      <c r="A2319" t="s">
        <v>1916</v>
      </c>
    </row>
    <row r="2320" spans="1:1" x14ac:dyDescent="0.2">
      <c r="A2320" t="s">
        <v>1917</v>
      </c>
    </row>
    <row r="2321" spans="1:1" x14ac:dyDescent="0.2">
      <c r="A2321" t="s">
        <v>1918</v>
      </c>
    </row>
    <row r="2322" spans="1:1" x14ac:dyDescent="0.2">
      <c r="A2322" t="s">
        <v>1919</v>
      </c>
    </row>
    <row r="2323" spans="1:1" x14ac:dyDescent="0.2">
      <c r="A2323" t="s">
        <v>1920</v>
      </c>
    </row>
    <row r="2324" spans="1:1" x14ac:dyDescent="0.2">
      <c r="A2324" t="s">
        <v>1921</v>
      </c>
    </row>
    <row r="2325" spans="1:1" x14ac:dyDescent="0.2">
      <c r="A2325" t="s">
        <v>1922</v>
      </c>
    </row>
    <row r="2326" spans="1:1" x14ac:dyDescent="0.2">
      <c r="A2326" t="s">
        <v>1923</v>
      </c>
    </row>
    <row r="2327" spans="1:1" x14ac:dyDescent="0.2">
      <c r="A2327" t="s">
        <v>1924</v>
      </c>
    </row>
    <row r="2328" spans="1:1" x14ac:dyDescent="0.2">
      <c r="A2328" t="s">
        <v>1925</v>
      </c>
    </row>
    <row r="2329" spans="1:1" x14ac:dyDescent="0.2">
      <c r="A2329" t="s">
        <v>1926</v>
      </c>
    </row>
    <row r="2330" spans="1:1" x14ac:dyDescent="0.2">
      <c r="A2330" t="s">
        <v>1927</v>
      </c>
    </row>
    <row r="2331" spans="1:1" x14ac:dyDescent="0.2">
      <c r="A2331" t="s">
        <v>1928</v>
      </c>
    </row>
    <row r="2332" spans="1:1" x14ac:dyDescent="0.2">
      <c r="A2332" t="s">
        <v>1929</v>
      </c>
    </row>
    <row r="2333" spans="1:1" x14ac:dyDescent="0.2">
      <c r="A2333" t="s">
        <v>1930</v>
      </c>
    </row>
    <row r="2334" spans="1:1" x14ac:dyDescent="0.2">
      <c r="A2334" t="s">
        <v>1931</v>
      </c>
    </row>
    <row r="2335" spans="1:1" x14ac:dyDescent="0.2">
      <c r="A2335" t="s">
        <v>1932</v>
      </c>
    </row>
    <row r="2336" spans="1:1" x14ac:dyDescent="0.2">
      <c r="A2336" t="s">
        <v>1933</v>
      </c>
    </row>
    <row r="2337" spans="1:1" x14ac:dyDescent="0.2">
      <c r="A2337" t="s">
        <v>1934</v>
      </c>
    </row>
    <row r="2338" spans="1:1" x14ac:dyDescent="0.2">
      <c r="A2338" t="s">
        <v>1935</v>
      </c>
    </row>
    <row r="2339" spans="1:1" x14ac:dyDescent="0.2">
      <c r="A2339" t="s">
        <v>1936</v>
      </c>
    </row>
    <row r="2340" spans="1:1" x14ac:dyDescent="0.2">
      <c r="A2340" t="s">
        <v>1937</v>
      </c>
    </row>
    <row r="2341" spans="1:1" x14ac:dyDescent="0.2">
      <c r="A2341" t="s">
        <v>1938</v>
      </c>
    </row>
    <row r="2342" spans="1:1" x14ac:dyDescent="0.2">
      <c r="A2342" t="s">
        <v>1939</v>
      </c>
    </row>
    <row r="2343" spans="1:1" x14ac:dyDescent="0.2">
      <c r="A2343" t="s">
        <v>1940</v>
      </c>
    </row>
    <row r="2344" spans="1:1" x14ac:dyDescent="0.2">
      <c r="A2344" t="s">
        <v>2037</v>
      </c>
    </row>
    <row r="2345" spans="1:1" x14ac:dyDescent="0.2">
      <c r="A2345" t="s">
        <v>1903</v>
      </c>
    </row>
    <row r="2346" spans="1:1" x14ac:dyDescent="0.2">
      <c r="A2346" t="s">
        <v>1960</v>
      </c>
    </row>
    <row r="2347" spans="1:1" x14ac:dyDescent="0.2">
      <c r="A2347" t="s">
        <v>2038</v>
      </c>
    </row>
    <row r="2348" spans="1:1" x14ac:dyDescent="0.2">
      <c r="A2348" t="s">
        <v>1906</v>
      </c>
    </row>
    <row r="2349" spans="1:1" x14ac:dyDescent="0.2">
      <c r="A2349" t="s">
        <v>1907</v>
      </c>
    </row>
    <row r="2350" spans="1:1" x14ac:dyDescent="0.2">
      <c r="A2350" t="s">
        <v>1908</v>
      </c>
    </row>
    <row r="2351" spans="1:1" x14ac:dyDescent="0.2">
      <c r="A2351" t="s">
        <v>1909</v>
      </c>
    </row>
    <row r="2352" spans="1:1" x14ac:dyDescent="0.2">
      <c r="A2352" t="s">
        <v>1910</v>
      </c>
    </row>
    <row r="2353" spans="1:1" x14ac:dyDescent="0.2">
      <c r="A2353" t="s">
        <v>1911</v>
      </c>
    </row>
    <row r="2354" spans="1:1" x14ac:dyDescent="0.2">
      <c r="A2354" t="s">
        <v>1945</v>
      </c>
    </row>
    <row r="2355" spans="1:1" x14ac:dyDescent="0.2">
      <c r="A2355" t="s">
        <v>1946</v>
      </c>
    </row>
    <row r="2356" spans="1:1" x14ac:dyDescent="0.2">
      <c r="A2356" t="s">
        <v>1947</v>
      </c>
    </row>
    <row r="2357" spans="1:1" x14ac:dyDescent="0.2">
      <c r="A2357" t="s">
        <v>1915</v>
      </c>
    </row>
    <row r="2358" spans="1:1" x14ac:dyDescent="0.2">
      <c r="A2358" t="s">
        <v>2039</v>
      </c>
    </row>
    <row r="2359" spans="1:1" x14ac:dyDescent="0.2">
      <c r="A2359" t="s">
        <v>2040</v>
      </c>
    </row>
    <row r="2360" spans="1:1" x14ac:dyDescent="0.2">
      <c r="A2360" t="s">
        <v>1918</v>
      </c>
    </row>
    <row r="2361" spans="1:1" x14ac:dyDescent="0.2">
      <c r="A2361" t="s">
        <v>1950</v>
      </c>
    </row>
    <row r="2362" spans="1:1" x14ac:dyDescent="0.2">
      <c r="A2362" t="s">
        <v>1920</v>
      </c>
    </row>
    <row r="2363" spans="1:1" x14ac:dyDescent="0.2">
      <c r="A2363" t="s">
        <v>1921</v>
      </c>
    </row>
    <row r="2364" spans="1:1" x14ac:dyDescent="0.2">
      <c r="A2364" t="s">
        <v>1922</v>
      </c>
    </row>
    <row r="2365" spans="1:1" x14ac:dyDescent="0.2">
      <c r="A2365" t="s">
        <v>2019</v>
      </c>
    </row>
    <row r="2366" spans="1:1" x14ac:dyDescent="0.2">
      <c r="A2366" t="s">
        <v>2020</v>
      </c>
    </row>
    <row r="2367" spans="1:1" x14ac:dyDescent="0.2">
      <c r="A2367" t="s">
        <v>2021</v>
      </c>
    </row>
    <row r="2368" spans="1:1" x14ac:dyDescent="0.2">
      <c r="A2368" t="s">
        <v>2041</v>
      </c>
    </row>
    <row r="2369" spans="1:1" x14ac:dyDescent="0.2">
      <c r="A2369" t="s">
        <v>2023</v>
      </c>
    </row>
    <row r="2370" spans="1:1" x14ac:dyDescent="0.2">
      <c r="A2370" t="s">
        <v>1928</v>
      </c>
    </row>
    <row r="2371" spans="1:1" x14ac:dyDescent="0.2">
      <c r="A2371" t="s">
        <v>1929</v>
      </c>
    </row>
    <row r="2372" spans="1:1" x14ac:dyDescent="0.2">
      <c r="A2372" t="s">
        <v>1930</v>
      </c>
    </row>
    <row r="2373" spans="1:1" x14ac:dyDescent="0.2">
      <c r="A2373" t="s">
        <v>1931</v>
      </c>
    </row>
    <row r="2374" spans="1:1" x14ac:dyDescent="0.2">
      <c r="A2374" t="s">
        <v>1932</v>
      </c>
    </row>
    <row r="2375" spans="1:1" x14ac:dyDescent="0.2">
      <c r="A2375" t="s">
        <v>1933</v>
      </c>
    </row>
    <row r="2376" spans="1:1" x14ac:dyDescent="0.2">
      <c r="A2376" t="s">
        <v>1934</v>
      </c>
    </row>
    <row r="2377" spans="1:1" x14ac:dyDescent="0.2">
      <c r="A2377" t="s">
        <v>1935</v>
      </c>
    </row>
    <row r="2378" spans="1:1" x14ac:dyDescent="0.2">
      <c r="A2378" t="s">
        <v>1970</v>
      </c>
    </row>
    <row r="2379" spans="1:1" x14ac:dyDescent="0.2">
      <c r="A2379" t="s">
        <v>1971</v>
      </c>
    </row>
    <row r="2380" spans="1:1" x14ac:dyDescent="0.2">
      <c r="A2380" t="s">
        <v>2042</v>
      </c>
    </row>
    <row r="2381" spans="1:1" x14ac:dyDescent="0.2">
      <c r="A2381" t="s">
        <v>1939</v>
      </c>
    </row>
    <row r="2382" spans="1:1" x14ac:dyDescent="0.2">
      <c r="A2382" t="s">
        <v>2043</v>
      </c>
    </row>
    <row r="2383" spans="1:1" x14ac:dyDescent="0.2">
      <c r="A2383" t="s">
        <v>2044</v>
      </c>
    </row>
    <row r="2384" spans="1:1" x14ac:dyDescent="0.2">
      <c r="A2384" t="s">
        <v>1903</v>
      </c>
    </row>
    <row r="2385" spans="1:1" x14ac:dyDescent="0.2">
      <c r="A2385" t="s">
        <v>1960</v>
      </c>
    </row>
    <row r="2386" spans="1:1" x14ac:dyDescent="0.2">
      <c r="A2386" t="s">
        <v>2038</v>
      </c>
    </row>
    <row r="2387" spans="1:1" x14ac:dyDescent="0.2">
      <c r="A2387" t="s">
        <v>1906</v>
      </c>
    </row>
    <row r="2388" spans="1:1" x14ac:dyDescent="0.2">
      <c r="A2388" t="s">
        <v>1907</v>
      </c>
    </row>
    <row r="2389" spans="1:1" x14ac:dyDescent="0.2">
      <c r="A2389" t="s">
        <v>1908</v>
      </c>
    </row>
    <row r="2390" spans="1:1" x14ac:dyDescent="0.2">
      <c r="A2390" t="s">
        <v>1909</v>
      </c>
    </row>
    <row r="2391" spans="1:1" x14ac:dyDescent="0.2">
      <c r="A2391" t="s">
        <v>1910</v>
      </c>
    </row>
    <row r="2392" spans="1:1" x14ac:dyDescent="0.2">
      <c r="A2392" t="s">
        <v>1911</v>
      </c>
    </row>
    <row r="2393" spans="1:1" x14ac:dyDescent="0.2">
      <c r="A2393" t="s">
        <v>1955</v>
      </c>
    </row>
    <row r="2394" spans="1:1" x14ac:dyDescent="0.2">
      <c r="A2394" t="s">
        <v>1946</v>
      </c>
    </row>
    <row r="2395" spans="1:1" x14ac:dyDescent="0.2">
      <c r="A2395" t="s">
        <v>1947</v>
      </c>
    </row>
    <row r="2396" spans="1:1" x14ac:dyDescent="0.2">
      <c r="A2396" t="s">
        <v>1915</v>
      </c>
    </row>
    <row r="2397" spans="1:1" x14ac:dyDescent="0.2">
      <c r="A2397" t="s">
        <v>2039</v>
      </c>
    </row>
    <row r="2398" spans="1:1" x14ac:dyDescent="0.2">
      <c r="A2398" t="s">
        <v>2040</v>
      </c>
    </row>
    <row r="2399" spans="1:1" x14ac:dyDescent="0.2">
      <c r="A2399" t="s">
        <v>1918</v>
      </c>
    </row>
    <row r="2400" spans="1:1" x14ac:dyDescent="0.2">
      <c r="A2400" t="s">
        <v>1950</v>
      </c>
    </row>
    <row r="2401" spans="1:1" x14ac:dyDescent="0.2">
      <c r="A2401" t="s">
        <v>1920</v>
      </c>
    </row>
    <row r="2402" spans="1:1" x14ac:dyDescent="0.2">
      <c r="A2402" t="s">
        <v>1921</v>
      </c>
    </row>
    <row r="2403" spans="1:1" x14ac:dyDescent="0.2">
      <c r="A2403" t="s">
        <v>1922</v>
      </c>
    </row>
    <row r="2404" spans="1:1" x14ac:dyDescent="0.2">
      <c r="A2404" t="s">
        <v>2019</v>
      </c>
    </row>
    <row r="2405" spans="1:1" x14ac:dyDescent="0.2">
      <c r="A2405" t="s">
        <v>2020</v>
      </c>
    </row>
    <row r="2406" spans="1:1" x14ac:dyDescent="0.2">
      <c r="A2406" t="s">
        <v>2021</v>
      </c>
    </row>
    <row r="2407" spans="1:1" x14ac:dyDescent="0.2">
      <c r="A2407" t="s">
        <v>2041</v>
      </c>
    </row>
    <row r="2408" spans="1:1" x14ac:dyDescent="0.2">
      <c r="A2408" t="s">
        <v>2023</v>
      </c>
    </row>
    <row r="2409" spans="1:1" x14ac:dyDescent="0.2">
      <c r="A2409" t="s">
        <v>1928</v>
      </c>
    </row>
    <row r="2410" spans="1:1" x14ac:dyDescent="0.2">
      <c r="A2410" t="s">
        <v>1929</v>
      </c>
    </row>
    <row r="2411" spans="1:1" x14ac:dyDescent="0.2">
      <c r="A2411" t="s">
        <v>1930</v>
      </c>
    </row>
    <row r="2412" spans="1:1" x14ac:dyDescent="0.2">
      <c r="A2412" t="s">
        <v>1931</v>
      </c>
    </row>
    <row r="2413" spans="1:1" x14ac:dyDescent="0.2">
      <c r="A2413" t="s">
        <v>1932</v>
      </c>
    </row>
    <row r="2414" spans="1:1" x14ac:dyDescent="0.2">
      <c r="A2414" t="s">
        <v>1933</v>
      </c>
    </row>
    <row r="2415" spans="1:1" x14ac:dyDescent="0.2">
      <c r="A2415" t="s">
        <v>1934</v>
      </c>
    </row>
    <row r="2416" spans="1:1" x14ac:dyDescent="0.2">
      <c r="A2416" t="s">
        <v>1935</v>
      </c>
    </row>
    <row r="2417" spans="1:1" x14ac:dyDescent="0.2">
      <c r="A2417" t="s">
        <v>1970</v>
      </c>
    </row>
    <row r="2418" spans="1:1" x14ac:dyDescent="0.2">
      <c r="A2418" t="s">
        <v>1971</v>
      </c>
    </row>
    <row r="2419" spans="1:1" x14ac:dyDescent="0.2">
      <c r="A2419" t="s">
        <v>2042</v>
      </c>
    </row>
    <row r="2420" spans="1:1" x14ac:dyDescent="0.2">
      <c r="A2420" t="s">
        <v>1939</v>
      </c>
    </row>
    <row r="2421" spans="1:1" x14ac:dyDescent="0.2">
      <c r="A2421" t="s">
        <v>2043</v>
      </c>
    </row>
    <row r="2422" spans="1:1" x14ac:dyDescent="0.2">
      <c r="A2422" t="s">
        <v>2045</v>
      </c>
    </row>
    <row r="2423" spans="1:1" x14ac:dyDescent="0.2">
      <c r="A2423" t="s">
        <v>1903</v>
      </c>
    </row>
    <row r="2424" spans="1:1" x14ac:dyDescent="0.2">
      <c r="A2424" t="s">
        <v>1960</v>
      </c>
    </row>
    <row r="2425" spans="1:1" x14ac:dyDescent="0.2">
      <c r="A2425" t="s">
        <v>2038</v>
      </c>
    </row>
    <row r="2426" spans="1:1" x14ac:dyDescent="0.2">
      <c r="A2426" t="s">
        <v>1906</v>
      </c>
    </row>
    <row r="2427" spans="1:1" x14ac:dyDescent="0.2">
      <c r="A2427" t="s">
        <v>1907</v>
      </c>
    </row>
    <row r="2428" spans="1:1" x14ac:dyDescent="0.2">
      <c r="A2428" t="s">
        <v>1908</v>
      </c>
    </row>
    <row r="2429" spans="1:1" x14ac:dyDescent="0.2">
      <c r="A2429" t="s">
        <v>1909</v>
      </c>
    </row>
    <row r="2430" spans="1:1" x14ac:dyDescent="0.2">
      <c r="A2430" t="s">
        <v>1910</v>
      </c>
    </row>
    <row r="2431" spans="1:1" x14ac:dyDescent="0.2">
      <c r="A2431" t="s">
        <v>1911</v>
      </c>
    </row>
    <row r="2432" spans="1:1" x14ac:dyDescent="0.2">
      <c r="A2432" t="s">
        <v>1912</v>
      </c>
    </row>
    <row r="2433" spans="1:1" x14ac:dyDescent="0.2">
      <c r="A2433" t="s">
        <v>1946</v>
      </c>
    </row>
    <row r="2434" spans="1:1" x14ac:dyDescent="0.2">
      <c r="A2434" t="s">
        <v>1947</v>
      </c>
    </row>
    <row r="2435" spans="1:1" x14ac:dyDescent="0.2">
      <c r="A2435" t="s">
        <v>1915</v>
      </c>
    </row>
    <row r="2436" spans="1:1" x14ac:dyDescent="0.2">
      <c r="A2436" t="s">
        <v>2039</v>
      </c>
    </row>
    <row r="2437" spans="1:1" x14ac:dyDescent="0.2">
      <c r="A2437" t="s">
        <v>2040</v>
      </c>
    </row>
    <row r="2438" spans="1:1" x14ac:dyDescent="0.2">
      <c r="A2438" t="s">
        <v>1918</v>
      </c>
    </row>
    <row r="2439" spans="1:1" x14ac:dyDescent="0.2">
      <c r="A2439" t="s">
        <v>1950</v>
      </c>
    </row>
    <row r="2440" spans="1:1" x14ac:dyDescent="0.2">
      <c r="A2440" t="s">
        <v>1920</v>
      </c>
    </row>
    <row r="2441" spans="1:1" x14ac:dyDescent="0.2">
      <c r="A2441" t="s">
        <v>1921</v>
      </c>
    </row>
    <row r="2442" spans="1:1" x14ac:dyDescent="0.2">
      <c r="A2442" t="s">
        <v>1922</v>
      </c>
    </row>
    <row r="2443" spans="1:1" x14ac:dyDescent="0.2">
      <c r="A2443" t="s">
        <v>2019</v>
      </c>
    </row>
    <row r="2444" spans="1:1" x14ac:dyDescent="0.2">
      <c r="A2444" t="s">
        <v>2020</v>
      </c>
    </row>
    <row r="2445" spans="1:1" x14ac:dyDescent="0.2">
      <c r="A2445" t="s">
        <v>2021</v>
      </c>
    </row>
    <row r="2446" spans="1:1" x14ac:dyDescent="0.2">
      <c r="A2446" t="s">
        <v>2041</v>
      </c>
    </row>
    <row r="2447" spans="1:1" x14ac:dyDescent="0.2">
      <c r="A2447" t="s">
        <v>2023</v>
      </c>
    </row>
    <row r="2448" spans="1:1" x14ac:dyDescent="0.2">
      <c r="A2448" t="s">
        <v>1928</v>
      </c>
    </row>
    <row r="2449" spans="1:1" x14ac:dyDescent="0.2">
      <c r="A2449" t="s">
        <v>1929</v>
      </c>
    </row>
    <row r="2450" spans="1:1" x14ac:dyDescent="0.2">
      <c r="A2450" t="s">
        <v>1930</v>
      </c>
    </row>
    <row r="2451" spans="1:1" x14ac:dyDescent="0.2">
      <c r="A2451" t="s">
        <v>1931</v>
      </c>
    </row>
    <row r="2452" spans="1:1" x14ac:dyDescent="0.2">
      <c r="A2452" t="s">
        <v>1932</v>
      </c>
    </row>
    <row r="2453" spans="1:1" x14ac:dyDescent="0.2">
      <c r="A2453" t="s">
        <v>1933</v>
      </c>
    </row>
    <row r="2454" spans="1:1" x14ac:dyDescent="0.2">
      <c r="A2454" t="s">
        <v>1934</v>
      </c>
    </row>
    <row r="2455" spans="1:1" x14ac:dyDescent="0.2">
      <c r="A2455" t="s">
        <v>1935</v>
      </c>
    </row>
    <row r="2456" spans="1:1" x14ac:dyDescent="0.2">
      <c r="A2456" t="s">
        <v>1970</v>
      </c>
    </row>
    <row r="2457" spans="1:1" x14ac:dyDescent="0.2">
      <c r="A2457" t="s">
        <v>1971</v>
      </c>
    </row>
    <row r="2458" spans="1:1" x14ac:dyDescent="0.2">
      <c r="A2458" t="s">
        <v>2042</v>
      </c>
    </row>
    <row r="2459" spans="1:1" x14ac:dyDescent="0.2">
      <c r="A2459" t="s">
        <v>1939</v>
      </c>
    </row>
    <row r="2460" spans="1:1" x14ac:dyDescent="0.2">
      <c r="A2460" t="s">
        <v>2043</v>
      </c>
    </row>
    <row r="2461" spans="1:1" x14ac:dyDescent="0.2">
      <c r="A2461" t="s">
        <v>2046</v>
      </c>
    </row>
    <row r="2462" spans="1:1" x14ac:dyDescent="0.2">
      <c r="A2462" t="s">
        <v>2047</v>
      </c>
    </row>
    <row r="2463" spans="1:1" x14ac:dyDescent="0.2">
      <c r="A2463" t="s">
        <v>2048</v>
      </c>
    </row>
    <row r="2464" spans="1:1" x14ac:dyDescent="0.2">
      <c r="A2464" t="s">
        <v>2049</v>
      </c>
    </row>
    <row r="2465" spans="1:1" x14ac:dyDescent="0.2">
      <c r="A2465" t="s">
        <v>2050</v>
      </c>
    </row>
    <row r="2466" spans="1:1" x14ac:dyDescent="0.2">
      <c r="A2466" t="s">
        <v>2051</v>
      </c>
    </row>
    <row r="2467" spans="1:1" x14ac:dyDescent="0.2">
      <c r="A2467" t="s">
        <v>2052</v>
      </c>
    </row>
    <row r="2468" spans="1:1" x14ac:dyDescent="0.2">
      <c r="A2468" t="s">
        <v>2053</v>
      </c>
    </row>
    <row r="2469" spans="1:1" x14ac:dyDescent="0.2">
      <c r="A2469" t="s">
        <v>2054</v>
      </c>
    </row>
    <row r="2470" spans="1:1" x14ac:dyDescent="0.2">
      <c r="A2470" t="s">
        <v>2055</v>
      </c>
    </row>
    <row r="2471" spans="1:1" x14ac:dyDescent="0.2">
      <c r="A2471" t="s">
        <v>2056</v>
      </c>
    </row>
    <row r="2472" spans="1:1" x14ac:dyDescent="0.2">
      <c r="A2472" t="s">
        <v>2057</v>
      </c>
    </row>
    <row r="2473" spans="1:1" x14ac:dyDescent="0.2">
      <c r="A2473" t="s">
        <v>2058</v>
      </c>
    </row>
    <row r="2474" spans="1:1" x14ac:dyDescent="0.2">
      <c r="A2474" t="s">
        <v>2059</v>
      </c>
    </row>
    <row r="2475" spans="1:1" x14ac:dyDescent="0.2">
      <c r="A2475" t="s">
        <v>2060</v>
      </c>
    </row>
    <row r="2476" spans="1:1" x14ac:dyDescent="0.2">
      <c r="A2476" t="s">
        <v>2061</v>
      </c>
    </row>
    <row r="2477" spans="1:1" x14ac:dyDescent="0.2">
      <c r="A2477" t="s">
        <v>2062</v>
      </c>
    </row>
    <row r="2478" spans="1:1" x14ac:dyDescent="0.2">
      <c r="A2478" t="s">
        <v>2063</v>
      </c>
    </row>
    <row r="2479" spans="1:1" x14ac:dyDescent="0.2">
      <c r="A2479" t="s">
        <v>2064</v>
      </c>
    </row>
    <row r="2480" spans="1:1" x14ac:dyDescent="0.2">
      <c r="A2480" t="s">
        <v>2065</v>
      </c>
    </row>
    <row r="2481" spans="1:1" x14ac:dyDescent="0.2">
      <c r="A2481" t="s">
        <v>2066</v>
      </c>
    </row>
    <row r="2482" spans="1:1" x14ac:dyDescent="0.2">
      <c r="A2482" t="s">
        <v>2067</v>
      </c>
    </row>
    <row r="2483" spans="1:1" x14ac:dyDescent="0.2">
      <c r="A2483" t="s">
        <v>2068</v>
      </c>
    </row>
    <row r="2484" spans="1:1" x14ac:dyDescent="0.2">
      <c r="A2484" t="s">
        <v>2069</v>
      </c>
    </row>
    <row r="2485" spans="1:1" x14ac:dyDescent="0.2">
      <c r="A2485" t="s">
        <v>2070</v>
      </c>
    </row>
    <row r="2486" spans="1:1" x14ac:dyDescent="0.2">
      <c r="A2486" t="s">
        <v>2071</v>
      </c>
    </row>
    <row r="2487" spans="1:1" x14ac:dyDescent="0.2">
      <c r="A2487" t="s">
        <v>2072</v>
      </c>
    </row>
    <row r="2488" spans="1:1" x14ac:dyDescent="0.2">
      <c r="A2488" t="s">
        <v>2073</v>
      </c>
    </row>
    <row r="2489" spans="1:1" x14ac:dyDescent="0.2">
      <c r="A2489" t="s">
        <v>2074</v>
      </c>
    </row>
    <row r="2490" spans="1:1" x14ac:dyDescent="0.2">
      <c r="A2490" t="s">
        <v>2075</v>
      </c>
    </row>
    <row r="2491" spans="1:1" x14ac:dyDescent="0.2">
      <c r="A2491" t="s">
        <v>2076</v>
      </c>
    </row>
    <row r="2492" spans="1:1" x14ac:dyDescent="0.2">
      <c r="A2492" t="s">
        <v>2077</v>
      </c>
    </row>
    <row r="2493" spans="1:1" x14ac:dyDescent="0.2">
      <c r="A2493" t="s">
        <v>2078</v>
      </c>
    </row>
    <row r="2494" spans="1:1" x14ac:dyDescent="0.2">
      <c r="A2494" t="s">
        <v>2079</v>
      </c>
    </row>
    <row r="2495" spans="1:1" x14ac:dyDescent="0.2">
      <c r="A2495" t="s">
        <v>2080</v>
      </c>
    </row>
    <row r="2496" spans="1:1" x14ac:dyDescent="0.2">
      <c r="A2496" t="s">
        <v>2081</v>
      </c>
    </row>
    <row r="2497" spans="1:1" x14ac:dyDescent="0.2">
      <c r="A2497" t="s">
        <v>2082</v>
      </c>
    </row>
    <row r="2498" spans="1:1" x14ac:dyDescent="0.2">
      <c r="A2498" t="s">
        <v>2083</v>
      </c>
    </row>
    <row r="2499" spans="1:1" x14ac:dyDescent="0.2">
      <c r="A2499" t="s">
        <v>2084</v>
      </c>
    </row>
    <row r="2500" spans="1:1" x14ac:dyDescent="0.2">
      <c r="A2500" t="s">
        <v>2085</v>
      </c>
    </row>
    <row r="2501" spans="1:1" x14ac:dyDescent="0.2">
      <c r="A2501" t="s">
        <v>2086</v>
      </c>
    </row>
    <row r="2502" spans="1:1" x14ac:dyDescent="0.2">
      <c r="A2502" t="s">
        <v>2087</v>
      </c>
    </row>
    <row r="2503" spans="1:1" x14ac:dyDescent="0.2">
      <c r="A2503" t="s">
        <v>2088</v>
      </c>
    </row>
    <row r="2504" spans="1:1" x14ac:dyDescent="0.2">
      <c r="A2504" t="s">
        <v>2089</v>
      </c>
    </row>
    <row r="2505" spans="1:1" x14ac:dyDescent="0.2">
      <c r="A2505" t="s">
        <v>2090</v>
      </c>
    </row>
    <row r="2506" spans="1:1" x14ac:dyDescent="0.2">
      <c r="A2506" t="s">
        <v>2091</v>
      </c>
    </row>
    <row r="2507" spans="1:1" x14ac:dyDescent="0.2">
      <c r="A2507" t="s">
        <v>2092</v>
      </c>
    </row>
    <row r="2508" spans="1:1" x14ac:dyDescent="0.2">
      <c r="A2508" t="s">
        <v>2093</v>
      </c>
    </row>
    <row r="2509" spans="1:1" x14ac:dyDescent="0.2">
      <c r="A2509" t="s">
        <v>2094</v>
      </c>
    </row>
    <row r="2510" spans="1:1" x14ac:dyDescent="0.2">
      <c r="A2510" t="s">
        <v>2095</v>
      </c>
    </row>
    <row r="2511" spans="1:1" x14ac:dyDescent="0.2">
      <c r="A2511" t="s">
        <v>2061</v>
      </c>
    </row>
    <row r="2512" spans="1:1" x14ac:dyDescent="0.2">
      <c r="A2512" t="s">
        <v>2062</v>
      </c>
    </row>
    <row r="2513" spans="1:1" x14ac:dyDescent="0.2">
      <c r="A2513" t="s">
        <v>2063</v>
      </c>
    </row>
    <row r="2514" spans="1:1" x14ac:dyDescent="0.2">
      <c r="A2514" t="s">
        <v>2064</v>
      </c>
    </row>
    <row r="2515" spans="1:1" x14ac:dyDescent="0.2">
      <c r="A2515" t="s">
        <v>2065</v>
      </c>
    </row>
    <row r="2516" spans="1:1" x14ac:dyDescent="0.2">
      <c r="A2516" t="s">
        <v>2066</v>
      </c>
    </row>
    <row r="2517" spans="1:1" x14ac:dyDescent="0.2">
      <c r="A2517" t="s">
        <v>2067</v>
      </c>
    </row>
    <row r="2518" spans="1:1" x14ac:dyDescent="0.2">
      <c r="A2518" t="s">
        <v>2068</v>
      </c>
    </row>
    <row r="2519" spans="1:1" x14ac:dyDescent="0.2">
      <c r="A2519" t="s">
        <v>2069</v>
      </c>
    </row>
    <row r="2520" spans="1:1" x14ac:dyDescent="0.2">
      <c r="A2520" t="s">
        <v>2070</v>
      </c>
    </row>
    <row r="2521" spans="1:1" x14ac:dyDescent="0.2">
      <c r="A2521" t="s">
        <v>2071</v>
      </c>
    </row>
    <row r="2522" spans="1:1" x14ac:dyDescent="0.2">
      <c r="A2522" t="s">
        <v>2072</v>
      </c>
    </row>
    <row r="2523" spans="1:1" x14ac:dyDescent="0.2">
      <c r="A2523" t="s">
        <v>2073</v>
      </c>
    </row>
    <row r="2524" spans="1:1" x14ac:dyDescent="0.2">
      <c r="A2524" t="s">
        <v>2074</v>
      </c>
    </row>
    <row r="2525" spans="1:1" x14ac:dyDescent="0.2">
      <c r="A2525" t="s">
        <v>2075</v>
      </c>
    </row>
    <row r="2526" spans="1:1" x14ac:dyDescent="0.2">
      <c r="A2526" t="s">
        <v>2076</v>
      </c>
    </row>
    <row r="2527" spans="1:1" x14ac:dyDescent="0.2">
      <c r="A2527" t="s">
        <v>2077</v>
      </c>
    </row>
    <row r="2528" spans="1:1" x14ac:dyDescent="0.2">
      <c r="A2528" t="s">
        <v>2078</v>
      </c>
    </row>
    <row r="2529" spans="1:1" x14ac:dyDescent="0.2">
      <c r="A2529" t="s">
        <v>2079</v>
      </c>
    </row>
    <row r="2530" spans="1:1" x14ac:dyDescent="0.2">
      <c r="A2530" t="s">
        <v>2080</v>
      </c>
    </row>
    <row r="2531" spans="1:1" x14ac:dyDescent="0.2">
      <c r="A2531" t="s">
        <v>2081</v>
      </c>
    </row>
    <row r="2532" spans="1:1" x14ac:dyDescent="0.2">
      <c r="A2532" t="s">
        <v>2082</v>
      </c>
    </row>
    <row r="2533" spans="1:1" x14ac:dyDescent="0.2">
      <c r="A2533" t="s">
        <v>2083</v>
      </c>
    </row>
    <row r="2534" spans="1:1" x14ac:dyDescent="0.2">
      <c r="A2534" t="s">
        <v>2084</v>
      </c>
    </row>
    <row r="2535" spans="1:1" x14ac:dyDescent="0.2">
      <c r="A2535" t="s">
        <v>2085</v>
      </c>
    </row>
    <row r="2536" spans="1:1" x14ac:dyDescent="0.2">
      <c r="A2536" t="s">
        <v>2086</v>
      </c>
    </row>
    <row r="2537" spans="1:1" x14ac:dyDescent="0.2">
      <c r="A2537" t="s">
        <v>2087</v>
      </c>
    </row>
    <row r="2538" spans="1:1" x14ac:dyDescent="0.2">
      <c r="A2538" t="s">
        <v>2088</v>
      </c>
    </row>
    <row r="2539" spans="1:1" x14ac:dyDescent="0.2">
      <c r="A2539" t="s">
        <v>2089</v>
      </c>
    </row>
    <row r="2540" spans="1:1" x14ac:dyDescent="0.2">
      <c r="A2540" t="s">
        <v>2090</v>
      </c>
    </row>
    <row r="2541" spans="1:1" x14ac:dyDescent="0.2">
      <c r="A2541" t="s">
        <v>2091</v>
      </c>
    </row>
    <row r="2542" spans="1:1" x14ac:dyDescent="0.2">
      <c r="A2542" t="s">
        <v>2092</v>
      </c>
    </row>
    <row r="2543" spans="1:1" x14ac:dyDescent="0.2">
      <c r="A2543" t="s">
        <v>2093</v>
      </c>
    </row>
    <row r="2544" spans="1:1" x14ac:dyDescent="0.2">
      <c r="A2544" t="s">
        <v>2094</v>
      </c>
    </row>
    <row r="2545" spans="1:1" x14ac:dyDescent="0.2">
      <c r="A2545" t="s">
        <v>2096</v>
      </c>
    </row>
    <row r="2546" spans="1:1" x14ac:dyDescent="0.2">
      <c r="A2546" t="s">
        <v>2061</v>
      </c>
    </row>
    <row r="2547" spans="1:1" x14ac:dyDescent="0.2">
      <c r="A2547" t="s">
        <v>2097</v>
      </c>
    </row>
    <row r="2548" spans="1:1" x14ac:dyDescent="0.2">
      <c r="A2548" t="s">
        <v>2098</v>
      </c>
    </row>
    <row r="2549" spans="1:1" x14ac:dyDescent="0.2">
      <c r="A2549" t="s">
        <v>2099</v>
      </c>
    </row>
    <row r="2550" spans="1:1" x14ac:dyDescent="0.2">
      <c r="A2550" t="s">
        <v>2100</v>
      </c>
    </row>
    <row r="2551" spans="1:1" x14ac:dyDescent="0.2">
      <c r="A2551" t="s">
        <v>2101</v>
      </c>
    </row>
    <row r="2552" spans="1:1" x14ac:dyDescent="0.2">
      <c r="A2552" t="s">
        <v>2067</v>
      </c>
    </row>
    <row r="2553" spans="1:1" x14ac:dyDescent="0.2">
      <c r="A2553" t="s">
        <v>2102</v>
      </c>
    </row>
    <row r="2554" spans="1:1" x14ac:dyDescent="0.2">
      <c r="A2554" t="s">
        <v>2103</v>
      </c>
    </row>
    <row r="2555" spans="1:1" x14ac:dyDescent="0.2">
      <c r="A2555" t="s">
        <v>2104</v>
      </c>
    </row>
    <row r="2556" spans="1:1" x14ac:dyDescent="0.2">
      <c r="A2556" t="s">
        <v>2071</v>
      </c>
    </row>
    <row r="2557" spans="1:1" x14ac:dyDescent="0.2">
      <c r="A2557" t="s">
        <v>2072</v>
      </c>
    </row>
    <row r="2558" spans="1:1" x14ac:dyDescent="0.2">
      <c r="A2558" t="s">
        <v>2073</v>
      </c>
    </row>
    <row r="2559" spans="1:1" x14ac:dyDescent="0.2">
      <c r="A2559" t="s">
        <v>2105</v>
      </c>
    </row>
    <row r="2560" spans="1:1" x14ac:dyDescent="0.2">
      <c r="A2560" t="s">
        <v>2106</v>
      </c>
    </row>
    <row r="2561" spans="1:1" x14ac:dyDescent="0.2">
      <c r="A2561" t="s">
        <v>2107</v>
      </c>
    </row>
    <row r="2562" spans="1:1" x14ac:dyDescent="0.2">
      <c r="A2562" t="s">
        <v>2077</v>
      </c>
    </row>
    <row r="2563" spans="1:1" x14ac:dyDescent="0.2">
      <c r="A2563" t="s">
        <v>3008</v>
      </c>
    </row>
    <row r="2564" spans="1:1" x14ac:dyDescent="0.2">
      <c r="A2564" t="s">
        <v>3009</v>
      </c>
    </row>
    <row r="2565" spans="1:1" x14ac:dyDescent="0.2">
      <c r="A2565" t="s">
        <v>3010</v>
      </c>
    </row>
    <row r="2566" spans="1:1" x14ac:dyDescent="0.2">
      <c r="A2566" t="s">
        <v>3011</v>
      </c>
    </row>
    <row r="2567" spans="1:1" x14ac:dyDescent="0.2">
      <c r="A2567" t="s">
        <v>3012</v>
      </c>
    </row>
    <row r="2568" spans="1:1" x14ac:dyDescent="0.2">
      <c r="A2568" t="s">
        <v>3013</v>
      </c>
    </row>
    <row r="2569" spans="1:1" x14ac:dyDescent="0.2">
      <c r="A2569" t="s">
        <v>3014</v>
      </c>
    </row>
    <row r="2570" spans="1:1" x14ac:dyDescent="0.2">
      <c r="A2570" t="s">
        <v>3015</v>
      </c>
    </row>
    <row r="2571" spans="1:1" x14ac:dyDescent="0.2">
      <c r="A2571" t="s">
        <v>3016</v>
      </c>
    </row>
    <row r="2572" spans="1:1" x14ac:dyDescent="0.2">
      <c r="A2572" t="s">
        <v>3017</v>
      </c>
    </row>
    <row r="2573" spans="1:1" x14ac:dyDescent="0.2">
      <c r="A2573" t="s">
        <v>3018</v>
      </c>
    </row>
    <row r="2574" spans="1:1" x14ac:dyDescent="0.2">
      <c r="A2574" t="s">
        <v>3019</v>
      </c>
    </row>
    <row r="2575" spans="1:1" x14ac:dyDescent="0.2">
      <c r="A2575" t="s">
        <v>2108</v>
      </c>
    </row>
    <row r="2576" spans="1:1" x14ac:dyDescent="0.2">
      <c r="A2576" t="s">
        <v>3020</v>
      </c>
    </row>
    <row r="2577" spans="1:1" x14ac:dyDescent="0.2">
      <c r="A2577" t="s">
        <v>3021</v>
      </c>
    </row>
    <row r="2578" spans="1:1" x14ac:dyDescent="0.2">
      <c r="A2578" t="s">
        <v>2109</v>
      </c>
    </row>
    <row r="2579" spans="1:1" x14ac:dyDescent="0.2">
      <c r="A2579" t="s">
        <v>2110</v>
      </c>
    </row>
    <row r="2580" spans="1:1" x14ac:dyDescent="0.2">
      <c r="A2580" t="s">
        <v>2111</v>
      </c>
    </row>
    <row r="2581" spans="1:1" x14ac:dyDescent="0.2">
      <c r="A2581" t="s">
        <v>2061</v>
      </c>
    </row>
    <row r="2582" spans="1:1" x14ac:dyDescent="0.2">
      <c r="A2582" t="s">
        <v>2097</v>
      </c>
    </row>
    <row r="2583" spans="1:1" x14ac:dyDescent="0.2">
      <c r="A2583" t="s">
        <v>2098</v>
      </c>
    </row>
    <row r="2584" spans="1:1" x14ac:dyDescent="0.2">
      <c r="A2584" t="s">
        <v>2099</v>
      </c>
    </row>
    <row r="2585" spans="1:1" x14ac:dyDescent="0.2">
      <c r="A2585" t="s">
        <v>2100</v>
      </c>
    </row>
    <row r="2586" spans="1:1" x14ac:dyDescent="0.2">
      <c r="A2586" t="s">
        <v>2101</v>
      </c>
    </row>
    <row r="2587" spans="1:1" x14ac:dyDescent="0.2">
      <c r="A2587" t="s">
        <v>2067</v>
      </c>
    </row>
    <row r="2588" spans="1:1" x14ac:dyDescent="0.2">
      <c r="A2588" t="s">
        <v>2112</v>
      </c>
    </row>
    <row r="2589" spans="1:1" x14ac:dyDescent="0.2">
      <c r="A2589" t="s">
        <v>2103</v>
      </c>
    </row>
    <row r="2590" spans="1:1" x14ac:dyDescent="0.2">
      <c r="A2590" t="s">
        <v>2104</v>
      </c>
    </row>
    <row r="2591" spans="1:1" x14ac:dyDescent="0.2">
      <c r="A2591" t="s">
        <v>2071</v>
      </c>
    </row>
    <row r="2592" spans="1:1" x14ac:dyDescent="0.2">
      <c r="A2592" t="s">
        <v>2072</v>
      </c>
    </row>
    <row r="2593" spans="1:1" x14ac:dyDescent="0.2">
      <c r="A2593" t="s">
        <v>2073</v>
      </c>
    </row>
    <row r="2594" spans="1:1" x14ac:dyDescent="0.2">
      <c r="A2594" t="s">
        <v>2105</v>
      </c>
    </row>
    <row r="2595" spans="1:1" x14ac:dyDescent="0.2">
      <c r="A2595" t="s">
        <v>2106</v>
      </c>
    </row>
    <row r="2596" spans="1:1" x14ac:dyDescent="0.2">
      <c r="A2596" t="s">
        <v>2107</v>
      </c>
    </row>
    <row r="2597" spans="1:1" x14ac:dyDescent="0.2">
      <c r="A2597" t="s">
        <v>2077</v>
      </c>
    </row>
    <row r="2598" spans="1:1" x14ac:dyDescent="0.2">
      <c r="A2598" t="s">
        <v>3008</v>
      </c>
    </row>
    <row r="2599" spans="1:1" x14ac:dyDescent="0.2">
      <c r="A2599" t="s">
        <v>3009</v>
      </c>
    </row>
    <row r="2600" spans="1:1" x14ac:dyDescent="0.2">
      <c r="A2600" t="s">
        <v>3010</v>
      </c>
    </row>
    <row r="2601" spans="1:1" x14ac:dyDescent="0.2">
      <c r="A2601" t="s">
        <v>3011</v>
      </c>
    </row>
    <row r="2602" spans="1:1" x14ac:dyDescent="0.2">
      <c r="A2602" t="s">
        <v>3012</v>
      </c>
    </row>
    <row r="2603" spans="1:1" x14ac:dyDescent="0.2">
      <c r="A2603" t="s">
        <v>3013</v>
      </c>
    </row>
    <row r="2604" spans="1:1" x14ac:dyDescent="0.2">
      <c r="A2604" t="s">
        <v>3014</v>
      </c>
    </row>
    <row r="2605" spans="1:1" x14ac:dyDescent="0.2">
      <c r="A2605" t="s">
        <v>3015</v>
      </c>
    </row>
    <row r="2606" spans="1:1" x14ac:dyDescent="0.2">
      <c r="A2606" t="s">
        <v>3016</v>
      </c>
    </row>
    <row r="2607" spans="1:1" x14ac:dyDescent="0.2">
      <c r="A2607" t="s">
        <v>3017</v>
      </c>
    </row>
    <row r="2608" spans="1:1" x14ac:dyDescent="0.2">
      <c r="A2608" t="s">
        <v>3018</v>
      </c>
    </row>
    <row r="2609" spans="1:1" x14ac:dyDescent="0.2">
      <c r="A2609" t="s">
        <v>3019</v>
      </c>
    </row>
    <row r="2610" spans="1:1" x14ac:dyDescent="0.2">
      <c r="A2610" t="s">
        <v>2108</v>
      </c>
    </row>
    <row r="2611" spans="1:1" x14ac:dyDescent="0.2">
      <c r="A2611" t="s">
        <v>3020</v>
      </c>
    </row>
    <row r="2612" spans="1:1" x14ac:dyDescent="0.2">
      <c r="A2612" t="s">
        <v>3021</v>
      </c>
    </row>
    <row r="2613" spans="1:1" x14ac:dyDescent="0.2">
      <c r="A2613" t="s">
        <v>2109</v>
      </c>
    </row>
    <row r="2614" spans="1:1" x14ac:dyDescent="0.2">
      <c r="A2614" t="s">
        <v>2110</v>
      </c>
    </row>
    <row r="2615" spans="1:1" x14ac:dyDescent="0.2">
      <c r="A2615" t="s">
        <v>2113</v>
      </c>
    </row>
    <row r="2616" spans="1:1" x14ac:dyDescent="0.2">
      <c r="A2616" t="s">
        <v>2061</v>
      </c>
    </row>
    <row r="2617" spans="1:1" x14ac:dyDescent="0.2">
      <c r="A2617" t="s">
        <v>2097</v>
      </c>
    </row>
    <row r="2618" spans="1:1" x14ac:dyDescent="0.2">
      <c r="A2618" t="s">
        <v>2098</v>
      </c>
    </row>
    <row r="2619" spans="1:1" x14ac:dyDescent="0.2">
      <c r="A2619" t="s">
        <v>2099</v>
      </c>
    </row>
    <row r="2620" spans="1:1" x14ac:dyDescent="0.2">
      <c r="A2620" t="s">
        <v>2100</v>
      </c>
    </row>
    <row r="2621" spans="1:1" x14ac:dyDescent="0.2">
      <c r="A2621" t="s">
        <v>2101</v>
      </c>
    </row>
    <row r="2622" spans="1:1" x14ac:dyDescent="0.2">
      <c r="A2622" t="s">
        <v>2067</v>
      </c>
    </row>
    <row r="2623" spans="1:1" x14ac:dyDescent="0.2">
      <c r="A2623" t="s">
        <v>2068</v>
      </c>
    </row>
    <row r="2624" spans="1:1" x14ac:dyDescent="0.2">
      <c r="A2624" t="s">
        <v>2103</v>
      </c>
    </row>
    <row r="2625" spans="1:1" x14ac:dyDescent="0.2">
      <c r="A2625" t="s">
        <v>2104</v>
      </c>
    </row>
    <row r="2626" spans="1:1" x14ac:dyDescent="0.2">
      <c r="A2626" t="s">
        <v>2071</v>
      </c>
    </row>
    <row r="2627" spans="1:1" x14ac:dyDescent="0.2">
      <c r="A2627" t="s">
        <v>2072</v>
      </c>
    </row>
    <row r="2628" spans="1:1" x14ac:dyDescent="0.2">
      <c r="A2628" t="s">
        <v>2073</v>
      </c>
    </row>
    <row r="2629" spans="1:1" x14ac:dyDescent="0.2">
      <c r="A2629" t="s">
        <v>2105</v>
      </c>
    </row>
    <row r="2630" spans="1:1" x14ac:dyDescent="0.2">
      <c r="A2630" t="s">
        <v>2106</v>
      </c>
    </row>
    <row r="2631" spans="1:1" x14ac:dyDescent="0.2">
      <c r="A2631" t="s">
        <v>2107</v>
      </c>
    </row>
    <row r="2632" spans="1:1" x14ac:dyDescent="0.2">
      <c r="A2632" t="s">
        <v>2077</v>
      </c>
    </row>
    <row r="2633" spans="1:1" x14ac:dyDescent="0.2">
      <c r="A2633" t="s">
        <v>3008</v>
      </c>
    </row>
    <row r="2634" spans="1:1" x14ac:dyDescent="0.2">
      <c r="A2634" t="s">
        <v>3009</v>
      </c>
    </row>
    <row r="2635" spans="1:1" x14ac:dyDescent="0.2">
      <c r="A2635" t="s">
        <v>3010</v>
      </c>
    </row>
    <row r="2636" spans="1:1" x14ac:dyDescent="0.2">
      <c r="A2636" t="s">
        <v>3011</v>
      </c>
    </row>
    <row r="2637" spans="1:1" x14ac:dyDescent="0.2">
      <c r="A2637" t="s">
        <v>3012</v>
      </c>
    </row>
    <row r="2638" spans="1:1" x14ac:dyDescent="0.2">
      <c r="A2638" t="s">
        <v>3013</v>
      </c>
    </row>
    <row r="2639" spans="1:1" x14ac:dyDescent="0.2">
      <c r="A2639" t="s">
        <v>3014</v>
      </c>
    </row>
    <row r="2640" spans="1:1" x14ac:dyDescent="0.2">
      <c r="A2640" t="s">
        <v>3015</v>
      </c>
    </row>
    <row r="2641" spans="1:1" x14ac:dyDescent="0.2">
      <c r="A2641" t="s">
        <v>3016</v>
      </c>
    </row>
    <row r="2642" spans="1:1" x14ac:dyDescent="0.2">
      <c r="A2642" t="s">
        <v>3017</v>
      </c>
    </row>
    <row r="2643" spans="1:1" x14ac:dyDescent="0.2">
      <c r="A2643" t="s">
        <v>3018</v>
      </c>
    </row>
    <row r="2644" spans="1:1" x14ac:dyDescent="0.2">
      <c r="A2644" t="s">
        <v>3019</v>
      </c>
    </row>
    <row r="2645" spans="1:1" x14ac:dyDescent="0.2">
      <c r="A2645" t="s">
        <v>2108</v>
      </c>
    </row>
    <row r="2646" spans="1:1" x14ac:dyDescent="0.2">
      <c r="A2646" t="s">
        <v>3020</v>
      </c>
    </row>
    <row r="2647" spans="1:1" x14ac:dyDescent="0.2">
      <c r="A2647" t="s">
        <v>3021</v>
      </c>
    </row>
    <row r="2648" spans="1:1" x14ac:dyDescent="0.2">
      <c r="A2648" t="s">
        <v>2109</v>
      </c>
    </row>
    <row r="2649" spans="1:1" x14ac:dyDescent="0.2">
      <c r="A2649" t="s">
        <v>2110</v>
      </c>
    </row>
    <row r="2650" spans="1:1" x14ac:dyDescent="0.2">
      <c r="A2650" t="s">
        <v>2114</v>
      </c>
    </row>
    <row r="2651" spans="1:1" x14ac:dyDescent="0.2">
      <c r="A2651" t="s">
        <v>2061</v>
      </c>
    </row>
    <row r="2652" spans="1:1" x14ac:dyDescent="0.2">
      <c r="A2652" t="s">
        <v>2115</v>
      </c>
    </row>
    <row r="2653" spans="1:1" x14ac:dyDescent="0.2">
      <c r="A2653" t="s">
        <v>2116</v>
      </c>
    </row>
    <row r="2654" spans="1:1" x14ac:dyDescent="0.2">
      <c r="A2654" t="s">
        <v>2099</v>
      </c>
    </row>
    <row r="2655" spans="1:1" x14ac:dyDescent="0.2">
      <c r="A2655" t="s">
        <v>2100</v>
      </c>
    </row>
    <row r="2656" spans="1:1" x14ac:dyDescent="0.2">
      <c r="A2656" t="s">
        <v>2101</v>
      </c>
    </row>
    <row r="2657" spans="1:1" x14ac:dyDescent="0.2">
      <c r="A2657" t="s">
        <v>2067</v>
      </c>
    </row>
    <row r="2658" spans="1:1" x14ac:dyDescent="0.2">
      <c r="A2658" t="s">
        <v>2102</v>
      </c>
    </row>
    <row r="2659" spans="1:1" x14ac:dyDescent="0.2">
      <c r="A2659" t="s">
        <v>2103</v>
      </c>
    </row>
    <row r="2660" spans="1:1" x14ac:dyDescent="0.2">
      <c r="A2660" t="s">
        <v>2104</v>
      </c>
    </row>
    <row r="2661" spans="1:1" x14ac:dyDescent="0.2">
      <c r="A2661" t="s">
        <v>2071</v>
      </c>
    </row>
    <row r="2662" spans="1:1" x14ac:dyDescent="0.2">
      <c r="A2662" t="s">
        <v>2072</v>
      </c>
    </row>
    <row r="2663" spans="1:1" x14ac:dyDescent="0.2">
      <c r="A2663" t="s">
        <v>2073</v>
      </c>
    </row>
    <row r="2664" spans="1:1" x14ac:dyDescent="0.2">
      <c r="A2664" t="s">
        <v>2074</v>
      </c>
    </row>
    <row r="2665" spans="1:1" x14ac:dyDescent="0.2">
      <c r="A2665" t="s">
        <v>2106</v>
      </c>
    </row>
    <row r="2666" spans="1:1" x14ac:dyDescent="0.2">
      <c r="A2666" t="s">
        <v>2107</v>
      </c>
    </row>
    <row r="2667" spans="1:1" x14ac:dyDescent="0.2">
      <c r="A2667" t="s">
        <v>2077</v>
      </c>
    </row>
    <row r="2668" spans="1:1" x14ac:dyDescent="0.2">
      <c r="A2668" t="s">
        <v>3022</v>
      </c>
    </row>
    <row r="2669" spans="1:1" x14ac:dyDescent="0.2">
      <c r="A2669" t="s">
        <v>3023</v>
      </c>
    </row>
    <row r="2670" spans="1:1" x14ac:dyDescent="0.2">
      <c r="A2670" t="s">
        <v>3024</v>
      </c>
    </row>
    <row r="2671" spans="1:1" x14ac:dyDescent="0.2">
      <c r="A2671" t="s">
        <v>3025</v>
      </c>
    </row>
    <row r="2672" spans="1:1" x14ac:dyDescent="0.2">
      <c r="A2672" t="s">
        <v>3026</v>
      </c>
    </row>
    <row r="2673" spans="1:1" x14ac:dyDescent="0.2">
      <c r="A2673" t="s">
        <v>3027</v>
      </c>
    </row>
    <row r="2674" spans="1:1" x14ac:dyDescent="0.2">
      <c r="A2674" t="s">
        <v>3028</v>
      </c>
    </row>
    <row r="2675" spans="1:1" x14ac:dyDescent="0.2">
      <c r="A2675" t="s">
        <v>3029</v>
      </c>
    </row>
    <row r="2676" spans="1:1" x14ac:dyDescent="0.2">
      <c r="A2676" t="s">
        <v>3030</v>
      </c>
    </row>
    <row r="2677" spans="1:1" x14ac:dyDescent="0.2">
      <c r="A2677" t="s">
        <v>3031</v>
      </c>
    </row>
    <row r="2678" spans="1:1" x14ac:dyDescent="0.2">
      <c r="A2678" t="s">
        <v>3032</v>
      </c>
    </row>
    <row r="2679" spans="1:1" x14ac:dyDescent="0.2">
      <c r="A2679" t="s">
        <v>3033</v>
      </c>
    </row>
    <row r="2680" spans="1:1" x14ac:dyDescent="0.2">
      <c r="A2680" t="s">
        <v>3034</v>
      </c>
    </row>
    <row r="2681" spans="1:1" x14ac:dyDescent="0.2">
      <c r="A2681" t="s">
        <v>3035</v>
      </c>
    </row>
    <row r="2682" spans="1:1" x14ac:dyDescent="0.2">
      <c r="A2682" t="s">
        <v>3036</v>
      </c>
    </row>
    <row r="2683" spans="1:1" x14ac:dyDescent="0.2">
      <c r="A2683" t="s">
        <v>2109</v>
      </c>
    </row>
    <row r="2684" spans="1:1" x14ac:dyDescent="0.2">
      <c r="A2684" t="s">
        <v>2110</v>
      </c>
    </row>
    <row r="2685" spans="1:1" x14ac:dyDescent="0.2">
      <c r="A2685" t="s">
        <v>2117</v>
      </c>
    </row>
    <row r="2686" spans="1:1" x14ac:dyDescent="0.2">
      <c r="A2686" t="s">
        <v>2061</v>
      </c>
    </row>
    <row r="2687" spans="1:1" x14ac:dyDescent="0.2">
      <c r="A2687" t="s">
        <v>2115</v>
      </c>
    </row>
    <row r="2688" spans="1:1" x14ac:dyDescent="0.2">
      <c r="A2688" t="s">
        <v>2116</v>
      </c>
    </row>
    <row r="2689" spans="1:1" x14ac:dyDescent="0.2">
      <c r="A2689" t="s">
        <v>2099</v>
      </c>
    </row>
    <row r="2690" spans="1:1" x14ac:dyDescent="0.2">
      <c r="A2690" t="s">
        <v>2100</v>
      </c>
    </row>
    <row r="2691" spans="1:1" x14ac:dyDescent="0.2">
      <c r="A2691" t="s">
        <v>2101</v>
      </c>
    </row>
    <row r="2692" spans="1:1" x14ac:dyDescent="0.2">
      <c r="A2692" t="s">
        <v>2067</v>
      </c>
    </row>
    <row r="2693" spans="1:1" x14ac:dyDescent="0.2">
      <c r="A2693" t="s">
        <v>2112</v>
      </c>
    </row>
    <row r="2694" spans="1:1" x14ac:dyDescent="0.2">
      <c r="A2694" t="s">
        <v>2103</v>
      </c>
    </row>
    <row r="2695" spans="1:1" x14ac:dyDescent="0.2">
      <c r="A2695" t="s">
        <v>2104</v>
      </c>
    </row>
    <row r="2696" spans="1:1" x14ac:dyDescent="0.2">
      <c r="A2696" t="s">
        <v>2071</v>
      </c>
    </row>
    <row r="2697" spans="1:1" x14ac:dyDescent="0.2">
      <c r="A2697" t="s">
        <v>2072</v>
      </c>
    </row>
    <row r="2698" spans="1:1" x14ac:dyDescent="0.2">
      <c r="A2698" t="s">
        <v>2073</v>
      </c>
    </row>
    <row r="2699" spans="1:1" x14ac:dyDescent="0.2">
      <c r="A2699" t="s">
        <v>2074</v>
      </c>
    </row>
    <row r="2700" spans="1:1" x14ac:dyDescent="0.2">
      <c r="A2700" t="s">
        <v>2106</v>
      </c>
    </row>
    <row r="2701" spans="1:1" x14ac:dyDescent="0.2">
      <c r="A2701" t="s">
        <v>2107</v>
      </c>
    </row>
    <row r="2702" spans="1:1" x14ac:dyDescent="0.2">
      <c r="A2702" t="s">
        <v>2077</v>
      </c>
    </row>
    <row r="2703" spans="1:1" x14ac:dyDescent="0.2">
      <c r="A2703" t="s">
        <v>3022</v>
      </c>
    </row>
    <row r="2704" spans="1:1" x14ac:dyDescent="0.2">
      <c r="A2704" t="s">
        <v>3023</v>
      </c>
    </row>
    <row r="2705" spans="1:1" x14ac:dyDescent="0.2">
      <c r="A2705" t="s">
        <v>3024</v>
      </c>
    </row>
    <row r="2706" spans="1:1" x14ac:dyDescent="0.2">
      <c r="A2706" t="s">
        <v>3025</v>
      </c>
    </row>
    <row r="2707" spans="1:1" x14ac:dyDescent="0.2">
      <c r="A2707" t="s">
        <v>3026</v>
      </c>
    </row>
    <row r="2708" spans="1:1" x14ac:dyDescent="0.2">
      <c r="A2708" t="s">
        <v>3027</v>
      </c>
    </row>
    <row r="2709" spans="1:1" x14ac:dyDescent="0.2">
      <c r="A2709" t="s">
        <v>3028</v>
      </c>
    </row>
    <row r="2710" spans="1:1" x14ac:dyDescent="0.2">
      <c r="A2710" t="s">
        <v>3029</v>
      </c>
    </row>
    <row r="2711" spans="1:1" x14ac:dyDescent="0.2">
      <c r="A2711" t="s">
        <v>3030</v>
      </c>
    </row>
    <row r="2712" spans="1:1" x14ac:dyDescent="0.2">
      <c r="A2712" t="s">
        <v>3031</v>
      </c>
    </row>
    <row r="2713" spans="1:1" x14ac:dyDescent="0.2">
      <c r="A2713" t="s">
        <v>3032</v>
      </c>
    </row>
    <row r="2714" spans="1:1" x14ac:dyDescent="0.2">
      <c r="A2714" t="s">
        <v>3033</v>
      </c>
    </row>
    <row r="2715" spans="1:1" x14ac:dyDescent="0.2">
      <c r="A2715" t="s">
        <v>3034</v>
      </c>
    </row>
    <row r="2716" spans="1:1" x14ac:dyDescent="0.2">
      <c r="A2716" t="s">
        <v>3035</v>
      </c>
    </row>
    <row r="2717" spans="1:1" x14ac:dyDescent="0.2">
      <c r="A2717" t="s">
        <v>3036</v>
      </c>
    </row>
    <row r="2718" spans="1:1" x14ac:dyDescent="0.2">
      <c r="A2718" t="s">
        <v>2109</v>
      </c>
    </row>
    <row r="2719" spans="1:1" x14ac:dyDescent="0.2">
      <c r="A2719" t="s">
        <v>2110</v>
      </c>
    </row>
    <row r="2720" spans="1:1" x14ac:dyDescent="0.2">
      <c r="A2720" t="s">
        <v>2118</v>
      </c>
    </row>
    <row r="2721" spans="1:1" x14ac:dyDescent="0.2">
      <c r="A2721" t="s">
        <v>2061</v>
      </c>
    </row>
    <row r="2722" spans="1:1" x14ac:dyDescent="0.2">
      <c r="A2722" t="s">
        <v>2115</v>
      </c>
    </row>
    <row r="2723" spans="1:1" x14ac:dyDescent="0.2">
      <c r="A2723" t="s">
        <v>2116</v>
      </c>
    </row>
    <row r="2724" spans="1:1" x14ac:dyDescent="0.2">
      <c r="A2724" t="s">
        <v>2099</v>
      </c>
    </row>
    <row r="2725" spans="1:1" x14ac:dyDescent="0.2">
      <c r="A2725" t="s">
        <v>2100</v>
      </c>
    </row>
    <row r="2726" spans="1:1" x14ac:dyDescent="0.2">
      <c r="A2726" t="s">
        <v>2101</v>
      </c>
    </row>
    <row r="2727" spans="1:1" x14ac:dyDescent="0.2">
      <c r="A2727" t="s">
        <v>2067</v>
      </c>
    </row>
    <row r="2728" spans="1:1" x14ac:dyDescent="0.2">
      <c r="A2728" t="s">
        <v>2068</v>
      </c>
    </row>
    <row r="2729" spans="1:1" x14ac:dyDescent="0.2">
      <c r="A2729" t="s">
        <v>2103</v>
      </c>
    </row>
    <row r="2730" spans="1:1" x14ac:dyDescent="0.2">
      <c r="A2730" t="s">
        <v>2104</v>
      </c>
    </row>
    <row r="2731" spans="1:1" x14ac:dyDescent="0.2">
      <c r="A2731" t="s">
        <v>2071</v>
      </c>
    </row>
    <row r="2732" spans="1:1" x14ac:dyDescent="0.2">
      <c r="A2732" t="s">
        <v>2072</v>
      </c>
    </row>
    <row r="2733" spans="1:1" x14ac:dyDescent="0.2">
      <c r="A2733" t="s">
        <v>2073</v>
      </c>
    </row>
    <row r="2734" spans="1:1" x14ac:dyDescent="0.2">
      <c r="A2734" t="s">
        <v>2074</v>
      </c>
    </row>
    <row r="2735" spans="1:1" x14ac:dyDescent="0.2">
      <c r="A2735" t="s">
        <v>2106</v>
      </c>
    </row>
    <row r="2736" spans="1:1" x14ac:dyDescent="0.2">
      <c r="A2736" t="s">
        <v>2107</v>
      </c>
    </row>
    <row r="2737" spans="1:1" x14ac:dyDescent="0.2">
      <c r="A2737" t="s">
        <v>2077</v>
      </c>
    </row>
    <row r="2738" spans="1:1" x14ac:dyDescent="0.2">
      <c r="A2738" t="s">
        <v>3022</v>
      </c>
    </row>
    <row r="2739" spans="1:1" x14ac:dyDescent="0.2">
      <c r="A2739" t="s">
        <v>3023</v>
      </c>
    </row>
    <row r="2740" spans="1:1" x14ac:dyDescent="0.2">
      <c r="A2740" t="s">
        <v>3024</v>
      </c>
    </row>
    <row r="2741" spans="1:1" x14ac:dyDescent="0.2">
      <c r="A2741" t="s">
        <v>3025</v>
      </c>
    </row>
    <row r="2742" spans="1:1" x14ac:dyDescent="0.2">
      <c r="A2742" t="s">
        <v>3026</v>
      </c>
    </row>
    <row r="2743" spans="1:1" x14ac:dyDescent="0.2">
      <c r="A2743" t="s">
        <v>3027</v>
      </c>
    </row>
    <row r="2744" spans="1:1" x14ac:dyDescent="0.2">
      <c r="A2744" t="s">
        <v>3028</v>
      </c>
    </row>
    <row r="2745" spans="1:1" x14ac:dyDescent="0.2">
      <c r="A2745" t="s">
        <v>3029</v>
      </c>
    </row>
    <row r="2746" spans="1:1" x14ac:dyDescent="0.2">
      <c r="A2746" t="s">
        <v>3030</v>
      </c>
    </row>
    <row r="2747" spans="1:1" x14ac:dyDescent="0.2">
      <c r="A2747" t="s">
        <v>3031</v>
      </c>
    </row>
    <row r="2748" spans="1:1" x14ac:dyDescent="0.2">
      <c r="A2748" t="s">
        <v>3032</v>
      </c>
    </row>
    <row r="2749" spans="1:1" x14ac:dyDescent="0.2">
      <c r="A2749" t="s">
        <v>3033</v>
      </c>
    </row>
    <row r="2750" spans="1:1" x14ac:dyDescent="0.2">
      <c r="A2750" t="s">
        <v>3034</v>
      </c>
    </row>
    <row r="2751" spans="1:1" x14ac:dyDescent="0.2">
      <c r="A2751" t="s">
        <v>3035</v>
      </c>
    </row>
    <row r="2752" spans="1:1" x14ac:dyDescent="0.2">
      <c r="A2752" t="s">
        <v>3036</v>
      </c>
    </row>
    <row r="2753" spans="1:1" x14ac:dyDescent="0.2">
      <c r="A2753" t="s">
        <v>2109</v>
      </c>
    </row>
    <row r="2754" spans="1:1" x14ac:dyDescent="0.2">
      <c r="A2754" t="s">
        <v>2110</v>
      </c>
    </row>
    <row r="2755" spans="1:1" x14ac:dyDescent="0.2">
      <c r="A2755" t="s">
        <v>2119</v>
      </c>
    </row>
    <row r="2756" spans="1:1" x14ac:dyDescent="0.2">
      <c r="A2756" t="s">
        <v>2061</v>
      </c>
    </row>
    <row r="2757" spans="1:1" x14ac:dyDescent="0.2">
      <c r="A2757" t="s">
        <v>2120</v>
      </c>
    </row>
    <row r="2758" spans="1:1" x14ac:dyDescent="0.2">
      <c r="A2758" t="s">
        <v>2121</v>
      </c>
    </row>
    <row r="2759" spans="1:1" x14ac:dyDescent="0.2">
      <c r="A2759" t="s">
        <v>2099</v>
      </c>
    </row>
    <row r="2760" spans="1:1" x14ac:dyDescent="0.2">
      <c r="A2760" t="s">
        <v>2100</v>
      </c>
    </row>
    <row r="2761" spans="1:1" x14ac:dyDescent="0.2">
      <c r="A2761" t="s">
        <v>2101</v>
      </c>
    </row>
    <row r="2762" spans="1:1" x14ac:dyDescent="0.2">
      <c r="A2762" t="s">
        <v>2067</v>
      </c>
    </row>
    <row r="2763" spans="1:1" x14ac:dyDescent="0.2">
      <c r="A2763" t="s">
        <v>2102</v>
      </c>
    </row>
    <row r="2764" spans="1:1" x14ac:dyDescent="0.2">
      <c r="A2764" t="s">
        <v>2103</v>
      </c>
    </row>
    <row r="2765" spans="1:1" x14ac:dyDescent="0.2">
      <c r="A2765" t="s">
        <v>2104</v>
      </c>
    </row>
    <row r="2766" spans="1:1" x14ac:dyDescent="0.2">
      <c r="A2766" t="s">
        <v>2071</v>
      </c>
    </row>
    <row r="2767" spans="1:1" x14ac:dyDescent="0.2">
      <c r="A2767" t="s">
        <v>2072</v>
      </c>
    </row>
    <row r="2768" spans="1:1" x14ac:dyDescent="0.2">
      <c r="A2768" t="s">
        <v>2073</v>
      </c>
    </row>
    <row r="2769" spans="1:1" x14ac:dyDescent="0.2">
      <c r="A2769" t="s">
        <v>2074</v>
      </c>
    </row>
    <row r="2770" spans="1:1" x14ac:dyDescent="0.2">
      <c r="A2770" t="s">
        <v>2106</v>
      </c>
    </row>
    <row r="2771" spans="1:1" x14ac:dyDescent="0.2">
      <c r="A2771" t="s">
        <v>2107</v>
      </c>
    </row>
    <row r="2772" spans="1:1" x14ac:dyDescent="0.2">
      <c r="A2772" t="s">
        <v>2077</v>
      </c>
    </row>
    <row r="2773" spans="1:1" x14ac:dyDescent="0.2">
      <c r="A2773" t="s">
        <v>3037</v>
      </c>
    </row>
    <row r="2774" spans="1:1" x14ac:dyDescent="0.2">
      <c r="A2774" t="s">
        <v>3038</v>
      </c>
    </row>
    <row r="2775" spans="1:1" x14ac:dyDescent="0.2">
      <c r="A2775" t="s">
        <v>3039</v>
      </c>
    </row>
    <row r="2776" spans="1:1" x14ac:dyDescent="0.2">
      <c r="A2776" t="s">
        <v>3040</v>
      </c>
    </row>
    <row r="2777" spans="1:1" x14ac:dyDescent="0.2">
      <c r="A2777" t="s">
        <v>3041</v>
      </c>
    </row>
    <row r="2778" spans="1:1" x14ac:dyDescent="0.2">
      <c r="A2778" t="s">
        <v>3042</v>
      </c>
    </row>
    <row r="2779" spans="1:1" x14ac:dyDescent="0.2">
      <c r="A2779" t="s">
        <v>3043</v>
      </c>
    </row>
    <row r="2780" spans="1:1" x14ac:dyDescent="0.2">
      <c r="A2780" t="s">
        <v>3044</v>
      </c>
    </row>
    <row r="2781" spans="1:1" x14ac:dyDescent="0.2">
      <c r="A2781" t="s">
        <v>3045</v>
      </c>
    </row>
    <row r="2782" spans="1:1" x14ac:dyDescent="0.2">
      <c r="A2782" t="s">
        <v>3046</v>
      </c>
    </row>
    <row r="2783" spans="1:1" x14ac:dyDescent="0.2">
      <c r="A2783" t="s">
        <v>3047</v>
      </c>
    </row>
    <row r="2784" spans="1:1" x14ac:dyDescent="0.2">
      <c r="A2784" t="s">
        <v>3048</v>
      </c>
    </row>
    <row r="2785" spans="1:1" x14ac:dyDescent="0.2">
      <c r="A2785" t="s">
        <v>3049</v>
      </c>
    </row>
    <row r="2786" spans="1:1" x14ac:dyDescent="0.2">
      <c r="A2786" t="s">
        <v>3050</v>
      </c>
    </row>
    <row r="2787" spans="1:1" x14ac:dyDescent="0.2">
      <c r="A2787" t="s">
        <v>3051</v>
      </c>
    </row>
    <row r="2788" spans="1:1" x14ac:dyDescent="0.2">
      <c r="A2788" t="s">
        <v>2109</v>
      </c>
    </row>
    <row r="2789" spans="1:1" x14ac:dyDescent="0.2">
      <c r="A2789" t="s">
        <v>2110</v>
      </c>
    </row>
    <row r="2790" spans="1:1" x14ac:dyDescent="0.2">
      <c r="A2790" t="s">
        <v>2122</v>
      </c>
    </row>
    <row r="2791" spans="1:1" x14ac:dyDescent="0.2">
      <c r="A2791" t="s">
        <v>2061</v>
      </c>
    </row>
    <row r="2792" spans="1:1" x14ac:dyDescent="0.2">
      <c r="A2792" t="s">
        <v>2120</v>
      </c>
    </row>
    <row r="2793" spans="1:1" x14ac:dyDescent="0.2">
      <c r="A2793" t="s">
        <v>2121</v>
      </c>
    </row>
    <row r="2794" spans="1:1" x14ac:dyDescent="0.2">
      <c r="A2794" t="s">
        <v>2099</v>
      </c>
    </row>
    <row r="2795" spans="1:1" x14ac:dyDescent="0.2">
      <c r="A2795" t="s">
        <v>2100</v>
      </c>
    </row>
    <row r="2796" spans="1:1" x14ac:dyDescent="0.2">
      <c r="A2796" t="s">
        <v>2101</v>
      </c>
    </row>
    <row r="2797" spans="1:1" x14ac:dyDescent="0.2">
      <c r="A2797" t="s">
        <v>2067</v>
      </c>
    </row>
    <row r="2798" spans="1:1" x14ac:dyDescent="0.2">
      <c r="A2798" t="s">
        <v>2112</v>
      </c>
    </row>
    <row r="2799" spans="1:1" x14ac:dyDescent="0.2">
      <c r="A2799" t="s">
        <v>2103</v>
      </c>
    </row>
    <row r="2800" spans="1:1" x14ac:dyDescent="0.2">
      <c r="A2800" t="s">
        <v>2104</v>
      </c>
    </row>
    <row r="2801" spans="1:1" x14ac:dyDescent="0.2">
      <c r="A2801" t="s">
        <v>2071</v>
      </c>
    </row>
    <row r="2802" spans="1:1" x14ac:dyDescent="0.2">
      <c r="A2802" t="s">
        <v>2072</v>
      </c>
    </row>
    <row r="2803" spans="1:1" x14ac:dyDescent="0.2">
      <c r="A2803" t="s">
        <v>2073</v>
      </c>
    </row>
    <row r="2804" spans="1:1" x14ac:dyDescent="0.2">
      <c r="A2804" t="s">
        <v>2074</v>
      </c>
    </row>
    <row r="2805" spans="1:1" x14ac:dyDescent="0.2">
      <c r="A2805" t="s">
        <v>2106</v>
      </c>
    </row>
    <row r="2806" spans="1:1" x14ac:dyDescent="0.2">
      <c r="A2806" t="s">
        <v>2107</v>
      </c>
    </row>
    <row r="2807" spans="1:1" x14ac:dyDescent="0.2">
      <c r="A2807" t="s">
        <v>2077</v>
      </c>
    </row>
    <row r="2808" spans="1:1" x14ac:dyDescent="0.2">
      <c r="A2808" t="s">
        <v>3037</v>
      </c>
    </row>
    <row r="2809" spans="1:1" x14ac:dyDescent="0.2">
      <c r="A2809" t="s">
        <v>3038</v>
      </c>
    </row>
    <row r="2810" spans="1:1" x14ac:dyDescent="0.2">
      <c r="A2810" t="s">
        <v>3039</v>
      </c>
    </row>
    <row r="2811" spans="1:1" x14ac:dyDescent="0.2">
      <c r="A2811" t="s">
        <v>3040</v>
      </c>
    </row>
    <row r="2812" spans="1:1" x14ac:dyDescent="0.2">
      <c r="A2812" t="s">
        <v>3041</v>
      </c>
    </row>
    <row r="2813" spans="1:1" x14ac:dyDescent="0.2">
      <c r="A2813" t="s">
        <v>3042</v>
      </c>
    </row>
    <row r="2814" spans="1:1" x14ac:dyDescent="0.2">
      <c r="A2814" t="s">
        <v>3043</v>
      </c>
    </row>
    <row r="2815" spans="1:1" x14ac:dyDescent="0.2">
      <c r="A2815" t="s">
        <v>3044</v>
      </c>
    </row>
    <row r="2816" spans="1:1" x14ac:dyDescent="0.2">
      <c r="A2816" t="s">
        <v>3045</v>
      </c>
    </row>
    <row r="2817" spans="1:1" x14ac:dyDescent="0.2">
      <c r="A2817" t="s">
        <v>3046</v>
      </c>
    </row>
    <row r="2818" spans="1:1" x14ac:dyDescent="0.2">
      <c r="A2818" t="s">
        <v>3047</v>
      </c>
    </row>
    <row r="2819" spans="1:1" x14ac:dyDescent="0.2">
      <c r="A2819" t="s">
        <v>3048</v>
      </c>
    </row>
    <row r="2820" spans="1:1" x14ac:dyDescent="0.2">
      <c r="A2820" t="s">
        <v>3049</v>
      </c>
    </row>
    <row r="2821" spans="1:1" x14ac:dyDescent="0.2">
      <c r="A2821" t="s">
        <v>3050</v>
      </c>
    </row>
    <row r="2822" spans="1:1" x14ac:dyDescent="0.2">
      <c r="A2822" t="s">
        <v>3051</v>
      </c>
    </row>
    <row r="2823" spans="1:1" x14ac:dyDescent="0.2">
      <c r="A2823" t="s">
        <v>2109</v>
      </c>
    </row>
    <row r="2824" spans="1:1" x14ac:dyDescent="0.2">
      <c r="A2824" t="s">
        <v>2110</v>
      </c>
    </row>
    <row r="2825" spans="1:1" x14ac:dyDescent="0.2">
      <c r="A2825" t="s">
        <v>2123</v>
      </c>
    </row>
    <row r="2826" spans="1:1" x14ac:dyDescent="0.2">
      <c r="A2826" t="s">
        <v>2061</v>
      </c>
    </row>
    <row r="2827" spans="1:1" x14ac:dyDescent="0.2">
      <c r="A2827" t="s">
        <v>2120</v>
      </c>
    </row>
    <row r="2828" spans="1:1" x14ac:dyDescent="0.2">
      <c r="A2828" t="s">
        <v>2121</v>
      </c>
    </row>
    <row r="2829" spans="1:1" x14ac:dyDescent="0.2">
      <c r="A2829" t="s">
        <v>2099</v>
      </c>
    </row>
    <row r="2830" spans="1:1" x14ac:dyDescent="0.2">
      <c r="A2830" t="s">
        <v>2100</v>
      </c>
    </row>
    <row r="2831" spans="1:1" x14ac:dyDescent="0.2">
      <c r="A2831" t="s">
        <v>2101</v>
      </c>
    </row>
    <row r="2832" spans="1:1" x14ac:dyDescent="0.2">
      <c r="A2832" t="s">
        <v>2067</v>
      </c>
    </row>
    <row r="2833" spans="1:1" x14ac:dyDescent="0.2">
      <c r="A2833" t="s">
        <v>2068</v>
      </c>
    </row>
    <row r="2834" spans="1:1" x14ac:dyDescent="0.2">
      <c r="A2834" t="s">
        <v>2103</v>
      </c>
    </row>
    <row r="2835" spans="1:1" x14ac:dyDescent="0.2">
      <c r="A2835" t="s">
        <v>2104</v>
      </c>
    </row>
    <row r="2836" spans="1:1" x14ac:dyDescent="0.2">
      <c r="A2836" t="s">
        <v>2071</v>
      </c>
    </row>
    <row r="2837" spans="1:1" x14ac:dyDescent="0.2">
      <c r="A2837" t="s">
        <v>2072</v>
      </c>
    </row>
    <row r="2838" spans="1:1" x14ac:dyDescent="0.2">
      <c r="A2838" t="s">
        <v>2073</v>
      </c>
    </row>
    <row r="2839" spans="1:1" x14ac:dyDescent="0.2">
      <c r="A2839" t="s">
        <v>2074</v>
      </c>
    </row>
    <row r="2840" spans="1:1" x14ac:dyDescent="0.2">
      <c r="A2840" t="s">
        <v>2106</v>
      </c>
    </row>
    <row r="2841" spans="1:1" x14ac:dyDescent="0.2">
      <c r="A2841" t="s">
        <v>2107</v>
      </c>
    </row>
    <row r="2842" spans="1:1" x14ac:dyDescent="0.2">
      <c r="A2842" t="s">
        <v>2077</v>
      </c>
    </row>
    <row r="2843" spans="1:1" x14ac:dyDescent="0.2">
      <c r="A2843" t="s">
        <v>3037</v>
      </c>
    </row>
    <row r="2844" spans="1:1" x14ac:dyDescent="0.2">
      <c r="A2844" t="s">
        <v>3038</v>
      </c>
    </row>
    <row r="2845" spans="1:1" x14ac:dyDescent="0.2">
      <c r="A2845" t="s">
        <v>3039</v>
      </c>
    </row>
    <row r="2846" spans="1:1" x14ac:dyDescent="0.2">
      <c r="A2846" t="s">
        <v>3040</v>
      </c>
    </row>
    <row r="2847" spans="1:1" x14ac:dyDescent="0.2">
      <c r="A2847" t="s">
        <v>3041</v>
      </c>
    </row>
    <row r="2848" spans="1:1" x14ac:dyDescent="0.2">
      <c r="A2848" t="s">
        <v>3042</v>
      </c>
    </row>
    <row r="2849" spans="1:1" x14ac:dyDescent="0.2">
      <c r="A2849" t="s">
        <v>3043</v>
      </c>
    </row>
    <row r="2850" spans="1:1" x14ac:dyDescent="0.2">
      <c r="A2850" t="s">
        <v>3044</v>
      </c>
    </row>
    <row r="2851" spans="1:1" x14ac:dyDescent="0.2">
      <c r="A2851" t="s">
        <v>3045</v>
      </c>
    </row>
    <row r="2852" spans="1:1" x14ac:dyDescent="0.2">
      <c r="A2852" t="s">
        <v>3046</v>
      </c>
    </row>
    <row r="2853" spans="1:1" x14ac:dyDescent="0.2">
      <c r="A2853" t="s">
        <v>3047</v>
      </c>
    </row>
    <row r="2854" spans="1:1" x14ac:dyDescent="0.2">
      <c r="A2854" t="s">
        <v>3048</v>
      </c>
    </row>
    <row r="2855" spans="1:1" x14ac:dyDescent="0.2">
      <c r="A2855" t="s">
        <v>3049</v>
      </c>
    </row>
    <row r="2856" spans="1:1" x14ac:dyDescent="0.2">
      <c r="A2856" t="s">
        <v>3050</v>
      </c>
    </row>
    <row r="2857" spans="1:1" x14ac:dyDescent="0.2">
      <c r="A2857" t="s">
        <v>3051</v>
      </c>
    </row>
    <row r="2858" spans="1:1" x14ac:dyDescent="0.2">
      <c r="A2858" t="s">
        <v>2109</v>
      </c>
    </row>
    <row r="2859" spans="1:1" x14ac:dyDescent="0.2">
      <c r="A2859" t="s">
        <v>2110</v>
      </c>
    </row>
    <row r="2860" spans="1:1" x14ac:dyDescent="0.2">
      <c r="A2860" t="s">
        <v>2124</v>
      </c>
    </row>
    <row r="2861" spans="1:1" x14ac:dyDescent="0.2">
      <c r="A2861" t="s">
        <v>2061</v>
      </c>
    </row>
    <row r="2862" spans="1:1" x14ac:dyDescent="0.2">
      <c r="A2862" t="s">
        <v>2115</v>
      </c>
    </row>
    <row r="2863" spans="1:1" x14ac:dyDescent="0.2">
      <c r="A2863" t="s">
        <v>2125</v>
      </c>
    </row>
    <row r="2864" spans="1:1" x14ac:dyDescent="0.2">
      <c r="A2864" t="s">
        <v>2126</v>
      </c>
    </row>
    <row r="2865" spans="1:1" x14ac:dyDescent="0.2">
      <c r="A2865" t="s">
        <v>2100</v>
      </c>
    </row>
    <row r="2866" spans="1:1" x14ac:dyDescent="0.2">
      <c r="A2866" t="s">
        <v>2101</v>
      </c>
    </row>
    <row r="2867" spans="1:1" x14ac:dyDescent="0.2">
      <c r="A2867" t="s">
        <v>2067</v>
      </c>
    </row>
    <row r="2868" spans="1:1" x14ac:dyDescent="0.2">
      <c r="A2868" t="s">
        <v>2102</v>
      </c>
    </row>
    <row r="2869" spans="1:1" x14ac:dyDescent="0.2">
      <c r="A2869" t="s">
        <v>2103</v>
      </c>
    </row>
    <row r="2870" spans="1:1" x14ac:dyDescent="0.2">
      <c r="A2870" t="s">
        <v>2104</v>
      </c>
    </row>
    <row r="2871" spans="1:1" x14ac:dyDescent="0.2">
      <c r="A2871" t="s">
        <v>2071</v>
      </c>
    </row>
    <row r="2872" spans="1:1" x14ac:dyDescent="0.2">
      <c r="A2872" t="s">
        <v>2072</v>
      </c>
    </row>
    <row r="2873" spans="1:1" x14ac:dyDescent="0.2">
      <c r="A2873" t="s">
        <v>2073</v>
      </c>
    </row>
    <row r="2874" spans="1:1" x14ac:dyDescent="0.2">
      <c r="A2874" t="s">
        <v>2074</v>
      </c>
    </row>
    <row r="2875" spans="1:1" x14ac:dyDescent="0.2">
      <c r="A2875" t="s">
        <v>2106</v>
      </c>
    </row>
    <row r="2876" spans="1:1" x14ac:dyDescent="0.2">
      <c r="A2876" t="s">
        <v>2107</v>
      </c>
    </row>
    <row r="2877" spans="1:1" x14ac:dyDescent="0.2">
      <c r="A2877" t="s">
        <v>2077</v>
      </c>
    </row>
    <row r="2878" spans="1:1" x14ac:dyDescent="0.2">
      <c r="A2878" t="s">
        <v>3052</v>
      </c>
    </row>
    <row r="2879" spans="1:1" x14ac:dyDescent="0.2">
      <c r="A2879" t="s">
        <v>3053</v>
      </c>
    </row>
    <row r="2880" spans="1:1" x14ac:dyDescent="0.2">
      <c r="A2880" t="s">
        <v>3054</v>
      </c>
    </row>
    <row r="2881" spans="1:1" x14ac:dyDescent="0.2">
      <c r="A2881" t="s">
        <v>3055</v>
      </c>
    </row>
    <row r="2882" spans="1:1" x14ac:dyDescent="0.2">
      <c r="A2882" t="s">
        <v>3056</v>
      </c>
    </row>
    <row r="2883" spans="1:1" x14ac:dyDescent="0.2">
      <c r="A2883" t="s">
        <v>3057</v>
      </c>
    </row>
    <row r="2884" spans="1:1" x14ac:dyDescent="0.2">
      <c r="A2884" t="s">
        <v>3058</v>
      </c>
    </row>
    <row r="2885" spans="1:1" x14ac:dyDescent="0.2">
      <c r="A2885" t="s">
        <v>3059</v>
      </c>
    </row>
    <row r="2886" spans="1:1" x14ac:dyDescent="0.2">
      <c r="A2886" t="s">
        <v>3060</v>
      </c>
    </row>
    <row r="2887" spans="1:1" x14ac:dyDescent="0.2">
      <c r="A2887" t="s">
        <v>3061</v>
      </c>
    </row>
    <row r="2888" spans="1:1" x14ac:dyDescent="0.2">
      <c r="A2888" t="s">
        <v>2127</v>
      </c>
    </row>
    <row r="2889" spans="1:1" x14ac:dyDescent="0.2">
      <c r="A2889" t="s">
        <v>2128</v>
      </c>
    </row>
    <row r="2890" spans="1:1" x14ac:dyDescent="0.2">
      <c r="A2890" t="s">
        <v>2129</v>
      </c>
    </row>
    <row r="2891" spans="1:1" x14ac:dyDescent="0.2">
      <c r="A2891" t="s">
        <v>2130</v>
      </c>
    </row>
    <row r="2892" spans="1:1" x14ac:dyDescent="0.2">
      <c r="A2892" t="s">
        <v>2131</v>
      </c>
    </row>
    <row r="2893" spans="1:1" x14ac:dyDescent="0.2">
      <c r="A2893" t="s">
        <v>2109</v>
      </c>
    </row>
    <row r="2894" spans="1:1" x14ac:dyDescent="0.2">
      <c r="A2894" t="s">
        <v>2110</v>
      </c>
    </row>
    <row r="2895" spans="1:1" x14ac:dyDescent="0.2">
      <c r="A2895" t="s">
        <v>2132</v>
      </c>
    </row>
    <row r="2896" spans="1:1" x14ac:dyDescent="0.2">
      <c r="A2896" t="s">
        <v>2061</v>
      </c>
    </row>
    <row r="2897" spans="1:1" x14ac:dyDescent="0.2">
      <c r="A2897" t="s">
        <v>2115</v>
      </c>
    </row>
    <row r="2898" spans="1:1" x14ac:dyDescent="0.2">
      <c r="A2898" t="s">
        <v>2125</v>
      </c>
    </row>
    <row r="2899" spans="1:1" x14ac:dyDescent="0.2">
      <c r="A2899" t="s">
        <v>2126</v>
      </c>
    </row>
    <row r="2900" spans="1:1" x14ac:dyDescent="0.2">
      <c r="A2900" t="s">
        <v>2100</v>
      </c>
    </row>
    <row r="2901" spans="1:1" x14ac:dyDescent="0.2">
      <c r="A2901" t="s">
        <v>2101</v>
      </c>
    </row>
    <row r="2902" spans="1:1" x14ac:dyDescent="0.2">
      <c r="A2902" t="s">
        <v>2067</v>
      </c>
    </row>
    <row r="2903" spans="1:1" x14ac:dyDescent="0.2">
      <c r="A2903" t="s">
        <v>2112</v>
      </c>
    </row>
    <row r="2904" spans="1:1" x14ac:dyDescent="0.2">
      <c r="A2904" t="s">
        <v>2103</v>
      </c>
    </row>
    <row r="2905" spans="1:1" x14ac:dyDescent="0.2">
      <c r="A2905" t="s">
        <v>2104</v>
      </c>
    </row>
    <row r="2906" spans="1:1" x14ac:dyDescent="0.2">
      <c r="A2906" t="s">
        <v>2071</v>
      </c>
    </row>
    <row r="2907" spans="1:1" x14ac:dyDescent="0.2">
      <c r="A2907" t="s">
        <v>2072</v>
      </c>
    </row>
    <row r="2908" spans="1:1" x14ac:dyDescent="0.2">
      <c r="A2908" t="s">
        <v>2073</v>
      </c>
    </row>
    <row r="2909" spans="1:1" x14ac:dyDescent="0.2">
      <c r="A2909" t="s">
        <v>2074</v>
      </c>
    </row>
    <row r="2910" spans="1:1" x14ac:dyDescent="0.2">
      <c r="A2910" t="s">
        <v>2106</v>
      </c>
    </row>
    <row r="2911" spans="1:1" x14ac:dyDescent="0.2">
      <c r="A2911" t="s">
        <v>2107</v>
      </c>
    </row>
    <row r="2912" spans="1:1" x14ac:dyDescent="0.2">
      <c r="A2912" t="s">
        <v>2077</v>
      </c>
    </row>
    <row r="2913" spans="1:1" x14ac:dyDescent="0.2">
      <c r="A2913" t="s">
        <v>3052</v>
      </c>
    </row>
    <row r="2914" spans="1:1" x14ac:dyDescent="0.2">
      <c r="A2914" t="s">
        <v>3053</v>
      </c>
    </row>
    <row r="2915" spans="1:1" x14ac:dyDescent="0.2">
      <c r="A2915" t="s">
        <v>3054</v>
      </c>
    </row>
    <row r="2916" spans="1:1" x14ac:dyDescent="0.2">
      <c r="A2916" t="s">
        <v>3055</v>
      </c>
    </row>
    <row r="2917" spans="1:1" x14ac:dyDescent="0.2">
      <c r="A2917" t="s">
        <v>3056</v>
      </c>
    </row>
    <row r="2918" spans="1:1" x14ac:dyDescent="0.2">
      <c r="A2918" t="s">
        <v>3057</v>
      </c>
    </row>
    <row r="2919" spans="1:1" x14ac:dyDescent="0.2">
      <c r="A2919" t="s">
        <v>3058</v>
      </c>
    </row>
    <row r="2920" spans="1:1" x14ac:dyDescent="0.2">
      <c r="A2920" t="s">
        <v>3059</v>
      </c>
    </row>
    <row r="2921" spans="1:1" x14ac:dyDescent="0.2">
      <c r="A2921" t="s">
        <v>3060</v>
      </c>
    </row>
    <row r="2922" spans="1:1" x14ac:dyDescent="0.2">
      <c r="A2922" t="s">
        <v>3061</v>
      </c>
    </row>
    <row r="2923" spans="1:1" x14ac:dyDescent="0.2">
      <c r="A2923" t="s">
        <v>2127</v>
      </c>
    </row>
    <row r="2924" spans="1:1" x14ac:dyDescent="0.2">
      <c r="A2924" t="s">
        <v>2128</v>
      </c>
    </row>
    <row r="2925" spans="1:1" x14ac:dyDescent="0.2">
      <c r="A2925" t="s">
        <v>2129</v>
      </c>
    </row>
    <row r="2926" spans="1:1" x14ac:dyDescent="0.2">
      <c r="A2926" t="s">
        <v>2130</v>
      </c>
    </row>
    <row r="2927" spans="1:1" x14ac:dyDescent="0.2">
      <c r="A2927" t="s">
        <v>2131</v>
      </c>
    </row>
    <row r="2928" spans="1:1" x14ac:dyDescent="0.2">
      <c r="A2928" t="s">
        <v>2109</v>
      </c>
    </row>
    <row r="2929" spans="1:1" x14ac:dyDescent="0.2">
      <c r="A2929" t="s">
        <v>2110</v>
      </c>
    </row>
    <row r="2930" spans="1:1" x14ac:dyDescent="0.2">
      <c r="A2930" t="s">
        <v>2133</v>
      </c>
    </row>
    <row r="2931" spans="1:1" x14ac:dyDescent="0.2">
      <c r="A2931" t="s">
        <v>2061</v>
      </c>
    </row>
    <row r="2932" spans="1:1" x14ac:dyDescent="0.2">
      <c r="A2932" t="s">
        <v>2115</v>
      </c>
    </row>
    <row r="2933" spans="1:1" x14ac:dyDescent="0.2">
      <c r="A2933" t="s">
        <v>2125</v>
      </c>
    </row>
    <row r="2934" spans="1:1" x14ac:dyDescent="0.2">
      <c r="A2934" t="s">
        <v>2126</v>
      </c>
    </row>
    <row r="2935" spans="1:1" x14ac:dyDescent="0.2">
      <c r="A2935" t="s">
        <v>2100</v>
      </c>
    </row>
    <row r="2936" spans="1:1" x14ac:dyDescent="0.2">
      <c r="A2936" t="s">
        <v>2101</v>
      </c>
    </row>
    <row r="2937" spans="1:1" x14ac:dyDescent="0.2">
      <c r="A2937" t="s">
        <v>2067</v>
      </c>
    </row>
    <row r="2938" spans="1:1" x14ac:dyDescent="0.2">
      <c r="A2938" t="s">
        <v>2068</v>
      </c>
    </row>
    <row r="2939" spans="1:1" x14ac:dyDescent="0.2">
      <c r="A2939" t="s">
        <v>2103</v>
      </c>
    </row>
    <row r="2940" spans="1:1" x14ac:dyDescent="0.2">
      <c r="A2940" t="s">
        <v>2104</v>
      </c>
    </row>
    <row r="2941" spans="1:1" x14ac:dyDescent="0.2">
      <c r="A2941" t="s">
        <v>2071</v>
      </c>
    </row>
    <row r="2942" spans="1:1" x14ac:dyDescent="0.2">
      <c r="A2942" t="s">
        <v>2072</v>
      </c>
    </row>
    <row r="2943" spans="1:1" x14ac:dyDescent="0.2">
      <c r="A2943" t="s">
        <v>2073</v>
      </c>
    </row>
    <row r="2944" spans="1:1" x14ac:dyDescent="0.2">
      <c r="A2944" t="s">
        <v>2074</v>
      </c>
    </row>
    <row r="2945" spans="1:1" x14ac:dyDescent="0.2">
      <c r="A2945" t="s">
        <v>2106</v>
      </c>
    </row>
    <row r="2946" spans="1:1" x14ac:dyDescent="0.2">
      <c r="A2946" t="s">
        <v>2107</v>
      </c>
    </row>
    <row r="2947" spans="1:1" x14ac:dyDescent="0.2">
      <c r="A2947" t="s">
        <v>2077</v>
      </c>
    </row>
    <row r="2948" spans="1:1" x14ac:dyDescent="0.2">
      <c r="A2948" t="s">
        <v>3052</v>
      </c>
    </row>
    <row r="2949" spans="1:1" x14ac:dyDescent="0.2">
      <c r="A2949" t="s">
        <v>3053</v>
      </c>
    </row>
    <row r="2950" spans="1:1" x14ac:dyDescent="0.2">
      <c r="A2950" t="s">
        <v>3054</v>
      </c>
    </row>
    <row r="2951" spans="1:1" x14ac:dyDescent="0.2">
      <c r="A2951" t="s">
        <v>3055</v>
      </c>
    </row>
    <row r="2952" spans="1:1" x14ac:dyDescent="0.2">
      <c r="A2952" t="s">
        <v>3056</v>
      </c>
    </row>
    <row r="2953" spans="1:1" x14ac:dyDescent="0.2">
      <c r="A2953" t="s">
        <v>3057</v>
      </c>
    </row>
    <row r="2954" spans="1:1" x14ac:dyDescent="0.2">
      <c r="A2954" t="s">
        <v>3058</v>
      </c>
    </row>
    <row r="2955" spans="1:1" x14ac:dyDescent="0.2">
      <c r="A2955" t="s">
        <v>3059</v>
      </c>
    </row>
    <row r="2956" spans="1:1" x14ac:dyDescent="0.2">
      <c r="A2956" t="s">
        <v>3060</v>
      </c>
    </row>
    <row r="2957" spans="1:1" x14ac:dyDescent="0.2">
      <c r="A2957" t="s">
        <v>3061</v>
      </c>
    </row>
    <row r="2958" spans="1:1" x14ac:dyDescent="0.2">
      <c r="A2958" t="s">
        <v>2127</v>
      </c>
    </row>
    <row r="2959" spans="1:1" x14ac:dyDescent="0.2">
      <c r="A2959" t="s">
        <v>2128</v>
      </c>
    </row>
    <row r="2960" spans="1:1" x14ac:dyDescent="0.2">
      <c r="A2960" t="s">
        <v>2129</v>
      </c>
    </row>
    <row r="2961" spans="1:1" x14ac:dyDescent="0.2">
      <c r="A2961" t="s">
        <v>2130</v>
      </c>
    </row>
    <row r="2962" spans="1:1" x14ac:dyDescent="0.2">
      <c r="A2962" t="s">
        <v>2131</v>
      </c>
    </row>
    <row r="2963" spans="1:1" x14ac:dyDescent="0.2">
      <c r="A2963" t="s">
        <v>2109</v>
      </c>
    </row>
    <row r="2964" spans="1:1" x14ac:dyDescent="0.2">
      <c r="A2964" t="s">
        <v>2110</v>
      </c>
    </row>
    <row r="2965" spans="1:1" x14ac:dyDescent="0.2">
      <c r="A2965" t="s">
        <v>2134</v>
      </c>
    </row>
    <row r="2966" spans="1:1" x14ac:dyDescent="0.2">
      <c r="A2966" t="s">
        <v>2061</v>
      </c>
    </row>
    <row r="2967" spans="1:1" x14ac:dyDescent="0.2">
      <c r="A2967" t="s">
        <v>2115</v>
      </c>
    </row>
    <row r="2968" spans="1:1" x14ac:dyDescent="0.2">
      <c r="A2968" t="s">
        <v>2135</v>
      </c>
    </row>
    <row r="2969" spans="1:1" x14ac:dyDescent="0.2">
      <c r="A2969" t="s">
        <v>2126</v>
      </c>
    </row>
    <row r="2970" spans="1:1" x14ac:dyDescent="0.2">
      <c r="A2970" t="s">
        <v>2100</v>
      </c>
    </row>
    <row r="2971" spans="1:1" x14ac:dyDescent="0.2">
      <c r="A2971" t="s">
        <v>2101</v>
      </c>
    </row>
    <row r="2972" spans="1:1" x14ac:dyDescent="0.2">
      <c r="A2972" t="s">
        <v>2067</v>
      </c>
    </row>
    <row r="2973" spans="1:1" x14ac:dyDescent="0.2">
      <c r="A2973" t="s">
        <v>2102</v>
      </c>
    </row>
    <row r="2974" spans="1:1" x14ac:dyDescent="0.2">
      <c r="A2974" t="s">
        <v>2103</v>
      </c>
    </row>
    <row r="2975" spans="1:1" x14ac:dyDescent="0.2">
      <c r="A2975" t="s">
        <v>2104</v>
      </c>
    </row>
    <row r="2976" spans="1:1" x14ac:dyDescent="0.2">
      <c r="A2976" t="s">
        <v>2071</v>
      </c>
    </row>
    <row r="2977" spans="1:1" x14ac:dyDescent="0.2">
      <c r="A2977" t="s">
        <v>2072</v>
      </c>
    </row>
    <row r="2978" spans="1:1" x14ac:dyDescent="0.2">
      <c r="A2978" t="s">
        <v>2073</v>
      </c>
    </row>
    <row r="2979" spans="1:1" x14ac:dyDescent="0.2">
      <c r="A2979" t="s">
        <v>2074</v>
      </c>
    </row>
    <row r="2980" spans="1:1" x14ac:dyDescent="0.2">
      <c r="A2980" t="s">
        <v>2106</v>
      </c>
    </row>
    <row r="2981" spans="1:1" x14ac:dyDescent="0.2">
      <c r="A2981" t="s">
        <v>2107</v>
      </c>
    </row>
    <row r="2982" spans="1:1" x14ac:dyDescent="0.2">
      <c r="A2982" t="s">
        <v>2077</v>
      </c>
    </row>
    <row r="2983" spans="1:1" x14ac:dyDescent="0.2">
      <c r="A2983" t="s">
        <v>3062</v>
      </c>
    </row>
    <row r="2984" spans="1:1" x14ac:dyDescent="0.2">
      <c r="A2984" t="s">
        <v>3063</v>
      </c>
    </row>
    <row r="2985" spans="1:1" x14ac:dyDescent="0.2">
      <c r="A2985" t="s">
        <v>3064</v>
      </c>
    </row>
    <row r="2986" spans="1:1" x14ac:dyDescent="0.2">
      <c r="A2986" t="s">
        <v>3065</v>
      </c>
    </row>
    <row r="2987" spans="1:1" x14ac:dyDescent="0.2">
      <c r="A2987" t="s">
        <v>3066</v>
      </c>
    </row>
    <row r="2988" spans="1:1" x14ac:dyDescent="0.2">
      <c r="A2988" t="s">
        <v>3067</v>
      </c>
    </row>
    <row r="2989" spans="1:1" x14ac:dyDescent="0.2">
      <c r="A2989" t="s">
        <v>3068</v>
      </c>
    </row>
    <row r="2990" spans="1:1" x14ac:dyDescent="0.2">
      <c r="A2990" t="s">
        <v>3069</v>
      </c>
    </row>
    <row r="2991" spans="1:1" x14ac:dyDescent="0.2">
      <c r="A2991" t="s">
        <v>3070</v>
      </c>
    </row>
    <row r="2992" spans="1:1" x14ac:dyDescent="0.2">
      <c r="A2992" t="s">
        <v>3071</v>
      </c>
    </row>
    <row r="2993" spans="1:1" x14ac:dyDescent="0.2">
      <c r="A2993" t="s">
        <v>2136</v>
      </c>
    </row>
    <row r="2994" spans="1:1" x14ac:dyDescent="0.2">
      <c r="A2994" t="s">
        <v>2137</v>
      </c>
    </row>
    <row r="2995" spans="1:1" x14ac:dyDescent="0.2">
      <c r="A2995" t="s">
        <v>2138</v>
      </c>
    </row>
    <row r="2996" spans="1:1" x14ac:dyDescent="0.2">
      <c r="A2996" t="s">
        <v>2139</v>
      </c>
    </row>
    <row r="2997" spans="1:1" x14ac:dyDescent="0.2">
      <c r="A2997" t="s">
        <v>2140</v>
      </c>
    </row>
    <row r="2998" spans="1:1" x14ac:dyDescent="0.2">
      <c r="A2998" t="s">
        <v>2109</v>
      </c>
    </row>
    <row r="2999" spans="1:1" x14ac:dyDescent="0.2">
      <c r="A2999" t="s">
        <v>2110</v>
      </c>
    </row>
    <row r="3000" spans="1:1" x14ac:dyDescent="0.2">
      <c r="A3000" t="s">
        <v>2141</v>
      </c>
    </row>
    <row r="3001" spans="1:1" x14ac:dyDescent="0.2">
      <c r="A3001" t="s">
        <v>2061</v>
      </c>
    </row>
    <row r="3002" spans="1:1" x14ac:dyDescent="0.2">
      <c r="A3002" t="s">
        <v>2115</v>
      </c>
    </row>
    <row r="3003" spans="1:1" x14ac:dyDescent="0.2">
      <c r="A3003" t="s">
        <v>2135</v>
      </c>
    </row>
    <row r="3004" spans="1:1" x14ac:dyDescent="0.2">
      <c r="A3004" t="s">
        <v>2126</v>
      </c>
    </row>
    <row r="3005" spans="1:1" x14ac:dyDescent="0.2">
      <c r="A3005" t="s">
        <v>2100</v>
      </c>
    </row>
    <row r="3006" spans="1:1" x14ac:dyDescent="0.2">
      <c r="A3006" t="s">
        <v>2101</v>
      </c>
    </row>
    <row r="3007" spans="1:1" x14ac:dyDescent="0.2">
      <c r="A3007" t="s">
        <v>2067</v>
      </c>
    </row>
    <row r="3008" spans="1:1" x14ac:dyDescent="0.2">
      <c r="A3008" t="s">
        <v>2112</v>
      </c>
    </row>
    <row r="3009" spans="1:1" x14ac:dyDescent="0.2">
      <c r="A3009" t="s">
        <v>2103</v>
      </c>
    </row>
    <row r="3010" spans="1:1" x14ac:dyDescent="0.2">
      <c r="A3010" t="s">
        <v>2104</v>
      </c>
    </row>
    <row r="3011" spans="1:1" x14ac:dyDescent="0.2">
      <c r="A3011" t="s">
        <v>2071</v>
      </c>
    </row>
    <row r="3012" spans="1:1" x14ac:dyDescent="0.2">
      <c r="A3012" t="s">
        <v>2072</v>
      </c>
    </row>
    <row r="3013" spans="1:1" x14ac:dyDescent="0.2">
      <c r="A3013" t="s">
        <v>2073</v>
      </c>
    </row>
    <row r="3014" spans="1:1" x14ac:dyDescent="0.2">
      <c r="A3014" t="s">
        <v>2074</v>
      </c>
    </row>
    <row r="3015" spans="1:1" x14ac:dyDescent="0.2">
      <c r="A3015" t="s">
        <v>2106</v>
      </c>
    </row>
    <row r="3016" spans="1:1" x14ac:dyDescent="0.2">
      <c r="A3016" t="s">
        <v>2107</v>
      </c>
    </row>
    <row r="3017" spans="1:1" x14ac:dyDescent="0.2">
      <c r="A3017" t="s">
        <v>2077</v>
      </c>
    </row>
    <row r="3018" spans="1:1" x14ac:dyDescent="0.2">
      <c r="A3018" t="s">
        <v>3062</v>
      </c>
    </row>
    <row r="3019" spans="1:1" x14ac:dyDescent="0.2">
      <c r="A3019" t="s">
        <v>3063</v>
      </c>
    </row>
    <row r="3020" spans="1:1" x14ac:dyDescent="0.2">
      <c r="A3020" t="s">
        <v>3064</v>
      </c>
    </row>
    <row r="3021" spans="1:1" x14ac:dyDescent="0.2">
      <c r="A3021" t="s">
        <v>3065</v>
      </c>
    </row>
    <row r="3022" spans="1:1" x14ac:dyDescent="0.2">
      <c r="A3022" t="s">
        <v>3066</v>
      </c>
    </row>
    <row r="3023" spans="1:1" x14ac:dyDescent="0.2">
      <c r="A3023" t="s">
        <v>3067</v>
      </c>
    </row>
    <row r="3024" spans="1:1" x14ac:dyDescent="0.2">
      <c r="A3024" t="s">
        <v>3068</v>
      </c>
    </row>
    <row r="3025" spans="1:1" x14ac:dyDescent="0.2">
      <c r="A3025" t="s">
        <v>3069</v>
      </c>
    </row>
    <row r="3026" spans="1:1" x14ac:dyDescent="0.2">
      <c r="A3026" t="s">
        <v>3070</v>
      </c>
    </row>
    <row r="3027" spans="1:1" x14ac:dyDescent="0.2">
      <c r="A3027" t="s">
        <v>3071</v>
      </c>
    </row>
    <row r="3028" spans="1:1" x14ac:dyDescent="0.2">
      <c r="A3028" t="s">
        <v>2136</v>
      </c>
    </row>
    <row r="3029" spans="1:1" x14ac:dyDescent="0.2">
      <c r="A3029" t="s">
        <v>2137</v>
      </c>
    </row>
    <row r="3030" spans="1:1" x14ac:dyDescent="0.2">
      <c r="A3030" t="s">
        <v>2138</v>
      </c>
    </row>
    <row r="3031" spans="1:1" x14ac:dyDescent="0.2">
      <c r="A3031" t="s">
        <v>2139</v>
      </c>
    </row>
    <row r="3032" spans="1:1" x14ac:dyDescent="0.2">
      <c r="A3032" t="s">
        <v>2140</v>
      </c>
    </row>
    <row r="3033" spans="1:1" x14ac:dyDescent="0.2">
      <c r="A3033" t="s">
        <v>2109</v>
      </c>
    </row>
    <row r="3034" spans="1:1" x14ac:dyDescent="0.2">
      <c r="A3034" t="s">
        <v>2110</v>
      </c>
    </row>
    <row r="3035" spans="1:1" x14ac:dyDescent="0.2">
      <c r="A3035" t="s">
        <v>2142</v>
      </c>
    </row>
    <row r="3036" spans="1:1" x14ac:dyDescent="0.2">
      <c r="A3036" t="s">
        <v>2061</v>
      </c>
    </row>
    <row r="3037" spans="1:1" x14ac:dyDescent="0.2">
      <c r="A3037" t="s">
        <v>2115</v>
      </c>
    </row>
    <row r="3038" spans="1:1" x14ac:dyDescent="0.2">
      <c r="A3038" t="s">
        <v>2135</v>
      </c>
    </row>
    <row r="3039" spans="1:1" x14ac:dyDescent="0.2">
      <c r="A3039" t="s">
        <v>2126</v>
      </c>
    </row>
    <row r="3040" spans="1:1" x14ac:dyDescent="0.2">
      <c r="A3040" t="s">
        <v>2100</v>
      </c>
    </row>
    <row r="3041" spans="1:1" x14ac:dyDescent="0.2">
      <c r="A3041" t="s">
        <v>2101</v>
      </c>
    </row>
    <row r="3042" spans="1:1" x14ac:dyDescent="0.2">
      <c r="A3042" t="s">
        <v>2067</v>
      </c>
    </row>
    <row r="3043" spans="1:1" x14ac:dyDescent="0.2">
      <c r="A3043" t="s">
        <v>2068</v>
      </c>
    </row>
    <row r="3044" spans="1:1" x14ac:dyDescent="0.2">
      <c r="A3044" t="s">
        <v>2103</v>
      </c>
    </row>
    <row r="3045" spans="1:1" x14ac:dyDescent="0.2">
      <c r="A3045" t="s">
        <v>2104</v>
      </c>
    </row>
    <row r="3046" spans="1:1" x14ac:dyDescent="0.2">
      <c r="A3046" t="s">
        <v>2071</v>
      </c>
    </row>
    <row r="3047" spans="1:1" x14ac:dyDescent="0.2">
      <c r="A3047" t="s">
        <v>2072</v>
      </c>
    </row>
    <row r="3048" spans="1:1" x14ac:dyDescent="0.2">
      <c r="A3048" t="s">
        <v>2073</v>
      </c>
    </row>
    <row r="3049" spans="1:1" x14ac:dyDescent="0.2">
      <c r="A3049" t="s">
        <v>2074</v>
      </c>
    </row>
    <row r="3050" spans="1:1" x14ac:dyDescent="0.2">
      <c r="A3050" t="s">
        <v>2106</v>
      </c>
    </row>
    <row r="3051" spans="1:1" x14ac:dyDescent="0.2">
      <c r="A3051" t="s">
        <v>2107</v>
      </c>
    </row>
    <row r="3052" spans="1:1" x14ac:dyDescent="0.2">
      <c r="A3052" t="s">
        <v>2077</v>
      </c>
    </row>
    <row r="3053" spans="1:1" x14ac:dyDescent="0.2">
      <c r="A3053" t="s">
        <v>3062</v>
      </c>
    </row>
    <row r="3054" spans="1:1" x14ac:dyDescent="0.2">
      <c r="A3054" t="s">
        <v>3063</v>
      </c>
    </row>
    <row r="3055" spans="1:1" x14ac:dyDescent="0.2">
      <c r="A3055" t="s">
        <v>3064</v>
      </c>
    </row>
    <row r="3056" spans="1:1" x14ac:dyDescent="0.2">
      <c r="A3056" t="s">
        <v>3065</v>
      </c>
    </row>
    <row r="3057" spans="1:1" x14ac:dyDescent="0.2">
      <c r="A3057" t="s">
        <v>3066</v>
      </c>
    </row>
    <row r="3058" spans="1:1" x14ac:dyDescent="0.2">
      <c r="A3058" t="s">
        <v>3067</v>
      </c>
    </row>
    <row r="3059" spans="1:1" x14ac:dyDescent="0.2">
      <c r="A3059" t="s">
        <v>3068</v>
      </c>
    </row>
    <row r="3060" spans="1:1" x14ac:dyDescent="0.2">
      <c r="A3060" t="s">
        <v>3069</v>
      </c>
    </row>
    <row r="3061" spans="1:1" x14ac:dyDescent="0.2">
      <c r="A3061" t="s">
        <v>3070</v>
      </c>
    </row>
    <row r="3062" spans="1:1" x14ac:dyDescent="0.2">
      <c r="A3062" t="s">
        <v>3071</v>
      </c>
    </row>
    <row r="3063" spans="1:1" x14ac:dyDescent="0.2">
      <c r="A3063" t="s">
        <v>2136</v>
      </c>
    </row>
    <row r="3064" spans="1:1" x14ac:dyDescent="0.2">
      <c r="A3064" t="s">
        <v>2137</v>
      </c>
    </row>
    <row r="3065" spans="1:1" x14ac:dyDescent="0.2">
      <c r="A3065" t="s">
        <v>2138</v>
      </c>
    </row>
    <row r="3066" spans="1:1" x14ac:dyDescent="0.2">
      <c r="A3066" t="s">
        <v>2139</v>
      </c>
    </row>
    <row r="3067" spans="1:1" x14ac:dyDescent="0.2">
      <c r="A3067" t="s">
        <v>2140</v>
      </c>
    </row>
    <row r="3068" spans="1:1" x14ac:dyDescent="0.2">
      <c r="A3068" t="s">
        <v>2109</v>
      </c>
    </row>
    <row r="3069" spans="1:1" x14ac:dyDescent="0.2">
      <c r="A3069" t="s">
        <v>2110</v>
      </c>
    </row>
    <row r="3070" spans="1:1" x14ac:dyDescent="0.2">
      <c r="A3070" t="s">
        <v>2143</v>
      </c>
    </row>
    <row r="3071" spans="1:1" x14ac:dyDescent="0.2">
      <c r="A3071" t="s">
        <v>2061</v>
      </c>
    </row>
    <row r="3072" spans="1:1" x14ac:dyDescent="0.2">
      <c r="A3072" t="s">
        <v>2115</v>
      </c>
    </row>
    <row r="3073" spans="1:1" x14ac:dyDescent="0.2">
      <c r="A3073" t="s">
        <v>2144</v>
      </c>
    </row>
    <row r="3074" spans="1:1" x14ac:dyDescent="0.2">
      <c r="A3074" t="s">
        <v>2126</v>
      </c>
    </row>
    <row r="3075" spans="1:1" x14ac:dyDescent="0.2">
      <c r="A3075" t="s">
        <v>2100</v>
      </c>
    </row>
    <row r="3076" spans="1:1" x14ac:dyDescent="0.2">
      <c r="A3076" t="s">
        <v>2101</v>
      </c>
    </row>
    <row r="3077" spans="1:1" x14ac:dyDescent="0.2">
      <c r="A3077" t="s">
        <v>2067</v>
      </c>
    </row>
    <row r="3078" spans="1:1" x14ac:dyDescent="0.2">
      <c r="A3078" t="s">
        <v>2102</v>
      </c>
    </row>
    <row r="3079" spans="1:1" x14ac:dyDescent="0.2">
      <c r="A3079" t="s">
        <v>2103</v>
      </c>
    </row>
    <row r="3080" spans="1:1" x14ac:dyDescent="0.2">
      <c r="A3080" t="s">
        <v>2104</v>
      </c>
    </row>
    <row r="3081" spans="1:1" x14ac:dyDescent="0.2">
      <c r="A3081" t="s">
        <v>2071</v>
      </c>
    </row>
    <row r="3082" spans="1:1" x14ac:dyDescent="0.2">
      <c r="A3082" t="s">
        <v>2072</v>
      </c>
    </row>
    <row r="3083" spans="1:1" x14ac:dyDescent="0.2">
      <c r="A3083" t="s">
        <v>2073</v>
      </c>
    </row>
    <row r="3084" spans="1:1" x14ac:dyDescent="0.2">
      <c r="A3084" t="s">
        <v>2074</v>
      </c>
    </row>
    <row r="3085" spans="1:1" x14ac:dyDescent="0.2">
      <c r="A3085" t="s">
        <v>2106</v>
      </c>
    </row>
    <row r="3086" spans="1:1" x14ac:dyDescent="0.2">
      <c r="A3086" t="s">
        <v>2107</v>
      </c>
    </row>
    <row r="3087" spans="1:1" x14ac:dyDescent="0.2">
      <c r="A3087" t="s">
        <v>2077</v>
      </c>
    </row>
    <row r="3088" spans="1:1" x14ac:dyDescent="0.2">
      <c r="A3088" t="s">
        <v>3072</v>
      </c>
    </row>
    <row r="3089" spans="1:1" x14ac:dyDescent="0.2">
      <c r="A3089" t="s">
        <v>3073</v>
      </c>
    </row>
    <row r="3090" spans="1:1" x14ac:dyDescent="0.2">
      <c r="A3090" t="s">
        <v>3074</v>
      </c>
    </row>
    <row r="3091" spans="1:1" x14ac:dyDescent="0.2">
      <c r="A3091" t="s">
        <v>3075</v>
      </c>
    </row>
    <row r="3092" spans="1:1" x14ac:dyDescent="0.2">
      <c r="A3092" t="s">
        <v>3076</v>
      </c>
    </row>
    <row r="3093" spans="1:1" x14ac:dyDescent="0.2">
      <c r="A3093" t="s">
        <v>3077</v>
      </c>
    </row>
    <row r="3094" spans="1:1" x14ac:dyDescent="0.2">
      <c r="A3094" t="s">
        <v>3078</v>
      </c>
    </row>
    <row r="3095" spans="1:1" x14ac:dyDescent="0.2">
      <c r="A3095" t="s">
        <v>3079</v>
      </c>
    </row>
    <row r="3096" spans="1:1" x14ac:dyDescent="0.2">
      <c r="A3096" t="s">
        <v>3080</v>
      </c>
    </row>
    <row r="3097" spans="1:1" x14ac:dyDescent="0.2">
      <c r="A3097" t="s">
        <v>3081</v>
      </c>
    </row>
    <row r="3098" spans="1:1" x14ac:dyDescent="0.2">
      <c r="A3098" t="s">
        <v>2145</v>
      </c>
    </row>
    <row r="3099" spans="1:1" x14ac:dyDescent="0.2">
      <c r="A3099" t="s">
        <v>2146</v>
      </c>
    </row>
    <row r="3100" spans="1:1" x14ac:dyDescent="0.2">
      <c r="A3100" t="s">
        <v>2147</v>
      </c>
    </row>
    <row r="3101" spans="1:1" x14ac:dyDescent="0.2">
      <c r="A3101" t="s">
        <v>2148</v>
      </c>
    </row>
    <row r="3102" spans="1:1" x14ac:dyDescent="0.2">
      <c r="A3102" t="s">
        <v>2149</v>
      </c>
    </row>
    <row r="3103" spans="1:1" x14ac:dyDescent="0.2">
      <c r="A3103" t="s">
        <v>2109</v>
      </c>
    </row>
    <row r="3104" spans="1:1" x14ac:dyDescent="0.2">
      <c r="A3104" t="s">
        <v>2110</v>
      </c>
    </row>
    <row r="3105" spans="1:1" x14ac:dyDescent="0.2">
      <c r="A3105" t="s">
        <v>2150</v>
      </c>
    </row>
    <row r="3106" spans="1:1" x14ac:dyDescent="0.2">
      <c r="A3106" t="s">
        <v>2061</v>
      </c>
    </row>
    <row r="3107" spans="1:1" x14ac:dyDescent="0.2">
      <c r="A3107" t="s">
        <v>2115</v>
      </c>
    </row>
    <row r="3108" spans="1:1" x14ac:dyDescent="0.2">
      <c r="A3108" t="s">
        <v>2144</v>
      </c>
    </row>
    <row r="3109" spans="1:1" x14ac:dyDescent="0.2">
      <c r="A3109" t="s">
        <v>2126</v>
      </c>
    </row>
    <row r="3110" spans="1:1" x14ac:dyDescent="0.2">
      <c r="A3110" t="s">
        <v>2100</v>
      </c>
    </row>
    <row r="3111" spans="1:1" x14ac:dyDescent="0.2">
      <c r="A3111" t="s">
        <v>2101</v>
      </c>
    </row>
    <row r="3112" spans="1:1" x14ac:dyDescent="0.2">
      <c r="A3112" t="s">
        <v>2067</v>
      </c>
    </row>
    <row r="3113" spans="1:1" x14ac:dyDescent="0.2">
      <c r="A3113" t="s">
        <v>2112</v>
      </c>
    </row>
    <row r="3114" spans="1:1" x14ac:dyDescent="0.2">
      <c r="A3114" t="s">
        <v>2103</v>
      </c>
    </row>
    <row r="3115" spans="1:1" x14ac:dyDescent="0.2">
      <c r="A3115" t="s">
        <v>2104</v>
      </c>
    </row>
    <row r="3116" spans="1:1" x14ac:dyDescent="0.2">
      <c r="A3116" t="s">
        <v>2071</v>
      </c>
    </row>
    <row r="3117" spans="1:1" x14ac:dyDescent="0.2">
      <c r="A3117" t="s">
        <v>2072</v>
      </c>
    </row>
    <row r="3118" spans="1:1" x14ac:dyDescent="0.2">
      <c r="A3118" t="s">
        <v>2073</v>
      </c>
    </row>
    <row r="3119" spans="1:1" x14ac:dyDescent="0.2">
      <c r="A3119" t="s">
        <v>2074</v>
      </c>
    </row>
    <row r="3120" spans="1:1" x14ac:dyDescent="0.2">
      <c r="A3120" t="s">
        <v>2106</v>
      </c>
    </row>
    <row r="3121" spans="1:1" x14ac:dyDescent="0.2">
      <c r="A3121" t="s">
        <v>2107</v>
      </c>
    </row>
    <row r="3122" spans="1:1" x14ac:dyDescent="0.2">
      <c r="A3122" t="s">
        <v>2077</v>
      </c>
    </row>
    <row r="3123" spans="1:1" x14ac:dyDescent="0.2">
      <c r="A3123" t="s">
        <v>3072</v>
      </c>
    </row>
    <row r="3124" spans="1:1" x14ac:dyDescent="0.2">
      <c r="A3124" t="s">
        <v>3073</v>
      </c>
    </row>
    <row r="3125" spans="1:1" x14ac:dyDescent="0.2">
      <c r="A3125" t="s">
        <v>3074</v>
      </c>
    </row>
    <row r="3126" spans="1:1" x14ac:dyDescent="0.2">
      <c r="A3126" t="s">
        <v>3075</v>
      </c>
    </row>
    <row r="3127" spans="1:1" x14ac:dyDescent="0.2">
      <c r="A3127" t="s">
        <v>3076</v>
      </c>
    </row>
    <row r="3128" spans="1:1" x14ac:dyDescent="0.2">
      <c r="A3128" t="s">
        <v>3077</v>
      </c>
    </row>
    <row r="3129" spans="1:1" x14ac:dyDescent="0.2">
      <c r="A3129" t="s">
        <v>3078</v>
      </c>
    </row>
    <row r="3130" spans="1:1" x14ac:dyDescent="0.2">
      <c r="A3130" t="s">
        <v>3079</v>
      </c>
    </row>
    <row r="3131" spans="1:1" x14ac:dyDescent="0.2">
      <c r="A3131" t="s">
        <v>3080</v>
      </c>
    </row>
    <row r="3132" spans="1:1" x14ac:dyDescent="0.2">
      <c r="A3132" t="s">
        <v>3081</v>
      </c>
    </row>
    <row r="3133" spans="1:1" x14ac:dyDescent="0.2">
      <c r="A3133" t="s">
        <v>2145</v>
      </c>
    </row>
    <row r="3134" spans="1:1" x14ac:dyDescent="0.2">
      <c r="A3134" t="s">
        <v>2146</v>
      </c>
    </row>
    <row r="3135" spans="1:1" x14ac:dyDescent="0.2">
      <c r="A3135" t="s">
        <v>2147</v>
      </c>
    </row>
    <row r="3136" spans="1:1" x14ac:dyDescent="0.2">
      <c r="A3136" t="s">
        <v>2148</v>
      </c>
    </row>
    <row r="3137" spans="1:1" x14ac:dyDescent="0.2">
      <c r="A3137" t="s">
        <v>2149</v>
      </c>
    </row>
    <row r="3138" spans="1:1" x14ac:dyDescent="0.2">
      <c r="A3138" t="s">
        <v>2109</v>
      </c>
    </row>
    <row r="3139" spans="1:1" x14ac:dyDescent="0.2">
      <c r="A3139" t="s">
        <v>2110</v>
      </c>
    </row>
    <row r="3140" spans="1:1" x14ac:dyDescent="0.2">
      <c r="A3140" t="s">
        <v>2151</v>
      </c>
    </row>
    <row r="3141" spans="1:1" x14ac:dyDescent="0.2">
      <c r="A3141" t="s">
        <v>2061</v>
      </c>
    </row>
    <row r="3142" spans="1:1" x14ac:dyDescent="0.2">
      <c r="A3142" t="s">
        <v>2115</v>
      </c>
    </row>
    <row r="3143" spans="1:1" x14ac:dyDescent="0.2">
      <c r="A3143" t="s">
        <v>2144</v>
      </c>
    </row>
    <row r="3144" spans="1:1" x14ac:dyDescent="0.2">
      <c r="A3144" t="s">
        <v>2126</v>
      </c>
    </row>
    <row r="3145" spans="1:1" x14ac:dyDescent="0.2">
      <c r="A3145" t="s">
        <v>2100</v>
      </c>
    </row>
    <row r="3146" spans="1:1" x14ac:dyDescent="0.2">
      <c r="A3146" t="s">
        <v>2101</v>
      </c>
    </row>
    <row r="3147" spans="1:1" x14ac:dyDescent="0.2">
      <c r="A3147" t="s">
        <v>2067</v>
      </c>
    </row>
    <row r="3148" spans="1:1" x14ac:dyDescent="0.2">
      <c r="A3148" t="s">
        <v>2068</v>
      </c>
    </row>
    <row r="3149" spans="1:1" x14ac:dyDescent="0.2">
      <c r="A3149" t="s">
        <v>2103</v>
      </c>
    </row>
    <row r="3150" spans="1:1" x14ac:dyDescent="0.2">
      <c r="A3150" t="s">
        <v>2104</v>
      </c>
    </row>
    <row r="3151" spans="1:1" x14ac:dyDescent="0.2">
      <c r="A3151" t="s">
        <v>2071</v>
      </c>
    </row>
    <row r="3152" spans="1:1" x14ac:dyDescent="0.2">
      <c r="A3152" t="s">
        <v>2072</v>
      </c>
    </row>
    <row r="3153" spans="1:1" x14ac:dyDescent="0.2">
      <c r="A3153" t="s">
        <v>2073</v>
      </c>
    </row>
    <row r="3154" spans="1:1" x14ac:dyDescent="0.2">
      <c r="A3154" t="s">
        <v>2074</v>
      </c>
    </row>
    <row r="3155" spans="1:1" x14ac:dyDescent="0.2">
      <c r="A3155" t="s">
        <v>2106</v>
      </c>
    </row>
    <row r="3156" spans="1:1" x14ac:dyDescent="0.2">
      <c r="A3156" t="s">
        <v>2107</v>
      </c>
    </row>
    <row r="3157" spans="1:1" x14ac:dyDescent="0.2">
      <c r="A3157" t="s">
        <v>2077</v>
      </c>
    </row>
    <row r="3158" spans="1:1" x14ac:dyDescent="0.2">
      <c r="A3158" t="s">
        <v>3072</v>
      </c>
    </row>
    <row r="3159" spans="1:1" x14ac:dyDescent="0.2">
      <c r="A3159" t="s">
        <v>3073</v>
      </c>
    </row>
    <row r="3160" spans="1:1" x14ac:dyDescent="0.2">
      <c r="A3160" t="s">
        <v>3074</v>
      </c>
    </row>
    <row r="3161" spans="1:1" x14ac:dyDescent="0.2">
      <c r="A3161" t="s">
        <v>3075</v>
      </c>
    </row>
    <row r="3162" spans="1:1" x14ac:dyDescent="0.2">
      <c r="A3162" t="s">
        <v>3076</v>
      </c>
    </row>
    <row r="3163" spans="1:1" x14ac:dyDescent="0.2">
      <c r="A3163" t="s">
        <v>3077</v>
      </c>
    </row>
    <row r="3164" spans="1:1" x14ac:dyDescent="0.2">
      <c r="A3164" t="s">
        <v>3078</v>
      </c>
    </row>
    <row r="3165" spans="1:1" x14ac:dyDescent="0.2">
      <c r="A3165" t="s">
        <v>3079</v>
      </c>
    </row>
    <row r="3166" spans="1:1" x14ac:dyDescent="0.2">
      <c r="A3166" t="s">
        <v>3080</v>
      </c>
    </row>
    <row r="3167" spans="1:1" x14ac:dyDescent="0.2">
      <c r="A3167" t="s">
        <v>3081</v>
      </c>
    </row>
    <row r="3168" spans="1:1" x14ac:dyDescent="0.2">
      <c r="A3168" t="s">
        <v>2145</v>
      </c>
    </row>
    <row r="3169" spans="1:1" x14ac:dyDescent="0.2">
      <c r="A3169" t="s">
        <v>2146</v>
      </c>
    </row>
    <row r="3170" spans="1:1" x14ac:dyDescent="0.2">
      <c r="A3170" t="s">
        <v>2147</v>
      </c>
    </row>
    <row r="3171" spans="1:1" x14ac:dyDescent="0.2">
      <c r="A3171" t="s">
        <v>2148</v>
      </c>
    </row>
    <row r="3172" spans="1:1" x14ac:dyDescent="0.2">
      <c r="A3172" t="s">
        <v>2149</v>
      </c>
    </row>
    <row r="3173" spans="1:1" x14ac:dyDescent="0.2">
      <c r="A3173" t="s">
        <v>2109</v>
      </c>
    </row>
    <row r="3174" spans="1:1" x14ac:dyDescent="0.2">
      <c r="A3174" t="s">
        <v>2110</v>
      </c>
    </row>
    <row r="3175" spans="1:1" x14ac:dyDescent="0.2">
      <c r="A3175" t="s">
        <v>2152</v>
      </c>
    </row>
    <row r="3176" spans="1:1" x14ac:dyDescent="0.2">
      <c r="A3176" t="s">
        <v>2153</v>
      </c>
    </row>
    <row r="3177" spans="1:1" x14ac:dyDescent="0.2">
      <c r="A3177" t="s">
        <v>2062</v>
      </c>
    </row>
    <row r="3178" spans="1:1" x14ac:dyDescent="0.2">
      <c r="A3178" t="s">
        <v>2154</v>
      </c>
    </row>
    <row r="3179" spans="1:1" x14ac:dyDescent="0.2">
      <c r="A3179" t="s">
        <v>2155</v>
      </c>
    </row>
    <row r="3180" spans="1:1" x14ac:dyDescent="0.2">
      <c r="A3180" t="s">
        <v>2065</v>
      </c>
    </row>
    <row r="3181" spans="1:1" x14ac:dyDescent="0.2">
      <c r="A3181" t="s">
        <v>2156</v>
      </c>
    </row>
    <row r="3182" spans="1:1" x14ac:dyDescent="0.2">
      <c r="A3182" t="s">
        <v>2067</v>
      </c>
    </row>
    <row r="3183" spans="1:1" x14ac:dyDescent="0.2">
      <c r="A3183" t="s">
        <v>2068</v>
      </c>
    </row>
    <row r="3184" spans="1:1" x14ac:dyDescent="0.2">
      <c r="A3184" t="s">
        <v>2069</v>
      </c>
    </row>
    <row r="3185" spans="1:1" x14ac:dyDescent="0.2">
      <c r="A3185" t="s">
        <v>2070</v>
      </c>
    </row>
    <row r="3186" spans="1:1" x14ac:dyDescent="0.2">
      <c r="A3186" t="s">
        <v>2071</v>
      </c>
    </row>
    <row r="3187" spans="1:1" x14ac:dyDescent="0.2">
      <c r="A3187" t="s">
        <v>2072</v>
      </c>
    </row>
    <row r="3188" spans="1:1" x14ac:dyDescent="0.2">
      <c r="A3188" t="s">
        <v>2073</v>
      </c>
    </row>
    <row r="3189" spans="1:1" x14ac:dyDescent="0.2">
      <c r="A3189" t="s">
        <v>2157</v>
      </c>
    </row>
    <row r="3190" spans="1:1" x14ac:dyDescent="0.2">
      <c r="A3190" t="s">
        <v>2075</v>
      </c>
    </row>
    <row r="3191" spans="1:1" x14ac:dyDescent="0.2">
      <c r="A3191" t="s">
        <v>2076</v>
      </c>
    </row>
    <row r="3192" spans="1:1" x14ac:dyDescent="0.2">
      <c r="A3192" t="s">
        <v>2077</v>
      </c>
    </row>
    <row r="3193" spans="1:1" x14ac:dyDescent="0.2">
      <c r="A3193" t="s">
        <v>2158</v>
      </c>
    </row>
    <row r="3194" spans="1:1" x14ac:dyDescent="0.2">
      <c r="A3194" t="s">
        <v>2159</v>
      </c>
    </row>
    <row r="3195" spans="1:1" x14ac:dyDescent="0.2">
      <c r="A3195" t="s">
        <v>2160</v>
      </c>
    </row>
    <row r="3196" spans="1:1" x14ac:dyDescent="0.2">
      <c r="A3196" t="s">
        <v>2161</v>
      </c>
    </row>
    <row r="3197" spans="1:1" x14ac:dyDescent="0.2">
      <c r="A3197" t="s">
        <v>2162</v>
      </c>
    </row>
    <row r="3198" spans="1:1" x14ac:dyDescent="0.2">
      <c r="A3198" t="s">
        <v>2163</v>
      </c>
    </row>
    <row r="3199" spans="1:1" x14ac:dyDescent="0.2">
      <c r="A3199" t="s">
        <v>2164</v>
      </c>
    </row>
    <row r="3200" spans="1:1" x14ac:dyDescent="0.2">
      <c r="A3200" t="s">
        <v>2165</v>
      </c>
    </row>
    <row r="3201" spans="1:1" x14ac:dyDescent="0.2">
      <c r="A3201" t="s">
        <v>2166</v>
      </c>
    </row>
    <row r="3202" spans="1:1" x14ac:dyDescent="0.2">
      <c r="A3202" t="s">
        <v>2167</v>
      </c>
    </row>
    <row r="3203" spans="1:1" x14ac:dyDescent="0.2">
      <c r="A3203" t="s">
        <v>2168</v>
      </c>
    </row>
    <row r="3204" spans="1:1" x14ac:dyDescent="0.2">
      <c r="A3204" t="s">
        <v>2169</v>
      </c>
    </row>
    <row r="3205" spans="1:1" x14ac:dyDescent="0.2">
      <c r="A3205" t="s">
        <v>2170</v>
      </c>
    </row>
    <row r="3206" spans="1:1" x14ac:dyDescent="0.2">
      <c r="A3206" t="s">
        <v>2171</v>
      </c>
    </row>
    <row r="3207" spans="1:1" x14ac:dyDescent="0.2">
      <c r="A3207" t="s">
        <v>2172</v>
      </c>
    </row>
    <row r="3208" spans="1:1" x14ac:dyDescent="0.2">
      <c r="A3208" t="s">
        <v>2109</v>
      </c>
    </row>
    <row r="3209" spans="1:1" x14ac:dyDescent="0.2">
      <c r="A3209" t="s">
        <v>2110</v>
      </c>
    </row>
    <row r="3210" spans="1:1" x14ac:dyDescent="0.2">
      <c r="A3210" t="s">
        <v>2173</v>
      </c>
    </row>
    <row r="3211" spans="1:1" x14ac:dyDescent="0.2">
      <c r="A3211" t="s">
        <v>2061</v>
      </c>
    </row>
    <row r="3212" spans="1:1" x14ac:dyDescent="0.2">
      <c r="A3212" t="s">
        <v>2174</v>
      </c>
    </row>
    <row r="3213" spans="1:1" x14ac:dyDescent="0.2">
      <c r="A3213" t="s">
        <v>2175</v>
      </c>
    </row>
    <row r="3214" spans="1:1" x14ac:dyDescent="0.2">
      <c r="A3214" t="s">
        <v>2155</v>
      </c>
    </row>
    <row r="3215" spans="1:1" x14ac:dyDescent="0.2">
      <c r="A3215" t="s">
        <v>2100</v>
      </c>
    </row>
    <row r="3216" spans="1:1" x14ac:dyDescent="0.2">
      <c r="A3216" t="s">
        <v>2066</v>
      </c>
    </row>
    <row r="3217" spans="1:1" x14ac:dyDescent="0.2">
      <c r="A3217" t="s">
        <v>2067</v>
      </c>
    </row>
    <row r="3218" spans="1:1" x14ac:dyDescent="0.2">
      <c r="A3218" t="s">
        <v>2068</v>
      </c>
    </row>
    <row r="3219" spans="1:1" x14ac:dyDescent="0.2">
      <c r="A3219" t="s">
        <v>2069</v>
      </c>
    </row>
    <row r="3220" spans="1:1" x14ac:dyDescent="0.2">
      <c r="A3220" t="s">
        <v>2070</v>
      </c>
    </row>
    <row r="3221" spans="1:1" x14ac:dyDescent="0.2">
      <c r="A3221" t="s">
        <v>2071</v>
      </c>
    </row>
    <row r="3222" spans="1:1" x14ac:dyDescent="0.2">
      <c r="A3222" t="s">
        <v>2072</v>
      </c>
    </row>
    <row r="3223" spans="1:1" x14ac:dyDescent="0.2">
      <c r="A3223" t="s">
        <v>2073</v>
      </c>
    </row>
    <row r="3224" spans="1:1" x14ac:dyDescent="0.2">
      <c r="A3224" t="s">
        <v>2176</v>
      </c>
    </row>
    <row r="3225" spans="1:1" x14ac:dyDescent="0.2">
      <c r="A3225" t="s">
        <v>2075</v>
      </c>
    </row>
    <row r="3226" spans="1:1" x14ac:dyDescent="0.2">
      <c r="A3226" t="s">
        <v>2076</v>
      </c>
    </row>
    <row r="3227" spans="1:1" x14ac:dyDescent="0.2">
      <c r="A3227" t="s">
        <v>2077</v>
      </c>
    </row>
    <row r="3228" spans="1:1" x14ac:dyDescent="0.2">
      <c r="A3228" t="s">
        <v>2177</v>
      </c>
    </row>
    <row r="3229" spans="1:1" x14ac:dyDescent="0.2">
      <c r="A3229" t="s">
        <v>2178</v>
      </c>
    </row>
    <row r="3230" spans="1:1" x14ac:dyDescent="0.2">
      <c r="A3230" t="s">
        <v>2179</v>
      </c>
    </row>
    <row r="3231" spans="1:1" x14ac:dyDescent="0.2">
      <c r="A3231" t="s">
        <v>2180</v>
      </c>
    </row>
    <row r="3232" spans="1:1" x14ac:dyDescent="0.2">
      <c r="A3232" t="s">
        <v>2181</v>
      </c>
    </row>
    <row r="3233" spans="1:1" x14ac:dyDescent="0.2">
      <c r="A3233" t="s">
        <v>2182</v>
      </c>
    </row>
    <row r="3234" spans="1:1" x14ac:dyDescent="0.2">
      <c r="A3234" t="s">
        <v>2183</v>
      </c>
    </row>
    <row r="3235" spans="1:1" x14ac:dyDescent="0.2">
      <c r="A3235" t="s">
        <v>2184</v>
      </c>
    </row>
    <row r="3236" spans="1:1" x14ac:dyDescent="0.2">
      <c r="A3236" t="s">
        <v>2185</v>
      </c>
    </row>
    <row r="3237" spans="1:1" x14ac:dyDescent="0.2">
      <c r="A3237" t="s">
        <v>2186</v>
      </c>
    </row>
    <row r="3238" spans="1:1" x14ac:dyDescent="0.2">
      <c r="A3238" t="s">
        <v>2187</v>
      </c>
    </row>
    <row r="3239" spans="1:1" x14ac:dyDescent="0.2">
      <c r="A3239" t="s">
        <v>2188</v>
      </c>
    </row>
    <row r="3240" spans="1:1" x14ac:dyDescent="0.2">
      <c r="A3240" t="s">
        <v>2189</v>
      </c>
    </row>
    <row r="3241" spans="1:1" x14ac:dyDescent="0.2">
      <c r="A3241" t="s">
        <v>2190</v>
      </c>
    </row>
    <row r="3242" spans="1:1" x14ac:dyDescent="0.2">
      <c r="A3242" t="s">
        <v>2191</v>
      </c>
    </row>
    <row r="3243" spans="1:1" x14ac:dyDescent="0.2">
      <c r="A3243" t="s">
        <v>2109</v>
      </c>
    </row>
    <row r="3244" spans="1:1" x14ac:dyDescent="0.2">
      <c r="A3244" t="s">
        <v>2110</v>
      </c>
    </row>
    <row r="3245" spans="1:1" x14ac:dyDescent="0.2">
      <c r="A3245" t="s">
        <v>2192</v>
      </c>
    </row>
    <row r="3246" spans="1:1" x14ac:dyDescent="0.2">
      <c r="A3246" t="s">
        <v>2061</v>
      </c>
    </row>
    <row r="3247" spans="1:1" x14ac:dyDescent="0.2">
      <c r="A3247" t="s">
        <v>2062</v>
      </c>
    </row>
    <row r="3248" spans="1:1" x14ac:dyDescent="0.2">
      <c r="A3248" t="s">
        <v>2063</v>
      </c>
    </row>
    <row r="3249" spans="1:1" x14ac:dyDescent="0.2">
      <c r="A3249" t="s">
        <v>2064</v>
      </c>
    </row>
    <row r="3250" spans="1:1" x14ac:dyDescent="0.2">
      <c r="A3250" t="s">
        <v>2065</v>
      </c>
    </row>
    <row r="3251" spans="1:1" x14ac:dyDescent="0.2">
      <c r="A3251" t="s">
        <v>2066</v>
      </c>
    </row>
    <row r="3252" spans="1:1" x14ac:dyDescent="0.2">
      <c r="A3252" t="s">
        <v>2067</v>
      </c>
    </row>
    <row r="3253" spans="1:1" x14ac:dyDescent="0.2">
      <c r="A3253" t="s">
        <v>2068</v>
      </c>
    </row>
    <row r="3254" spans="1:1" x14ac:dyDescent="0.2">
      <c r="A3254" t="s">
        <v>2069</v>
      </c>
    </row>
    <row r="3255" spans="1:1" x14ac:dyDescent="0.2">
      <c r="A3255" t="s">
        <v>2070</v>
      </c>
    </row>
    <row r="3256" spans="1:1" x14ac:dyDescent="0.2">
      <c r="A3256" t="s">
        <v>2071</v>
      </c>
    </row>
    <row r="3257" spans="1:1" x14ac:dyDescent="0.2">
      <c r="A3257" t="s">
        <v>2072</v>
      </c>
    </row>
    <row r="3258" spans="1:1" x14ac:dyDescent="0.2">
      <c r="A3258" t="s">
        <v>2073</v>
      </c>
    </row>
    <row r="3259" spans="1:1" x14ac:dyDescent="0.2">
      <c r="A3259" t="s">
        <v>2074</v>
      </c>
    </row>
    <row r="3260" spans="1:1" x14ac:dyDescent="0.2">
      <c r="A3260" t="s">
        <v>2075</v>
      </c>
    </row>
    <row r="3261" spans="1:1" x14ac:dyDescent="0.2">
      <c r="A3261" t="s">
        <v>2076</v>
      </c>
    </row>
    <row r="3262" spans="1:1" x14ac:dyDescent="0.2">
      <c r="A3262" t="s">
        <v>2077</v>
      </c>
    </row>
    <row r="3263" spans="1:1" x14ac:dyDescent="0.2">
      <c r="A3263" t="s">
        <v>2078</v>
      </c>
    </row>
    <row r="3264" spans="1:1" x14ac:dyDescent="0.2">
      <c r="A3264" t="s">
        <v>2079</v>
      </c>
    </row>
    <row r="3265" spans="1:1" x14ac:dyDescent="0.2">
      <c r="A3265" t="s">
        <v>2080</v>
      </c>
    </row>
    <row r="3266" spans="1:1" x14ac:dyDescent="0.2">
      <c r="A3266" t="s">
        <v>2081</v>
      </c>
    </row>
    <row r="3267" spans="1:1" x14ac:dyDescent="0.2">
      <c r="A3267" t="s">
        <v>2082</v>
      </c>
    </row>
    <row r="3268" spans="1:1" x14ac:dyDescent="0.2">
      <c r="A3268" t="s">
        <v>2083</v>
      </c>
    </row>
    <row r="3269" spans="1:1" x14ac:dyDescent="0.2">
      <c r="A3269" t="s">
        <v>2084</v>
      </c>
    </row>
    <row r="3270" spans="1:1" x14ac:dyDescent="0.2">
      <c r="A3270" t="s">
        <v>2085</v>
      </c>
    </row>
    <row r="3271" spans="1:1" x14ac:dyDescent="0.2">
      <c r="A3271" t="s">
        <v>2086</v>
      </c>
    </row>
    <row r="3272" spans="1:1" x14ac:dyDescent="0.2">
      <c r="A3272" t="s">
        <v>2087</v>
      </c>
    </row>
    <row r="3273" spans="1:1" x14ac:dyDescent="0.2">
      <c r="A3273" t="s">
        <v>2088</v>
      </c>
    </row>
    <row r="3274" spans="1:1" x14ac:dyDescent="0.2">
      <c r="A3274" t="s">
        <v>2089</v>
      </c>
    </row>
    <row r="3275" spans="1:1" x14ac:dyDescent="0.2">
      <c r="A3275" t="s">
        <v>2090</v>
      </c>
    </row>
    <row r="3276" spans="1:1" x14ac:dyDescent="0.2">
      <c r="A3276" t="s">
        <v>2091</v>
      </c>
    </row>
    <row r="3277" spans="1:1" x14ac:dyDescent="0.2">
      <c r="A3277" t="s">
        <v>2092</v>
      </c>
    </row>
    <row r="3278" spans="1:1" x14ac:dyDescent="0.2">
      <c r="A3278" t="s">
        <v>2093</v>
      </c>
    </row>
    <row r="3279" spans="1:1" x14ac:dyDescent="0.2">
      <c r="A3279" t="s">
        <v>2094</v>
      </c>
    </row>
    <row r="3280" spans="1:1" x14ac:dyDescent="0.2">
      <c r="A3280" t="s">
        <v>2193</v>
      </c>
    </row>
    <row r="3281" spans="1:1" x14ac:dyDescent="0.2">
      <c r="A3281" t="s">
        <v>2061</v>
      </c>
    </row>
    <row r="3282" spans="1:1" x14ac:dyDescent="0.2">
      <c r="A3282" t="s">
        <v>2174</v>
      </c>
    </row>
    <row r="3283" spans="1:1" x14ac:dyDescent="0.2">
      <c r="A3283" t="s">
        <v>2194</v>
      </c>
    </row>
    <row r="3284" spans="1:1" x14ac:dyDescent="0.2">
      <c r="A3284" t="s">
        <v>2155</v>
      </c>
    </row>
    <row r="3285" spans="1:1" x14ac:dyDescent="0.2">
      <c r="A3285" t="s">
        <v>2100</v>
      </c>
    </row>
    <row r="3286" spans="1:1" x14ac:dyDescent="0.2">
      <c r="A3286" t="s">
        <v>2066</v>
      </c>
    </row>
    <row r="3287" spans="1:1" x14ac:dyDescent="0.2">
      <c r="A3287" t="s">
        <v>2067</v>
      </c>
    </row>
    <row r="3288" spans="1:1" x14ac:dyDescent="0.2">
      <c r="A3288" t="s">
        <v>2112</v>
      </c>
    </row>
    <row r="3289" spans="1:1" x14ac:dyDescent="0.2">
      <c r="A3289" t="s">
        <v>2195</v>
      </c>
    </row>
    <row r="3290" spans="1:1" x14ac:dyDescent="0.2">
      <c r="A3290" t="s">
        <v>2196</v>
      </c>
    </row>
    <row r="3291" spans="1:1" x14ac:dyDescent="0.2">
      <c r="A3291" t="s">
        <v>2071</v>
      </c>
    </row>
    <row r="3292" spans="1:1" x14ac:dyDescent="0.2">
      <c r="A3292" t="s">
        <v>2072</v>
      </c>
    </row>
    <row r="3293" spans="1:1" x14ac:dyDescent="0.2">
      <c r="A3293" t="s">
        <v>2073</v>
      </c>
    </row>
    <row r="3294" spans="1:1" x14ac:dyDescent="0.2">
      <c r="A3294" t="s">
        <v>2197</v>
      </c>
    </row>
    <row r="3295" spans="1:1" x14ac:dyDescent="0.2">
      <c r="A3295" t="s">
        <v>2075</v>
      </c>
    </row>
    <row r="3296" spans="1:1" x14ac:dyDescent="0.2">
      <c r="A3296" t="s">
        <v>2076</v>
      </c>
    </row>
    <row r="3297" spans="1:1" x14ac:dyDescent="0.2">
      <c r="A3297" t="s">
        <v>2077</v>
      </c>
    </row>
    <row r="3298" spans="1:1" x14ac:dyDescent="0.2">
      <c r="A3298" t="s">
        <v>2198</v>
      </c>
    </row>
    <row r="3299" spans="1:1" x14ac:dyDescent="0.2">
      <c r="A3299" t="s">
        <v>2199</v>
      </c>
    </row>
    <row r="3300" spans="1:1" x14ac:dyDescent="0.2">
      <c r="A3300" t="s">
        <v>2200</v>
      </c>
    </row>
    <row r="3301" spans="1:1" x14ac:dyDescent="0.2">
      <c r="A3301" t="s">
        <v>2201</v>
      </c>
    </row>
    <row r="3302" spans="1:1" x14ac:dyDescent="0.2">
      <c r="A3302" t="s">
        <v>2202</v>
      </c>
    </row>
    <row r="3303" spans="1:1" x14ac:dyDescent="0.2">
      <c r="A3303" t="s">
        <v>2203</v>
      </c>
    </row>
    <row r="3304" spans="1:1" x14ac:dyDescent="0.2">
      <c r="A3304" t="s">
        <v>2204</v>
      </c>
    </row>
    <row r="3305" spans="1:1" x14ac:dyDescent="0.2">
      <c r="A3305" t="s">
        <v>2205</v>
      </c>
    </row>
    <row r="3306" spans="1:1" x14ac:dyDescent="0.2">
      <c r="A3306" t="s">
        <v>2206</v>
      </c>
    </row>
    <row r="3307" spans="1:1" x14ac:dyDescent="0.2">
      <c r="A3307" t="s">
        <v>2207</v>
      </c>
    </row>
    <row r="3308" spans="1:1" x14ac:dyDescent="0.2">
      <c r="A3308" t="s">
        <v>2208</v>
      </c>
    </row>
    <row r="3309" spans="1:1" x14ac:dyDescent="0.2">
      <c r="A3309" t="s">
        <v>2209</v>
      </c>
    </row>
    <row r="3310" spans="1:1" x14ac:dyDescent="0.2">
      <c r="A3310" t="s">
        <v>2210</v>
      </c>
    </row>
    <row r="3311" spans="1:1" x14ac:dyDescent="0.2">
      <c r="A3311" t="s">
        <v>2211</v>
      </c>
    </row>
    <row r="3312" spans="1:1" x14ac:dyDescent="0.2">
      <c r="A3312" t="s">
        <v>2212</v>
      </c>
    </row>
    <row r="3313" spans="1:1" x14ac:dyDescent="0.2">
      <c r="A3313" t="s">
        <v>2213</v>
      </c>
    </row>
    <row r="3314" spans="1:1" x14ac:dyDescent="0.2">
      <c r="A3314" t="s">
        <v>2214</v>
      </c>
    </row>
    <row r="3315" spans="1:1" x14ac:dyDescent="0.2">
      <c r="A3315" t="s">
        <v>2215</v>
      </c>
    </row>
    <row r="3316" spans="1:1" x14ac:dyDescent="0.2">
      <c r="A3316" t="s">
        <v>2061</v>
      </c>
    </row>
    <row r="3317" spans="1:1" x14ac:dyDescent="0.2">
      <c r="A3317" t="s">
        <v>2062</v>
      </c>
    </row>
    <row r="3318" spans="1:1" x14ac:dyDescent="0.2">
      <c r="A3318" t="s">
        <v>2063</v>
      </c>
    </row>
    <row r="3319" spans="1:1" x14ac:dyDescent="0.2">
      <c r="A3319" t="s">
        <v>2064</v>
      </c>
    </row>
    <row r="3320" spans="1:1" x14ac:dyDescent="0.2">
      <c r="A3320" t="s">
        <v>2065</v>
      </c>
    </row>
    <row r="3321" spans="1:1" x14ac:dyDescent="0.2">
      <c r="A3321" t="s">
        <v>2066</v>
      </c>
    </row>
    <row r="3322" spans="1:1" x14ac:dyDescent="0.2">
      <c r="A3322" t="s">
        <v>2067</v>
      </c>
    </row>
    <row r="3323" spans="1:1" x14ac:dyDescent="0.2">
      <c r="A3323" t="s">
        <v>2068</v>
      </c>
    </row>
    <row r="3324" spans="1:1" x14ac:dyDescent="0.2">
      <c r="A3324" t="s">
        <v>2069</v>
      </c>
    </row>
    <row r="3325" spans="1:1" x14ac:dyDescent="0.2">
      <c r="A3325" t="s">
        <v>2070</v>
      </c>
    </row>
    <row r="3326" spans="1:1" x14ac:dyDescent="0.2">
      <c r="A3326" t="s">
        <v>2071</v>
      </c>
    </row>
    <row r="3327" spans="1:1" x14ac:dyDescent="0.2">
      <c r="A3327" t="s">
        <v>2072</v>
      </c>
    </row>
    <row r="3328" spans="1:1" x14ac:dyDescent="0.2">
      <c r="A3328" t="s">
        <v>2073</v>
      </c>
    </row>
    <row r="3329" spans="1:1" x14ac:dyDescent="0.2">
      <c r="A3329" t="s">
        <v>2074</v>
      </c>
    </row>
    <row r="3330" spans="1:1" x14ac:dyDescent="0.2">
      <c r="A3330" t="s">
        <v>2075</v>
      </c>
    </row>
    <row r="3331" spans="1:1" x14ac:dyDescent="0.2">
      <c r="A3331" t="s">
        <v>2076</v>
      </c>
    </row>
    <row r="3332" spans="1:1" x14ac:dyDescent="0.2">
      <c r="A3332" t="s">
        <v>2077</v>
      </c>
    </row>
    <row r="3333" spans="1:1" x14ac:dyDescent="0.2">
      <c r="A3333" t="s">
        <v>2078</v>
      </c>
    </row>
    <row r="3334" spans="1:1" x14ac:dyDescent="0.2">
      <c r="A3334" t="s">
        <v>2079</v>
      </c>
    </row>
    <row r="3335" spans="1:1" x14ac:dyDescent="0.2">
      <c r="A3335" t="s">
        <v>2080</v>
      </c>
    </row>
    <row r="3336" spans="1:1" x14ac:dyDescent="0.2">
      <c r="A3336" t="s">
        <v>2081</v>
      </c>
    </row>
    <row r="3337" spans="1:1" x14ac:dyDescent="0.2">
      <c r="A3337" t="s">
        <v>2082</v>
      </c>
    </row>
    <row r="3338" spans="1:1" x14ac:dyDescent="0.2">
      <c r="A3338" t="s">
        <v>2083</v>
      </c>
    </row>
    <row r="3339" spans="1:1" x14ac:dyDescent="0.2">
      <c r="A3339" t="s">
        <v>2084</v>
      </c>
    </row>
    <row r="3340" spans="1:1" x14ac:dyDescent="0.2">
      <c r="A3340" t="s">
        <v>2085</v>
      </c>
    </row>
    <row r="3341" spans="1:1" x14ac:dyDescent="0.2">
      <c r="A3341" t="s">
        <v>2086</v>
      </c>
    </row>
    <row r="3342" spans="1:1" x14ac:dyDescent="0.2">
      <c r="A3342" t="s">
        <v>2087</v>
      </c>
    </row>
    <row r="3343" spans="1:1" x14ac:dyDescent="0.2">
      <c r="A3343" t="s">
        <v>2088</v>
      </c>
    </row>
    <row r="3344" spans="1:1" x14ac:dyDescent="0.2">
      <c r="A3344" t="s">
        <v>2089</v>
      </c>
    </row>
    <row r="3345" spans="1:1" x14ac:dyDescent="0.2">
      <c r="A3345" t="s">
        <v>2090</v>
      </c>
    </row>
    <row r="3346" spans="1:1" x14ac:dyDescent="0.2">
      <c r="A3346" t="s">
        <v>2091</v>
      </c>
    </row>
    <row r="3347" spans="1:1" x14ac:dyDescent="0.2">
      <c r="A3347" t="s">
        <v>2092</v>
      </c>
    </row>
    <row r="3348" spans="1:1" x14ac:dyDescent="0.2">
      <c r="A3348" t="s">
        <v>2093</v>
      </c>
    </row>
    <row r="3349" spans="1:1" x14ac:dyDescent="0.2">
      <c r="A3349" t="s">
        <v>2094</v>
      </c>
    </row>
    <row r="3350" spans="1:1" x14ac:dyDescent="0.2">
      <c r="A3350" t="s">
        <v>2216</v>
      </c>
    </row>
    <row r="3351" spans="1:1" x14ac:dyDescent="0.2">
      <c r="A3351" t="s">
        <v>2061</v>
      </c>
    </row>
    <row r="3352" spans="1:1" x14ac:dyDescent="0.2">
      <c r="A3352" t="s">
        <v>2097</v>
      </c>
    </row>
    <row r="3353" spans="1:1" x14ac:dyDescent="0.2">
      <c r="A3353" t="s">
        <v>2217</v>
      </c>
    </row>
    <row r="3354" spans="1:1" x14ac:dyDescent="0.2">
      <c r="A3354" t="s">
        <v>2099</v>
      </c>
    </row>
    <row r="3355" spans="1:1" x14ac:dyDescent="0.2">
      <c r="A3355" t="s">
        <v>2218</v>
      </c>
    </row>
    <row r="3356" spans="1:1" x14ac:dyDescent="0.2">
      <c r="A3356" t="s">
        <v>2066</v>
      </c>
    </row>
    <row r="3357" spans="1:1" x14ac:dyDescent="0.2">
      <c r="A3357" t="s">
        <v>2219</v>
      </c>
    </row>
    <row r="3358" spans="1:1" x14ac:dyDescent="0.2">
      <c r="A3358" t="s">
        <v>2102</v>
      </c>
    </row>
    <row r="3359" spans="1:1" x14ac:dyDescent="0.2">
      <c r="A3359" t="s">
        <v>2195</v>
      </c>
    </row>
    <row r="3360" spans="1:1" x14ac:dyDescent="0.2">
      <c r="A3360" t="s">
        <v>2104</v>
      </c>
    </row>
    <row r="3361" spans="1:1" x14ac:dyDescent="0.2">
      <c r="A3361" t="s">
        <v>2220</v>
      </c>
    </row>
    <row r="3362" spans="1:1" x14ac:dyDescent="0.2">
      <c r="A3362" t="s">
        <v>2072</v>
      </c>
    </row>
    <row r="3363" spans="1:1" x14ac:dyDescent="0.2">
      <c r="A3363" t="s">
        <v>2073</v>
      </c>
    </row>
    <row r="3364" spans="1:1" x14ac:dyDescent="0.2">
      <c r="A3364" t="s">
        <v>2221</v>
      </c>
    </row>
    <row r="3365" spans="1:1" x14ac:dyDescent="0.2">
      <c r="A3365" t="s">
        <v>2222</v>
      </c>
    </row>
    <row r="3366" spans="1:1" x14ac:dyDescent="0.2">
      <c r="A3366" t="s">
        <v>2223</v>
      </c>
    </row>
    <row r="3367" spans="1:1" x14ac:dyDescent="0.2">
      <c r="A3367" t="s">
        <v>2077</v>
      </c>
    </row>
    <row r="3368" spans="1:1" x14ac:dyDescent="0.2">
      <c r="A3368" t="s">
        <v>2224</v>
      </c>
    </row>
    <row r="3369" spans="1:1" x14ac:dyDescent="0.2">
      <c r="A3369" t="s">
        <v>2225</v>
      </c>
    </row>
    <row r="3370" spans="1:1" x14ac:dyDescent="0.2">
      <c r="A3370" t="s">
        <v>2226</v>
      </c>
    </row>
    <row r="3371" spans="1:1" x14ac:dyDescent="0.2">
      <c r="A3371" t="s">
        <v>2227</v>
      </c>
    </row>
    <row r="3372" spans="1:1" x14ac:dyDescent="0.2">
      <c r="A3372" t="s">
        <v>2228</v>
      </c>
    </row>
    <row r="3373" spans="1:1" x14ac:dyDescent="0.2">
      <c r="A3373" t="s">
        <v>2229</v>
      </c>
    </row>
    <row r="3374" spans="1:1" x14ac:dyDescent="0.2">
      <c r="A3374" t="s">
        <v>2230</v>
      </c>
    </row>
    <row r="3375" spans="1:1" x14ac:dyDescent="0.2">
      <c r="A3375" t="s">
        <v>2231</v>
      </c>
    </row>
    <row r="3376" spans="1:1" x14ac:dyDescent="0.2">
      <c r="A3376" t="s">
        <v>2232</v>
      </c>
    </row>
    <row r="3377" spans="1:1" x14ac:dyDescent="0.2">
      <c r="A3377" t="s">
        <v>2233</v>
      </c>
    </row>
    <row r="3378" spans="1:1" x14ac:dyDescent="0.2">
      <c r="A3378" t="s">
        <v>2234</v>
      </c>
    </row>
    <row r="3379" spans="1:1" x14ac:dyDescent="0.2">
      <c r="A3379" t="s">
        <v>2235</v>
      </c>
    </row>
    <row r="3380" spans="1:1" x14ac:dyDescent="0.2">
      <c r="A3380" t="s">
        <v>2236</v>
      </c>
    </row>
    <row r="3381" spans="1:1" x14ac:dyDescent="0.2">
      <c r="A3381" t="s">
        <v>2237</v>
      </c>
    </row>
    <row r="3382" spans="1:1" x14ac:dyDescent="0.2">
      <c r="A3382" t="s">
        <v>2238</v>
      </c>
    </row>
    <row r="3383" spans="1:1" x14ac:dyDescent="0.2">
      <c r="A3383" t="s">
        <v>2239</v>
      </c>
    </row>
    <row r="3384" spans="1:1" x14ac:dyDescent="0.2">
      <c r="A3384" t="s">
        <v>2240</v>
      </c>
    </row>
    <row r="3385" spans="1:1" x14ac:dyDescent="0.2">
      <c r="A3385" t="s">
        <v>2241</v>
      </c>
    </row>
    <row r="3386" spans="1:1" x14ac:dyDescent="0.2">
      <c r="A3386" t="s">
        <v>2061</v>
      </c>
    </row>
    <row r="3387" spans="1:1" x14ac:dyDescent="0.2">
      <c r="A3387" t="s">
        <v>2097</v>
      </c>
    </row>
    <row r="3388" spans="1:1" x14ac:dyDescent="0.2">
      <c r="A3388" t="s">
        <v>2217</v>
      </c>
    </row>
    <row r="3389" spans="1:1" x14ac:dyDescent="0.2">
      <c r="A3389" t="s">
        <v>2099</v>
      </c>
    </row>
    <row r="3390" spans="1:1" x14ac:dyDescent="0.2">
      <c r="A3390" t="s">
        <v>2218</v>
      </c>
    </row>
    <row r="3391" spans="1:1" x14ac:dyDescent="0.2">
      <c r="A3391" t="s">
        <v>2066</v>
      </c>
    </row>
    <row r="3392" spans="1:1" x14ac:dyDescent="0.2">
      <c r="A3392" t="s">
        <v>2219</v>
      </c>
    </row>
    <row r="3393" spans="1:1" x14ac:dyDescent="0.2">
      <c r="A3393" t="s">
        <v>2112</v>
      </c>
    </row>
    <row r="3394" spans="1:1" x14ac:dyDescent="0.2">
      <c r="A3394" t="s">
        <v>2195</v>
      </c>
    </row>
    <row r="3395" spans="1:1" x14ac:dyDescent="0.2">
      <c r="A3395" t="s">
        <v>2104</v>
      </c>
    </row>
    <row r="3396" spans="1:1" x14ac:dyDescent="0.2">
      <c r="A3396" t="s">
        <v>2220</v>
      </c>
    </row>
    <row r="3397" spans="1:1" x14ac:dyDescent="0.2">
      <c r="A3397" t="s">
        <v>2072</v>
      </c>
    </row>
    <row r="3398" spans="1:1" x14ac:dyDescent="0.2">
      <c r="A3398" t="s">
        <v>2073</v>
      </c>
    </row>
    <row r="3399" spans="1:1" x14ac:dyDescent="0.2">
      <c r="A3399" t="s">
        <v>2221</v>
      </c>
    </row>
    <row r="3400" spans="1:1" x14ac:dyDescent="0.2">
      <c r="A3400" t="s">
        <v>2222</v>
      </c>
    </row>
    <row r="3401" spans="1:1" x14ac:dyDescent="0.2">
      <c r="A3401" t="s">
        <v>2223</v>
      </c>
    </row>
    <row r="3402" spans="1:1" x14ac:dyDescent="0.2">
      <c r="A3402" t="s">
        <v>2077</v>
      </c>
    </row>
    <row r="3403" spans="1:1" x14ac:dyDescent="0.2">
      <c r="A3403" t="s">
        <v>2224</v>
      </c>
    </row>
    <row r="3404" spans="1:1" x14ac:dyDescent="0.2">
      <c r="A3404" t="s">
        <v>2225</v>
      </c>
    </row>
    <row r="3405" spans="1:1" x14ac:dyDescent="0.2">
      <c r="A3405" t="s">
        <v>2226</v>
      </c>
    </row>
    <row r="3406" spans="1:1" x14ac:dyDescent="0.2">
      <c r="A3406" t="s">
        <v>2227</v>
      </c>
    </row>
    <row r="3407" spans="1:1" x14ac:dyDescent="0.2">
      <c r="A3407" t="s">
        <v>2228</v>
      </c>
    </row>
    <row r="3408" spans="1:1" x14ac:dyDescent="0.2">
      <c r="A3408" t="s">
        <v>2229</v>
      </c>
    </row>
    <row r="3409" spans="1:1" x14ac:dyDescent="0.2">
      <c r="A3409" t="s">
        <v>2230</v>
      </c>
    </row>
    <row r="3410" spans="1:1" x14ac:dyDescent="0.2">
      <c r="A3410" t="s">
        <v>2231</v>
      </c>
    </row>
    <row r="3411" spans="1:1" x14ac:dyDescent="0.2">
      <c r="A3411" t="s">
        <v>2232</v>
      </c>
    </row>
    <row r="3412" spans="1:1" x14ac:dyDescent="0.2">
      <c r="A3412" t="s">
        <v>2233</v>
      </c>
    </row>
    <row r="3413" spans="1:1" x14ac:dyDescent="0.2">
      <c r="A3413" t="s">
        <v>2234</v>
      </c>
    </row>
    <row r="3414" spans="1:1" x14ac:dyDescent="0.2">
      <c r="A3414" t="s">
        <v>2235</v>
      </c>
    </row>
    <row r="3415" spans="1:1" x14ac:dyDescent="0.2">
      <c r="A3415" t="s">
        <v>2236</v>
      </c>
    </row>
    <row r="3416" spans="1:1" x14ac:dyDescent="0.2">
      <c r="A3416" t="s">
        <v>2237</v>
      </c>
    </row>
    <row r="3417" spans="1:1" x14ac:dyDescent="0.2">
      <c r="A3417" t="s">
        <v>2238</v>
      </c>
    </row>
    <row r="3418" spans="1:1" x14ac:dyDescent="0.2">
      <c r="A3418" t="s">
        <v>2239</v>
      </c>
    </row>
    <row r="3419" spans="1:1" x14ac:dyDescent="0.2">
      <c r="A3419" t="s">
        <v>2240</v>
      </c>
    </row>
    <row r="3420" spans="1:1" x14ac:dyDescent="0.2">
      <c r="A3420" t="s">
        <v>2242</v>
      </c>
    </row>
    <row r="3421" spans="1:1" x14ac:dyDescent="0.2">
      <c r="A3421" t="s">
        <v>2061</v>
      </c>
    </row>
    <row r="3422" spans="1:1" x14ac:dyDescent="0.2">
      <c r="A3422" t="s">
        <v>2097</v>
      </c>
    </row>
    <row r="3423" spans="1:1" x14ac:dyDescent="0.2">
      <c r="A3423" t="s">
        <v>2217</v>
      </c>
    </row>
    <row r="3424" spans="1:1" x14ac:dyDescent="0.2">
      <c r="A3424" t="s">
        <v>2099</v>
      </c>
    </row>
    <row r="3425" spans="1:1" x14ac:dyDescent="0.2">
      <c r="A3425" t="s">
        <v>2218</v>
      </c>
    </row>
    <row r="3426" spans="1:1" x14ac:dyDescent="0.2">
      <c r="A3426" t="s">
        <v>2066</v>
      </c>
    </row>
    <row r="3427" spans="1:1" x14ac:dyDescent="0.2">
      <c r="A3427" t="s">
        <v>2219</v>
      </c>
    </row>
    <row r="3428" spans="1:1" x14ac:dyDescent="0.2">
      <c r="A3428" t="s">
        <v>2068</v>
      </c>
    </row>
    <row r="3429" spans="1:1" x14ac:dyDescent="0.2">
      <c r="A3429" t="s">
        <v>2195</v>
      </c>
    </row>
    <row r="3430" spans="1:1" x14ac:dyDescent="0.2">
      <c r="A3430" t="s">
        <v>2104</v>
      </c>
    </row>
    <row r="3431" spans="1:1" x14ac:dyDescent="0.2">
      <c r="A3431" t="s">
        <v>2220</v>
      </c>
    </row>
    <row r="3432" spans="1:1" x14ac:dyDescent="0.2">
      <c r="A3432" t="s">
        <v>2072</v>
      </c>
    </row>
    <row r="3433" spans="1:1" x14ac:dyDescent="0.2">
      <c r="A3433" t="s">
        <v>2073</v>
      </c>
    </row>
    <row r="3434" spans="1:1" x14ac:dyDescent="0.2">
      <c r="A3434" t="s">
        <v>2221</v>
      </c>
    </row>
    <row r="3435" spans="1:1" x14ac:dyDescent="0.2">
      <c r="A3435" t="s">
        <v>2222</v>
      </c>
    </row>
    <row r="3436" spans="1:1" x14ac:dyDescent="0.2">
      <c r="A3436" t="s">
        <v>2223</v>
      </c>
    </row>
    <row r="3437" spans="1:1" x14ac:dyDescent="0.2">
      <c r="A3437" t="s">
        <v>2077</v>
      </c>
    </row>
    <row r="3438" spans="1:1" x14ac:dyDescent="0.2">
      <c r="A3438" t="s">
        <v>2224</v>
      </c>
    </row>
    <row r="3439" spans="1:1" x14ac:dyDescent="0.2">
      <c r="A3439" t="s">
        <v>2225</v>
      </c>
    </row>
    <row r="3440" spans="1:1" x14ac:dyDescent="0.2">
      <c r="A3440" t="s">
        <v>2226</v>
      </c>
    </row>
    <row r="3441" spans="1:1" x14ac:dyDescent="0.2">
      <c r="A3441" t="s">
        <v>2227</v>
      </c>
    </row>
    <row r="3442" spans="1:1" x14ac:dyDescent="0.2">
      <c r="A3442" t="s">
        <v>2228</v>
      </c>
    </row>
    <row r="3443" spans="1:1" x14ac:dyDescent="0.2">
      <c r="A3443" t="s">
        <v>2229</v>
      </c>
    </row>
    <row r="3444" spans="1:1" x14ac:dyDescent="0.2">
      <c r="A3444" t="s">
        <v>2230</v>
      </c>
    </row>
    <row r="3445" spans="1:1" x14ac:dyDescent="0.2">
      <c r="A3445" t="s">
        <v>2231</v>
      </c>
    </row>
    <row r="3446" spans="1:1" x14ac:dyDescent="0.2">
      <c r="A3446" t="s">
        <v>2232</v>
      </c>
    </row>
    <row r="3447" spans="1:1" x14ac:dyDescent="0.2">
      <c r="A3447" t="s">
        <v>2233</v>
      </c>
    </row>
    <row r="3448" spans="1:1" x14ac:dyDescent="0.2">
      <c r="A3448" t="s">
        <v>2234</v>
      </c>
    </row>
    <row r="3449" spans="1:1" x14ac:dyDescent="0.2">
      <c r="A3449" t="s">
        <v>2235</v>
      </c>
    </row>
    <row r="3450" spans="1:1" x14ac:dyDescent="0.2">
      <c r="A3450" t="s">
        <v>2236</v>
      </c>
    </row>
    <row r="3451" spans="1:1" x14ac:dyDescent="0.2">
      <c r="A3451" t="s">
        <v>2237</v>
      </c>
    </row>
    <row r="3452" spans="1:1" x14ac:dyDescent="0.2">
      <c r="A3452" t="s">
        <v>2238</v>
      </c>
    </row>
    <row r="3453" spans="1:1" x14ac:dyDescent="0.2">
      <c r="A3453" t="s">
        <v>2239</v>
      </c>
    </row>
    <row r="3454" spans="1:1" x14ac:dyDescent="0.2">
      <c r="A3454" t="s">
        <v>2240</v>
      </c>
    </row>
    <row r="3455" spans="1:1" x14ac:dyDescent="0.2">
      <c r="A3455" t="s">
        <v>2243</v>
      </c>
    </row>
    <row r="3456" spans="1:1" x14ac:dyDescent="0.2">
      <c r="A3456" t="s">
        <v>2061</v>
      </c>
    </row>
    <row r="3457" spans="1:1" x14ac:dyDescent="0.2">
      <c r="A3457" t="s">
        <v>2115</v>
      </c>
    </row>
    <row r="3458" spans="1:1" x14ac:dyDescent="0.2">
      <c r="A3458" t="s">
        <v>2244</v>
      </c>
    </row>
    <row r="3459" spans="1:1" x14ac:dyDescent="0.2">
      <c r="A3459" t="s">
        <v>2126</v>
      </c>
    </row>
    <row r="3460" spans="1:1" x14ac:dyDescent="0.2">
      <c r="A3460" t="s">
        <v>2218</v>
      </c>
    </row>
    <row r="3461" spans="1:1" x14ac:dyDescent="0.2">
      <c r="A3461" t="s">
        <v>2066</v>
      </c>
    </row>
    <row r="3462" spans="1:1" x14ac:dyDescent="0.2">
      <c r="A3462" t="s">
        <v>2219</v>
      </c>
    </row>
    <row r="3463" spans="1:1" x14ac:dyDescent="0.2">
      <c r="A3463" t="s">
        <v>2102</v>
      </c>
    </row>
    <row r="3464" spans="1:1" x14ac:dyDescent="0.2">
      <c r="A3464" t="s">
        <v>2195</v>
      </c>
    </row>
    <row r="3465" spans="1:1" x14ac:dyDescent="0.2">
      <c r="A3465" t="s">
        <v>2104</v>
      </c>
    </row>
    <row r="3466" spans="1:1" x14ac:dyDescent="0.2">
      <c r="A3466" t="s">
        <v>2245</v>
      </c>
    </row>
    <row r="3467" spans="1:1" x14ac:dyDescent="0.2">
      <c r="A3467" t="s">
        <v>2072</v>
      </c>
    </row>
    <row r="3468" spans="1:1" x14ac:dyDescent="0.2">
      <c r="A3468" t="s">
        <v>2073</v>
      </c>
    </row>
    <row r="3469" spans="1:1" x14ac:dyDescent="0.2">
      <c r="A3469" t="s">
        <v>2074</v>
      </c>
    </row>
    <row r="3470" spans="1:1" x14ac:dyDescent="0.2">
      <c r="A3470" t="s">
        <v>2222</v>
      </c>
    </row>
    <row r="3471" spans="1:1" x14ac:dyDescent="0.2">
      <c r="A3471" t="s">
        <v>2223</v>
      </c>
    </row>
    <row r="3472" spans="1:1" x14ac:dyDescent="0.2">
      <c r="A3472" t="s">
        <v>2077</v>
      </c>
    </row>
    <row r="3473" spans="1:1" x14ac:dyDescent="0.2">
      <c r="A3473" t="s">
        <v>3082</v>
      </c>
    </row>
    <row r="3474" spans="1:1" x14ac:dyDescent="0.2">
      <c r="A3474" t="s">
        <v>3083</v>
      </c>
    </row>
    <row r="3475" spans="1:1" x14ac:dyDescent="0.2">
      <c r="A3475" t="s">
        <v>3084</v>
      </c>
    </row>
    <row r="3476" spans="1:1" x14ac:dyDescent="0.2">
      <c r="A3476" t="s">
        <v>3085</v>
      </c>
    </row>
    <row r="3477" spans="1:1" x14ac:dyDescent="0.2">
      <c r="A3477" t="s">
        <v>3086</v>
      </c>
    </row>
    <row r="3478" spans="1:1" x14ac:dyDescent="0.2">
      <c r="A3478" t="s">
        <v>3087</v>
      </c>
    </row>
    <row r="3479" spans="1:1" x14ac:dyDescent="0.2">
      <c r="A3479" t="s">
        <v>3088</v>
      </c>
    </row>
    <row r="3480" spans="1:1" x14ac:dyDescent="0.2">
      <c r="A3480" t="s">
        <v>3089</v>
      </c>
    </row>
    <row r="3481" spans="1:1" x14ac:dyDescent="0.2">
      <c r="A3481" t="s">
        <v>3090</v>
      </c>
    </row>
    <row r="3482" spans="1:1" x14ac:dyDescent="0.2">
      <c r="A3482" t="s">
        <v>3091</v>
      </c>
    </row>
    <row r="3483" spans="1:1" x14ac:dyDescent="0.2">
      <c r="A3483" t="s">
        <v>2246</v>
      </c>
    </row>
    <row r="3484" spans="1:1" x14ac:dyDescent="0.2">
      <c r="A3484" t="s">
        <v>2247</v>
      </c>
    </row>
    <row r="3485" spans="1:1" x14ac:dyDescent="0.2">
      <c r="A3485" t="s">
        <v>2248</v>
      </c>
    </row>
    <row r="3486" spans="1:1" x14ac:dyDescent="0.2">
      <c r="A3486" t="s">
        <v>2249</v>
      </c>
    </row>
    <row r="3487" spans="1:1" x14ac:dyDescent="0.2">
      <c r="A3487" t="s">
        <v>2250</v>
      </c>
    </row>
    <row r="3488" spans="1:1" x14ac:dyDescent="0.2">
      <c r="A3488" t="s">
        <v>2239</v>
      </c>
    </row>
    <row r="3489" spans="1:1" x14ac:dyDescent="0.2">
      <c r="A3489" t="s">
        <v>2240</v>
      </c>
    </row>
    <row r="3490" spans="1:1" x14ac:dyDescent="0.2">
      <c r="A3490" t="s">
        <v>2251</v>
      </c>
    </row>
    <row r="3491" spans="1:1" x14ac:dyDescent="0.2">
      <c r="A3491" t="s">
        <v>2061</v>
      </c>
    </row>
    <row r="3492" spans="1:1" x14ac:dyDescent="0.2">
      <c r="A3492" t="s">
        <v>2115</v>
      </c>
    </row>
    <row r="3493" spans="1:1" x14ac:dyDescent="0.2">
      <c r="A3493" t="s">
        <v>2244</v>
      </c>
    </row>
    <row r="3494" spans="1:1" x14ac:dyDescent="0.2">
      <c r="A3494" t="s">
        <v>2126</v>
      </c>
    </row>
    <row r="3495" spans="1:1" x14ac:dyDescent="0.2">
      <c r="A3495" t="s">
        <v>2218</v>
      </c>
    </row>
    <row r="3496" spans="1:1" x14ac:dyDescent="0.2">
      <c r="A3496" t="s">
        <v>2066</v>
      </c>
    </row>
    <row r="3497" spans="1:1" x14ac:dyDescent="0.2">
      <c r="A3497" t="s">
        <v>2219</v>
      </c>
    </row>
    <row r="3498" spans="1:1" x14ac:dyDescent="0.2">
      <c r="A3498" t="s">
        <v>2112</v>
      </c>
    </row>
    <row r="3499" spans="1:1" x14ac:dyDescent="0.2">
      <c r="A3499" t="s">
        <v>2195</v>
      </c>
    </row>
    <row r="3500" spans="1:1" x14ac:dyDescent="0.2">
      <c r="A3500" t="s">
        <v>2104</v>
      </c>
    </row>
    <row r="3501" spans="1:1" x14ac:dyDescent="0.2">
      <c r="A3501" t="s">
        <v>2245</v>
      </c>
    </row>
    <row r="3502" spans="1:1" x14ac:dyDescent="0.2">
      <c r="A3502" t="s">
        <v>2072</v>
      </c>
    </row>
    <row r="3503" spans="1:1" x14ac:dyDescent="0.2">
      <c r="A3503" t="s">
        <v>2073</v>
      </c>
    </row>
    <row r="3504" spans="1:1" x14ac:dyDescent="0.2">
      <c r="A3504" t="s">
        <v>2074</v>
      </c>
    </row>
    <row r="3505" spans="1:1" x14ac:dyDescent="0.2">
      <c r="A3505" t="s">
        <v>2222</v>
      </c>
    </row>
    <row r="3506" spans="1:1" x14ac:dyDescent="0.2">
      <c r="A3506" t="s">
        <v>2223</v>
      </c>
    </row>
    <row r="3507" spans="1:1" x14ac:dyDescent="0.2">
      <c r="A3507" t="s">
        <v>2077</v>
      </c>
    </row>
    <row r="3508" spans="1:1" x14ac:dyDescent="0.2">
      <c r="A3508" t="s">
        <v>3082</v>
      </c>
    </row>
    <row r="3509" spans="1:1" x14ac:dyDescent="0.2">
      <c r="A3509" t="s">
        <v>3083</v>
      </c>
    </row>
    <row r="3510" spans="1:1" x14ac:dyDescent="0.2">
      <c r="A3510" t="s">
        <v>3084</v>
      </c>
    </row>
    <row r="3511" spans="1:1" x14ac:dyDescent="0.2">
      <c r="A3511" t="s">
        <v>3085</v>
      </c>
    </row>
    <row r="3512" spans="1:1" x14ac:dyDescent="0.2">
      <c r="A3512" t="s">
        <v>3086</v>
      </c>
    </row>
    <row r="3513" spans="1:1" x14ac:dyDescent="0.2">
      <c r="A3513" t="s">
        <v>3087</v>
      </c>
    </row>
    <row r="3514" spans="1:1" x14ac:dyDescent="0.2">
      <c r="A3514" t="s">
        <v>3088</v>
      </c>
    </row>
    <row r="3515" spans="1:1" x14ac:dyDescent="0.2">
      <c r="A3515" t="s">
        <v>3089</v>
      </c>
    </row>
    <row r="3516" spans="1:1" x14ac:dyDescent="0.2">
      <c r="A3516" t="s">
        <v>3090</v>
      </c>
    </row>
    <row r="3517" spans="1:1" x14ac:dyDescent="0.2">
      <c r="A3517" t="s">
        <v>3091</v>
      </c>
    </row>
    <row r="3518" spans="1:1" x14ac:dyDescent="0.2">
      <c r="A3518" t="s">
        <v>2246</v>
      </c>
    </row>
    <row r="3519" spans="1:1" x14ac:dyDescent="0.2">
      <c r="A3519" t="s">
        <v>2247</v>
      </c>
    </row>
    <row r="3520" spans="1:1" x14ac:dyDescent="0.2">
      <c r="A3520" t="s">
        <v>2248</v>
      </c>
    </row>
    <row r="3521" spans="1:1" x14ac:dyDescent="0.2">
      <c r="A3521" t="s">
        <v>2249</v>
      </c>
    </row>
    <row r="3522" spans="1:1" x14ac:dyDescent="0.2">
      <c r="A3522" t="s">
        <v>2250</v>
      </c>
    </row>
    <row r="3523" spans="1:1" x14ac:dyDescent="0.2">
      <c r="A3523" t="s">
        <v>2239</v>
      </c>
    </row>
    <row r="3524" spans="1:1" x14ac:dyDescent="0.2">
      <c r="A3524" t="s">
        <v>2240</v>
      </c>
    </row>
    <row r="3525" spans="1:1" x14ac:dyDescent="0.2">
      <c r="A3525" t="s">
        <v>2252</v>
      </c>
    </row>
    <row r="3526" spans="1:1" x14ac:dyDescent="0.2">
      <c r="A3526" t="s">
        <v>2061</v>
      </c>
    </row>
    <row r="3527" spans="1:1" x14ac:dyDescent="0.2">
      <c r="A3527" t="s">
        <v>2115</v>
      </c>
    </row>
    <row r="3528" spans="1:1" x14ac:dyDescent="0.2">
      <c r="A3528" t="s">
        <v>2244</v>
      </c>
    </row>
    <row r="3529" spans="1:1" x14ac:dyDescent="0.2">
      <c r="A3529" t="s">
        <v>2126</v>
      </c>
    </row>
    <row r="3530" spans="1:1" x14ac:dyDescent="0.2">
      <c r="A3530" t="s">
        <v>2218</v>
      </c>
    </row>
    <row r="3531" spans="1:1" x14ac:dyDescent="0.2">
      <c r="A3531" t="s">
        <v>2066</v>
      </c>
    </row>
    <row r="3532" spans="1:1" x14ac:dyDescent="0.2">
      <c r="A3532" t="s">
        <v>2219</v>
      </c>
    </row>
    <row r="3533" spans="1:1" x14ac:dyDescent="0.2">
      <c r="A3533" t="s">
        <v>2068</v>
      </c>
    </row>
    <row r="3534" spans="1:1" x14ac:dyDescent="0.2">
      <c r="A3534" t="s">
        <v>2195</v>
      </c>
    </row>
    <row r="3535" spans="1:1" x14ac:dyDescent="0.2">
      <c r="A3535" t="s">
        <v>2104</v>
      </c>
    </row>
    <row r="3536" spans="1:1" x14ac:dyDescent="0.2">
      <c r="A3536" t="s">
        <v>2245</v>
      </c>
    </row>
    <row r="3537" spans="1:1" x14ac:dyDescent="0.2">
      <c r="A3537" t="s">
        <v>2072</v>
      </c>
    </row>
    <row r="3538" spans="1:1" x14ac:dyDescent="0.2">
      <c r="A3538" t="s">
        <v>2073</v>
      </c>
    </row>
    <row r="3539" spans="1:1" x14ac:dyDescent="0.2">
      <c r="A3539" t="s">
        <v>2074</v>
      </c>
    </row>
    <row r="3540" spans="1:1" x14ac:dyDescent="0.2">
      <c r="A3540" t="s">
        <v>2222</v>
      </c>
    </row>
    <row r="3541" spans="1:1" x14ac:dyDescent="0.2">
      <c r="A3541" t="s">
        <v>2223</v>
      </c>
    </row>
    <row r="3542" spans="1:1" x14ac:dyDescent="0.2">
      <c r="A3542" t="s">
        <v>2077</v>
      </c>
    </row>
    <row r="3543" spans="1:1" x14ac:dyDescent="0.2">
      <c r="A3543" t="s">
        <v>3082</v>
      </c>
    </row>
    <row r="3544" spans="1:1" x14ac:dyDescent="0.2">
      <c r="A3544" t="s">
        <v>3083</v>
      </c>
    </row>
    <row r="3545" spans="1:1" x14ac:dyDescent="0.2">
      <c r="A3545" t="s">
        <v>3084</v>
      </c>
    </row>
    <row r="3546" spans="1:1" x14ac:dyDescent="0.2">
      <c r="A3546" t="s">
        <v>3085</v>
      </c>
    </row>
    <row r="3547" spans="1:1" x14ac:dyDescent="0.2">
      <c r="A3547" t="s">
        <v>3086</v>
      </c>
    </row>
    <row r="3548" spans="1:1" x14ac:dyDescent="0.2">
      <c r="A3548" t="s">
        <v>3087</v>
      </c>
    </row>
    <row r="3549" spans="1:1" x14ac:dyDescent="0.2">
      <c r="A3549" t="s">
        <v>3088</v>
      </c>
    </row>
    <row r="3550" spans="1:1" x14ac:dyDescent="0.2">
      <c r="A3550" t="s">
        <v>3089</v>
      </c>
    </row>
    <row r="3551" spans="1:1" x14ac:dyDescent="0.2">
      <c r="A3551" t="s">
        <v>3090</v>
      </c>
    </row>
    <row r="3552" spans="1:1" x14ac:dyDescent="0.2">
      <c r="A3552" t="s">
        <v>3091</v>
      </c>
    </row>
    <row r="3553" spans="1:1" x14ac:dyDescent="0.2">
      <c r="A3553" t="s">
        <v>2246</v>
      </c>
    </row>
    <row r="3554" spans="1:1" x14ac:dyDescent="0.2">
      <c r="A3554" t="s">
        <v>2247</v>
      </c>
    </row>
    <row r="3555" spans="1:1" x14ac:dyDescent="0.2">
      <c r="A3555" t="s">
        <v>2248</v>
      </c>
    </row>
    <row r="3556" spans="1:1" x14ac:dyDescent="0.2">
      <c r="A3556" t="s">
        <v>2249</v>
      </c>
    </row>
    <row r="3557" spans="1:1" x14ac:dyDescent="0.2">
      <c r="A3557" t="s">
        <v>2250</v>
      </c>
    </row>
    <row r="3558" spans="1:1" x14ac:dyDescent="0.2">
      <c r="A3558" t="s">
        <v>2239</v>
      </c>
    </row>
    <row r="3559" spans="1:1" x14ac:dyDescent="0.2">
      <c r="A3559" t="s">
        <v>2240</v>
      </c>
    </row>
    <row r="3560" spans="1:1" x14ac:dyDescent="0.2">
      <c r="A3560" t="s">
        <v>2253</v>
      </c>
    </row>
    <row r="3561" spans="1:1" x14ac:dyDescent="0.2">
      <c r="A3561" t="s">
        <v>2061</v>
      </c>
    </row>
    <row r="3562" spans="1:1" x14ac:dyDescent="0.2">
      <c r="A3562" t="s">
        <v>2254</v>
      </c>
    </row>
    <row r="3563" spans="1:1" x14ac:dyDescent="0.2">
      <c r="A3563" t="s">
        <v>2255</v>
      </c>
    </row>
    <row r="3564" spans="1:1" x14ac:dyDescent="0.2">
      <c r="A3564" t="s">
        <v>2126</v>
      </c>
    </row>
    <row r="3565" spans="1:1" x14ac:dyDescent="0.2">
      <c r="A3565" t="s">
        <v>2218</v>
      </c>
    </row>
    <row r="3566" spans="1:1" x14ac:dyDescent="0.2">
      <c r="A3566" t="s">
        <v>2066</v>
      </c>
    </row>
    <row r="3567" spans="1:1" x14ac:dyDescent="0.2">
      <c r="A3567" t="s">
        <v>2067</v>
      </c>
    </row>
    <row r="3568" spans="1:1" x14ac:dyDescent="0.2">
      <c r="A3568" t="s">
        <v>2102</v>
      </c>
    </row>
    <row r="3569" spans="1:1" x14ac:dyDescent="0.2">
      <c r="A3569" t="s">
        <v>2195</v>
      </c>
    </row>
    <row r="3570" spans="1:1" x14ac:dyDescent="0.2">
      <c r="A3570" t="s">
        <v>2256</v>
      </c>
    </row>
    <row r="3571" spans="1:1" x14ac:dyDescent="0.2">
      <c r="A3571" t="s">
        <v>2220</v>
      </c>
    </row>
    <row r="3572" spans="1:1" x14ac:dyDescent="0.2">
      <c r="A3572" t="s">
        <v>2072</v>
      </c>
    </row>
    <row r="3573" spans="1:1" x14ac:dyDescent="0.2">
      <c r="A3573" t="s">
        <v>2073</v>
      </c>
    </row>
    <row r="3574" spans="1:1" x14ac:dyDescent="0.2">
      <c r="A3574" t="s">
        <v>2074</v>
      </c>
    </row>
    <row r="3575" spans="1:1" x14ac:dyDescent="0.2">
      <c r="A3575" t="s">
        <v>2222</v>
      </c>
    </row>
    <row r="3576" spans="1:1" x14ac:dyDescent="0.2">
      <c r="A3576" t="s">
        <v>2223</v>
      </c>
    </row>
    <row r="3577" spans="1:1" x14ac:dyDescent="0.2">
      <c r="A3577" t="s">
        <v>2077</v>
      </c>
    </row>
    <row r="3578" spans="1:1" x14ac:dyDescent="0.2">
      <c r="A3578" t="s">
        <v>3092</v>
      </c>
    </row>
    <row r="3579" spans="1:1" x14ac:dyDescent="0.2">
      <c r="A3579" t="s">
        <v>3093</v>
      </c>
    </row>
    <row r="3580" spans="1:1" x14ac:dyDescent="0.2">
      <c r="A3580" t="s">
        <v>3094</v>
      </c>
    </row>
    <row r="3581" spans="1:1" x14ac:dyDescent="0.2">
      <c r="A3581" t="s">
        <v>3095</v>
      </c>
    </row>
    <row r="3582" spans="1:1" x14ac:dyDescent="0.2">
      <c r="A3582" t="s">
        <v>3096</v>
      </c>
    </row>
    <row r="3583" spans="1:1" x14ac:dyDescent="0.2">
      <c r="A3583" t="s">
        <v>3097</v>
      </c>
    </row>
    <row r="3584" spans="1:1" x14ac:dyDescent="0.2">
      <c r="A3584" t="s">
        <v>3098</v>
      </c>
    </row>
    <row r="3585" spans="1:1" x14ac:dyDescent="0.2">
      <c r="A3585" t="s">
        <v>3099</v>
      </c>
    </row>
    <row r="3586" spans="1:1" x14ac:dyDescent="0.2">
      <c r="A3586" t="s">
        <v>3100</v>
      </c>
    </row>
    <row r="3587" spans="1:1" x14ac:dyDescent="0.2">
      <c r="A3587" t="s">
        <v>3101</v>
      </c>
    </row>
    <row r="3588" spans="1:1" x14ac:dyDescent="0.2">
      <c r="A3588" t="s">
        <v>2257</v>
      </c>
    </row>
    <row r="3589" spans="1:1" x14ac:dyDescent="0.2">
      <c r="A3589" t="s">
        <v>2258</v>
      </c>
    </row>
    <row r="3590" spans="1:1" x14ac:dyDescent="0.2">
      <c r="A3590" t="s">
        <v>2259</v>
      </c>
    </row>
    <row r="3591" spans="1:1" x14ac:dyDescent="0.2">
      <c r="A3591" t="s">
        <v>2260</v>
      </c>
    </row>
    <row r="3592" spans="1:1" x14ac:dyDescent="0.2">
      <c r="A3592" t="s">
        <v>2261</v>
      </c>
    </row>
    <row r="3593" spans="1:1" x14ac:dyDescent="0.2">
      <c r="A3593" t="s">
        <v>2239</v>
      </c>
    </row>
    <row r="3594" spans="1:1" x14ac:dyDescent="0.2">
      <c r="A3594" t="s">
        <v>2240</v>
      </c>
    </row>
    <row r="3595" spans="1:1" x14ac:dyDescent="0.2">
      <c r="A3595" t="s">
        <v>2262</v>
      </c>
    </row>
    <row r="3596" spans="1:1" x14ac:dyDescent="0.2">
      <c r="A3596" t="s">
        <v>2061</v>
      </c>
    </row>
    <row r="3597" spans="1:1" x14ac:dyDescent="0.2">
      <c r="A3597" t="s">
        <v>2174</v>
      </c>
    </row>
    <row r="3598" spans="1:1" x14ac:dyDescent="0.2">
      <c r="A3598" t="s">
        <v>2175</v>
      </c>
    </row>
    <row r="3599" spans="1:1" x14ac:dyDescent="0.2">
      <c r="A3599" t="s">
        <v>2155</v>
      </c>
    </row>
    <row r="3600" spans="1:1" x14ac:dyDescent="0.2">
      <c r="A3600" t="s">
        <v>2218</v>
      </c>
    </row>
    <row r="3601" spans="1:1" x14ac:dyDescent="0.2">
      <c r="A3601" t="s">
        <v>2066</v>
      </c>
    </row>
    <row r="3602" spans="1:1" x14ac:dyDescent="0.2">
      <c r="A3602" t="s">
        <v>2067</v>
      </c>
    </row>
    <row r="3603" spans="1:1" x14ac:dyDescent="0.2">
      <c r="A3603" t="s">
        <v>2068</v>
      </c>
    </row>
    <row r="3604" spans="1:1" x14ac:dyDescent="0.2">
      <c r="A3604" t="s">
        <v>2069</v>
      </c>
    </row>
    <row r="3605" spans="1:1" x14ac:dyDescent="0.2">
      <c r="A3605" t="s">
        <v>2070</v>
      </c>
    </row>
    <row r="3606" spans="1:1" x14ac:dyDescent="0.2">
      <c r="A3606" t="s">
        <v>2071</v>
      </c>
    </row>
    <row r="3607" spans="1:1" x14ac:dyDescent="0.2">
      <c r="A3607" t="s">
        <v>2072</v>
      </c>
    </row>
    <row r="3608" spans="1:1" x14ac:dyDescent="0.2">
      <c r="A3608" t="s">
        <v>2073</v>
      </c>
    </row>
    <row r="3609" spans="1:1" x14ac:dyDescent="0.2">
      <c r="A3609" t="s">
        <v>2176</v>
      </c>
    </row>
    <row r="3610" spans="1:1" x14ac:dyDescent="0.2">
      <c r="A3610" t="s">
        <v>2075</v>
      </c>
    </row>
    <row r="3611" spans="1:1" x14ac:dyDescent="0.2">
      <c r="A3611" t="s">
        <v>2076</v>
      </c>
    </row>
    <row r="3612" spans="1:1" x14ac:dyDescent="0.2">
      <c r="A3612" t="s">
        <v>2077</v>
      </c>
    </row>
    <row r="3613" spans="1:1" x14ac:dyDescent="0.2">
      <c r="A3613" t="s">
        <v>2177</v>
      </c>
    </row>
    <row r="3614" spans="1:1" x14ac:dyDescent="0.2">
      <c r="A3614" t="s">
        <v>2178</v>
      </c>
    </row>
    <row r="3615" spans="1:1" x14ac:dyDescent="0.2">
      <c r="A3615" t="s">
        <v>2179</v>
      </c>
    </row>
    <row r="3616" spans="1:1" x14ac:dyDescent="0.2">
      <c r="A3616" t="s">
        <v>2180</v>
      </c>
    </row>
    <row r="3617" spans="1:1" x14ac:dyDescent="0.2">
      <c r="A3617" t="s">
        <v>2181</v>
      </c>
    </row>
    <row r="3618" spans="1:1" x14ac:dyDescent="0.2">
      <c r="A3618" t="s">
        <v>2182</v>
      </c>
    </row>
    <row r="3619" spans="1:1" x14ac:dyDescent="0.2">
      <c r="A3619" t="s">
        <v>2183</v>
      </c>
    </row>
    <row r="3620" spans="1:1" x14ac:dyDescent="0.2">
      <c r="A3620" t="s">
        <v>2184</v>
      </c>
    </row>
    <row r="3621" spans="1:1" x14ac:dyDescent="0.2">
      <c r="A3621" t="s">
        <v>2185</v>
      </c>
    </row>
    <row r="3622" spans="1:1" x14ac:dyDescent="0.2">
      <c r="A3622" t="s">
        <v>2186</v>
      </c>
    </row>
    <row r="3623" spans="1:1" x14ac:dyDescent="0.2">
      <c r="A3623" t="s">
        <v>2187</v>
      </c>
    </row>
    <row r="3624" spans="1:1" x14ac:dyDescent="0.2">
      <c r="A3624" t="s">
        <v>2188</v>
      </c>
    </row>
    <row r="3625" spans="1:1" x14ac:dyDescent="0.2">
      <c r="A3625" t="s">
        <v>2189</v>
      </c>
    </row>
    <row r="3626" spans="1:1" x14ac:dyDescent="0.2">
      <c r="A3626" t="s">
        <v>2190</v>
      </c>
    </row>
    <row r="3627" spans="1:1" x14ac:dyDescent="0.2">
      <c r="A3627" t="s">
        <v>2191</v>
      </c>
    </row>
    <row r="3628" spans="1:1" x14ac:dyDescent="0.2">
      <c r="A3628" t="s">
        <v>2239</v>
      </c>
    </row>
    <row r="3629" spans="1:1" x14ac:dyDescent="0.2">
      <c r="A3629" t="s">
        <v>2240</v>
      </c>
    </row>
    <row r="3630" spans="1:1" x14ac:dyDescent="0.2">
      <c r="A3630" t="s">
        <v>2263</v>
      </c>
    </row>
    <row r="3631" spans="1:1" x14ac:dyDescent="0.2">
      <c r="A3631" t="s">
        <v>2061</v>
      </c>
    </row>
    <row r="3632" spans="1:1" x14ac:dyDescent="0.2">
      <c r="A3632" t="s">
        <v>2062</v>
      </c>
    </row>
    <row r="3633" spans="1:1" x14ac:dyDescent="0.2">
      <c r="A3633" t="s">
        <v>2063</v>
      </c>
    </row>
    <row r="3634" spans="1:1" x14ac:dyDescent="0.2">
      <c r="A3634" t="s">
        <v>2064</v>
      </c>
    </row>
    <row r="3635" spans="1:1" x14ac:dyDescent="0.2">
      <c r="A3635" t="s">
        <v>2065</v>
      </c>
    </row>
    <row r="3636" spans="1:1" x14ac:dyDescent="0.2">
      <c r="A3636" t="s">
        <v>2066</v>
      </c>
    </row>
    <row r="3637" spans="1:1" x14ac:dyDescent="0.2">
      <c r="A3637" t="s">
        <v>2067</v>
      </c>
    </row>
    <row r="3638" spans="1:1" x14ac:dyDescent="0.2">
      <c r="A3638" t="s">
        <v>2068</v>
      </c>
    </row>
    <row r="3639" spans="1:1" x14ac:dyDescent="0.2">
      <c r="A3639" t="s">
        <v>2069</v>
      </c>
    </row>
    <row r="3640" spans="1:1" x14ac:dyDescent="0.2">
      <c r="A3640" t="s">
        <v>2070</v>
      </c>
    </row>
    <row r="3641" spans="1:1" x14ac:dyDescent="0.2">
      <c r="A3641" t="s">
        <v>2071</v>
      </c>
    </row>
    <row r="3642" spans="1:1" x14ac:dyDescent="0.2">
      <c r="A3642" t="s">
        <v>2072</v>
      </c>
    </row>
    <row r="3643" spans="1:1" x14ac:dyDescent="0.2">
      <c r="A3643" t="s">
        <v>2073</v>
      </c>
    </row>
    <row r="3644" spans="1:1" x14ac:dyDescent="0.2">
      <c r="A3644" t="s">
        <v>2074</v>
      </c>
    </row>
    <row r="3645" spans="1:1" x14ac:dyDescent="0.2">
      <c r="A3645" t="s">
        <v>2075</v>
      </c>
    </row>
    <row r="3646" spans="1:1" x14ac:dyDescent="0.2">
      <c r="A3646" t="s">
        <v>2076</v>
      </c>
    </row>
    <row r="3647" spans="1:1" x14ac:dyDescent="0.2">
      <c r="A3647" t="s">
        <v>2077</v>
      </c>
    </row>
    <row r="3648" spans="1:1" x14ac:dyDescent="0.2">
      <c r="A3648" t="s">
        <v>2078</v>
      </c>
    </row>
    <row r="3649" spans="1:1" x14ac:dyDescent="0.2">
      <c r="A3649" t="s">
        <v>2079</v>
      </c>
    </row>
    <row r="3650" spans="1:1" x14ac:dyDescent="0.2">
      <c r="A3650" t="s">
        <v>2080</v>
      </c>
    </row>
    <row r="3651" spans="1:1" x14ac:dyDescent="0.2">
      <c r="A3651" t="s">
        <v>2081</v>
      </c>
    </row>
    <row r="3652" spans="1:1" x14ac:dyDescent="0.2">
      <c r="A3652" t="s">
        <v>2082</v>
      </c>
    </row>
    <row r="3653" spans="1:1" x14ac:dyDescent="0.2">
      <c r="A3653" t="s">
        <v>2083</v>
      </c>
    </row>
    <row r="3654" spans="1:1" x14ac:dyDescent="0.2">
      <c r="A3654" t="s">
        <v>2084</v>
      </c>
    </row>
    <row r="3655" spans="1:1" x14ac:dyDescent="0.2">
      <c r="A3655" t="s">
        <v>2085</v>
      </c>
    </row>
    <row r="3656" spans="1:1" x14ac:dyDescent="0.2">
      <c r="A3656" t="s">
        <v>2086</v>
      </c>
    </row>
    <row r="3657" spans="1:1" x14ac:dyDescent="0.2">
      <c r="A3657" t="s">
        <v>2087</v>
      </c>
    </row>
    <row r="3658" spans="1:1" x14ac:dyDescent="0.2">
      <c r="A3658" t="s">
        <v>2088</v>
      </c>
    </row>
    <row r="3659" spans="1:1" x14ac:dyDescent="0.2">
      <c r="A3659" t="s">
        <v>2089</v>
      </c>
    </row>
    <row r="3660" spans="1:1" x14ac:dyDescent="0.2">
      <c r="A3660" t="s">
        <v>2090</v>
      </c>
    </row>
    <row r="3661" spans="1:1" x14ac:dyDescent="0.2">
      <c r="A3661" t="s">
        <v>2091</v>
      </c>
    </row>
    <row r="3662" spans="1:1" x14ac:dyDescent="0.2">
      <c r="A3662" t="s">
        <v>2092</v>
      </c>
    </row>
    <row r="3663" spans="1:1" x14ac:dyDescent="0.2">
      <c r="A3663" t="s">
        <v>2093</v>
      </c>
    </row>
    <row r="3664" spans="1:1" x14ac:dyDescent="0.2">
      <c r="A3664" t="s">
        <v>2094</v>
      </c>
    </row>
    <row r="3665" spans="1:1" x14ac:dyDescent="0.2">
      <c r="A3665" t="s">
        <v>2264</v>
      </c>
    </row>
    <row r="3666" spans="1:1" x14ac:dyDescent="0.2">
      <c r="A3666" t="s">
        <v>2061</v>
      </c>
    </row>
    <row r="3667" spans="1:1" x14ac:dyDescent="0.2">
      <c r="A3667" t="s">
        <v>2062</v>
      </c>
    </row>
    <row r="3668" spans="1:1" x14ac:dyDescent="0.2">
      <c r="A3668" t="s">
        <v>2063</v>
      </c>
    </row>
    <row r="3669" spans="1:1" x14ac:dyDescent="0.2">
      <c r="A3669" t="s">
        <v>2064</v>
      </c>
    </row>
    <row r="3670" spans="1:1" x14ac:dyDescent="0.2">
      <c r="A3670" t="s">
        <v>2065</v>
      </c>
    </row>
    <row r="3671" spans="1:1" x14ac:dyDescent="0.2">
      <c r="A3671" t="s">
        <v>2066</v>
      </c>
    </row>
    <row r="3672" spans="1:1" x14ac:dyDescent="0.2">
      <c r="A3672" t="s">
        <v>2067</v>
      </c>
    </row>
    <row r="3673" spans="1:1" x14ac:dyDescent="0.2">
      <c r="A3673" t="s">
        <v>2068</v>
      </c>
    </row>
    <row r="3674" spans="1:1" x14ac:dyDescent="0.2">
      <c r="A3674" t="s">
        <v>2069</v>
      </c>
    </row>
    <row r="3675" spans="1:1" x14ac:dyDescent="0.2">
      <c r="A3675" t="s">
        <v>2070</v>
      </c>
    </row>
    <row r="3676" spans="1:1" x14ac:dyDescent="0.2">
      <c r="A3676" t="s">
        <v>2071</v>
      </c>
    </row>
    <row r="3677" spans="1:1" x14ac:dyDescent="0.2">
      <c r="A3677" t="s">
        <v>2072</v>
      </c>
    </row>
    <row r="3678" spans="1:1" x14ac:dyDescent="0.2">
      <c r="A3678" t="s">
        <v>2073</v>
      </c>
    </row>
    <row r="3679" spans="1:1" x14ac:dyDescent="0.2">
      <c r="A3679" t="s">
        <v>2074</v>
      </c>
    </row>
    <row r="3680" spans="1:1" x14ac:dyDescent="0.2">
      <c r="A3680" t="s">
        <v>2075</v>
      </c>
    </row>
    <row r="3681" spans="1:1" x14ac:dyDescent="0.2">
      <c r="A3681" t="s">
        <v>2076</v>
      </c>
    </row>
    <row r="3682" spans="1:1" x14ac:dyDescent="0.2">
      <c r="A3682" t="s">
        <v>2077</v>
      </c>
    </row>
    <row r="3683" spans="1:1" x14ac:dyDescent="0.2">
      <c r="A3683" t="s">
        <v>2078</v>
      </c>
    </row>
    <row r="3684" spans="1:1" x14ac:dyDescent="0.2">
      <c r="A3684" t="s">
        <v>2079</v>
      </c>
    </row>
    <row r="3685" spans="1:1" x14ac:dyDescent="0.2">
      <c r="A3685" t="s">
        <v>2080</v>
      </c>
    </row>
    <row r="3686" spans="1:1" x14ac:dyDescent="0.2">
      <c r="A3686" t="s">
        <v>2081</v>
      </c>
    </row>
    <row r="3687" spans="1:1" x14ac:dyDescent="0.2">
      <c r="A3687" t="s">
        <v>2082</v>
      </c>
    </row>
    <row r="3688" spans="1:1" x14ac:dyDescent="0.2">
      <c r="A3688" t="s">
        <v>2083</v>
      </c>
    </row>
    <row r="3689" spans="1:1" x14ac:dyDescent="0.2">
      <c r="A3689" t="s">
        <v>2084</v>
      </c>
    </row>
    <row r="3690" spans="1:1" x14ac:dyDescent="0.2">
      <c r="A3690" t="s">
        <v>2085</v>
      </c>
    </row>
    <row r="3691" spans="1:1" x14ac:dyDescent="0.2">
      <c r="A3691" t="s">
        <v>2086</v>
      </c>
    </row>
    <row r="3692" spans="1:1" x14ac:dyDescent="0.2">
      <c r="A3692" t="s">
        <v>2087</v>
      </c>
    </row>
    <row r="3693" spans="1:1" x14ac:dyDescent="0.2">
      <c r="A3693" t="s">
        <v>2088</v>
      </c>
    </row>
    <row r="3694" spans="1:1" x14ac:dyDescent="0.2">
      <c r="A3694" t="s">
        <v>2089</v>
      </c>
    </row>
    <row r="3695" spans="1:1" x14ac:dyDescent="0.2">
      <c r="A3695" t="s">
        <v>2090</v>
      </c>
    </row>
    <row r="3696" spans="1:1" x14ac:dyDescent="0.2">
      <c r="A3696" t="s">
        <v>2091</v>
      </c>
    </row>
    <row r="3697" spans="1:1" x14ac:dyDescent="0.2">
      <c r="A3697" t="s">
        <v>2092</v>
      </c>
    </row>
    <row r="3698" spans="1:1" x14ac:dyDescent="0.2">
      <c r="A3698" t="s">
        <v>2093</v>
      </c>
    </row>
    <row r="3699" spans="1:1" x14ac:dyDescent="0.2">
      <c r="A3699" t="s">
        <v>2094</v>
      </c>
    </row>
    <row r="3700" spans="1:1" x14ac:dyDescent="0.2">
      <c r="A3700" t="s">
        <v>2265</v>
      </c>
    </row>
    <row r="3701" spans="1:1" x14ac:dyDescent="0.2">
      <c r="A3701" t="s">
        <v>2266</v>
      </c>
    </row>
    <row r="3702" spans="1:1" x14ac:dyDescent="0.2">
      <c r="A3702" t="s">
        <v>2267</v>
      </c>
    </row>
    <row r="3703" spans="1:1" x14ac:dyDescent="0.2">
      <c r="A3703" t="s">
        <v>2268</v>
      </c>
    </row>
    <row r="3704" spans="1:1" x14ac:dyDescent="0.2">
      <c r="A3704" t="s">
        <v>2269</v>
      </c>
    </row>
    <row r="3705" spans="1:1" x14ac:dyDescent="0.2">
      <c r="A3705" t="s">
        <v>2270</v>
      </c>
    </row>
    <row r="3706" spans="1:1" x14ac:dyDescent="0.2">
      <c r="A3706" t="s">
        <v>2271</v>
      </c>
    </row>
    <row r="3707" spans="1:1" x14ac:dyDescent="0.2">
      <c r="A3707" t="s">
        <v>2272</v>
      </c>
    </row>
    <row r="3708" spans="1:1" x14ac:dyDescent="0.2">
      <c r="A3708" t="s">
        <v>2273</v>
      </c>
    </row>
    <row r="3709" spans="1:1" x14ac:dyDescent="0.2">
      <c r="A3709" t="s">
        <v>2274</v>
      </c>
    </row>
    <row r="3710" spans="1:1" x14ac:dyDescent="0.2">
      <c r="A3710" t="s">
        <v>2275</v>
      </c>
    </row>
    <row r="3711" spans="1:1" x14ac:dyDescent="0.2">
      <c r="A3711" t="s">
        <v>2276</v>
      </c>
    </row>
    <row r="3712" spans="1:1" x14ac:dyDescent="0.2">
      <c r="A3712" t="s">
        <v>2277</v>
      </c>
    </row>
    <row r="3713" spans="1:1" x14ac:dyDescent="0.2">
      <c r="A3713" t="s">
        <v>2278</v>
      </c>
    </row>
    <row r="3714" spans="1:1" x14ac:dyDescent="0.2">
      <c r="A3714" t="s">
        <v>2279</v>
      </c>
    </row>
    <row r="3715" spans="1:1" x14ac:dyDescent="0.2">
      <c r="A3715" t="s">
        <v>2280</v>
      </c>
    </row>
    <row r="3716" spans="1:1" x14ac:dyDescent="0.2">
      <c r="A3716" t="s">
        <v>2281</v>
      </c>
    </row>
    <row r="3717" spans="1:1" x14ac:dyDescent="0.2">
      <c r="A3717" t="s">
        <v>2282</v>
      </c>
    </row>
    <row r="3718" spans="1:1" x14ac:dyDescent="0.2">
      <c r="A3718" t="s">
        <v>2283</v>
      </c>
    </row>
    <row r="3719" spans="1:1" x14ac:dyDescent="0.2">
      <c r="A3719" t="s">
        <v>2284</v>
      </c>
    </row>
    <row r="3720" spans="1:1" x14ac:dyDescent="0.2">
      <c r="A3720" t="s">
        <v>2285</v>
      </c>
    </row>
    <row r="3721" spans="1:1" x14ac:dyDescent="0.2">
      <c r="A3721" t="s">
        <v>2286</v>
      </c>
    </row>
    <row r="3722" spans="1:1" x14ac:dyDescent="0.2">
      <c r="A3722" t="s">
        <v>2287</v>
      </c>
    </row>
    <row r="3723" spans="1:1" x14ac:dyDescent="0.2">
      <c r="A3723" t="s">
        <v>2288</v>
      </c>
    </row>
    <row r="3724" spans="1:1" x14ac:dyDescent="0.2">
      <c r="A3724" t="s">
        <v>2289</v>
      </c>
    </row>
    <row r="3725" spans="1:1" x14ac:dyDescent="0.2">
      <c r="A3725" t="s">
        <v>2290</v>
      </c>
    </row>
    <row r="3726" spans="1:1" x14ac:dyDescent="0.2">
      <c r="A3726" t="s">
        <v>2291</v>
      </c>
    </row>
    <row r="3727" spans="1:1" x14ac:dyDescent="0.2">
      <c r="A3727" t="s">
        <v>2292</v>
      </c>
    </row>
    <row r="3728" spans="1:1" x14ac:dyDescent="0.2">
      <c r="A3728" t="s">
        <v>2293</v>
      </c>
    </row>
    <row r="3729" spans="1:1" x14ac:dyDescent="0.2">
      <c r="A3729" t="s">
        <v>2267</v>
      </c>
    </row>
    <row r="3730" spans="1:1" x14ac:dyDescent="0.2">
      <c r="A3730" t="s">
        <v>2268</v>
      </c>
    </row>
    <row r="3731" spans="1:1" x14ac:dyDescent="0.2">
      <c r="A3731" t="s">
        <v>2269</v>
      </c>
    </row>
    <row r="3732" spans="1:1" x14ac:dyDescent="0.2">
      <c r="A3732" t="s">
        <v>2270</v>
      </c>
    </row>
    <row r="3733" spans="1:1" x14ac:dyDescent="0.2">
      <c r="A3733" t="s">
        <v>2271</v>
      </c>
    </row>
    <row r="3734" spans="1:1" x14ac:dyDescent="0.2">
      <c r="A3734" t="s">
        <v>2272</v>
      </c>
    </row>
    <row r="3735" spans="1:1" x14ac:dyDescent="0.2">
      <c r="A3735" t="s">
        <v>2273</v>
      </c>
    </row>
    <row r="3736" spans="1:1" x14ac:dyDescent="0.2">
      <c r="A3736" t="s">
        <v>2274</v>
      </c>
    </row>
    <row r="3737" spans="1:1" x14ac:dyDescent="0.2">
      <c r="A3737" t="s">
        <v>2275</v>
      </c>
    </row>
    <row r="3738" spans="1:1" x14ac:dyDescent="0.2">
      <c r="A3738" t="s">
        <v>2276</v>
      </c>
    </row>
    <row r="3739" spans="1:1" x14ac:dyDescent="0.2">
      <c r="A3739" t="s">
        <v>2277</v>
      </c>
    </row>
    <row r="3740" spans="1:1" x14ac:dyDescent="0.2">
      <c r="A3740" t="s">
        <v>2278</v>
      </c>
    </row>
    <row r="3741" spans="1:1" x14ac:dyDescent="0.2">
      <c r="A3741" t="s">
        <v>2279</v>
      </c>
    </row>
    <row r="3742" spans="1:1" x14ac:dyDescent="0.2">
      <c r="A3742" t="s">
        <v>2280</v>
      </c>
    </row>
    <row r="3743" spans="1:1" x14ac:dyDescent="0.2">
      <c r="A3743" t="s">
        <v>2281</v>
      </c>
    </row>
    <row r="3744" spans="1:1" x14ac:dyDescent="0.2">
      <c r="A3744" t="s">
        <v>2282</v>
      </c>
    </row>
    <row r="3745" spans="1:1" x14ac:dyDescent="0.2">
      <c r="A3745" t="s">
        <v>2283</v>
      </c>
    </row>
    <row r="3746" spans="1:1" x14ac:dyDescent="0.2">
      <c r="A3746" t="s">
        <v>2284</v>
      </c>
    </row>
    <row r="3747" spans="1:1" x14ac:dyDescent="0.2">
      <c r="A3747" t="s">
        <v>2285</v>
      </c>
    </row>
    <row r="3748" spans="1:1" x14ac:dyDescent="0.2">
      <c r="A3748" t="s">
        <v>2286</v>
      </c>
    </row>
    <row r="3749" spans="1:1" x14ac:dyDescent="0.2">
      <c r="A3749" t="s">
        <v>2287</v>
      </c>
    </row>
    <row r="3750" spans="1:1" x14ac:dyDescent="0.2">
      <c r="A3750" t="s">
        <v>2288</v>
      </c>
    </row>
    <row r="3751" spans="1:1" x14ac:dyDescent="0.2">
      <c r="A3751" t="s">
        <v>2289</v>
      </c>
    </row>
    <row r="3752" spans="1:1" x14ac:dyDescent="0.2">
      <c r="A3752" t="s">
        <v>2290</v>
      </c>
    </row>
    <row r="3753" spans="1:1" x14ac:dyDescent="0.2">
      <c r="A3753" t="s">
        <v>2291</v>
      </c>
    </row>
    <row r="3754" spans="1:1" x14ac:dyDescent="0.2">
      <c r="A3754" t="s">
        <v>2292</v>
      </c>
    </row>
    <row r="3755" spans="1:1" x14ac:dyDescent="0.2">
      <c r="A3755" t="s">
        <v>2294</v>
      </c>
    </row>
    <row r="3756" spans="1:1" x14ac:dyDescent="0.2">
      <c r="A3756" t="s">
        <v>2267</v>
      </c>
    </row>
    <row r="3757" spans="1:1" x14ac:dyDescent="0.2">
      <c r="A3757" t="s">
        <v>2295</v>
      </c>
    </row>
    <row r="3758" spans="1:1" x14ac:dyDescent="0.2">
      <c r="A3758" t="s">
        <v>2296</v>
      </c>
    </row>
    <row r="3759" spans="1:1" x14ac:dyDescent="0.2">
      <c r="A3759" t="s">
        <v>2297</v>
      </c>
    </row>
    <row r="3760" spans="1:1" x14ac:dyDescent="0.2">
      <c r="A3760" t="s">
        <v>2298</v>
      </c>
    </row>
    <row r="3761" spans="1:1" x14ac:dyDescent="0.2">
      <c r="A3761" t="s">
        <v>2272</v>
      </c>
    </row>
    <row r="3762" spans="1:1" x14ac:dyDescent="0.2">
      <c r="A3762" t="s">
        <v>2299</v>
      </c>
    </row>
    <row r="3763" spans="1:1" x14ac:dyDescent="0.2">
      <c r="A3763" t="s">
        <v>2274</v>
      </c>
    </row>
    <row r="3764" spans="1:1" x14ac:dyDescent="0.2">
      <c r="A3764" t="s">
        <v>2300</v>
      </c>
    </row>
    <row r="3765" spans="1:1" x14ac:dyDescent="0.2">
      <c r="A3765" t="s">
        <v>2276</v>
      </c>
    </row>
    <row r="3766" spans="1:1" x14ac:dyDescent="0.2">
      <c r="A3766" t="s">
        <v>2277</v>
      </c>
    </row>
    <row r="3767" spans="1:1" x14ac:dyDescent="0.2">
      <c r="A3767" t="s">
        <v>2301</v>
      </c>
    </row>
    <row r="3768" spans="1:1" x14ac:dyDescent="0.2">
      <c r="A3768" t="s">
        <v>2302</v>
      </c>
    </row>
    <row r="3769" spans="1:1" x14ac:dyDescent="0.2">
      <c r="A3769" t="s">
        <v>2303</v>
      </c>
    </row>
    <row r="3770" spans="1:1" x14ac:dyDescent="0.2">
      <c r="A3770" t="s">
        <v>2304</v>
      </c>
    </row>
    <row r="3771" spans="1:1" x14ac:dyDescent="0.2">
      <c r="A3771" t="s">
        <v>2305</v>
      </c>
    </row>
    <row r="3772" spans="1:1" x14ac:dyDescent="0.2">
      <c r="A3772" t="s">
        <v>2306</v>
      </c>
    </row>
    <row r="3773" spans="1:1" x14ac:dyDescent="0.2">
      <c r="A3773" t="s">
        <v>2307</v>
      </c>
    </row>
    <row r="3774" spans="1:1" x14ac:dyDescent="0.2">
      <c r="A3774" t="s">
        <v>2308</v>
      </c>
    </row>
    <row r="3775" spans="1:1" x14ac:dyDescent="0.2">
      <c r="A3775" t="s">
        <v>2309</v>
      </c>
    </row>
    <row r="3776" spans="1:1" x14ac:dyDescent="0.2">
      <c r="A3776" t="s">
        <v>2310</v>
      </c>
    </row>
    <row r="3777" spans="1:1" x14ac:dyDescent="0.2">
      <c r="A3777" t="s">
        <v>2311</v>
      </c>
    </row>
    <row r="3778" spans="1:1" x14ac:dyDescent="0.2">
      <c r="A3778" t="s">
        <v>2312</v>
      </c>
    </row>
    <row r="3779" spans="1:1" x14ac:dyDescent="0.2">
      <c r="A3779" t="s">
        <v>2313</v>
      </c>
    </row>
    <row r="3780" spans="1:1" x14ac:dyDescent="0.2">
      <c r="A3780" t="s">
        <v>2291</v>
      </c>
    </row>
    <row r="3781" spans="1:1" x14ac:dyDescent="0.2">
      <c r="A3781" t="s">
        <v>2292</v>
      </c>
    </row>
    <row r="3782" spans="1:1" x14ac:dyDescent="0.2">
      <c r="A3782" t="s">
        <v>2314</v>
      </c>
    </row>
    <row r="3783" spans="1:1" x14ac:dyDescent="0.2">
      <c r="A3783" t="s">
        <v>2267</v>
      </c>
    </row>
    <row r="3784" spans="1:1" x14ac:dyDescent="0.2">
      <c r="A3784" t="s">
        <v>2268</v>
      </c>
    </row>
    <row r="3785" spans="1:1" x14ac:dyDescent="0.2">
      <c r="A3785" t="s">
        <v>2269</v>
      </c>
    </row>
    <row r="3786" spans="1:1" x14ac:dyDescent="0.2">
      <c r="A3786" t="s">
        <v>2270</v>
      </c>
    </row>
    <row r="3787" spans="1:1" x14ac:dyDescent="0.2">
      <c r="A3787" t="s">
        <v>2271</v>
      </c>
    </row>
    <row r="3788" spans="1:1" x14ac:dyDescent="0.2">
      <c r="A3788" t="s">
        <v>2272</v>
      </c>
    </row>
    <row r="3789" spans="1:1" x14ac:dyDescent="0.2">
      <c r="A3789" t="s">
        <v>2273</v>
      </c>
    </row>
    <row r="3790" spans="1:1" x14ac:dyDescent="0.2">
      <c r="A3790" t="s">
        <v>2274</v>
      </c>
    </row>
    <row r="3791" spans="1:1" x14ac:dyDescent="0.2">
      <c r="A3791" t="s">
        <v>2275</v>
      </c>
    </row>
    <row r="3792" spans="1:1" x14ac:dyDescent="0.2">
      <c r="A3792" t="s">
        <v>2276</v>
      </c>
    </row>
    <row r="3793" spans="1:1" x14ac:dyDescent="0.2">
      <c r="A3793" t="s">
        <v>2277</v>
      </c>
    </row>
    <row r="3794" spans="1:1" x14ac:dyDescent="0.2">
      <c r="A3794" t="s">
        <v>2278</v>
      </c>
    </row>
    <row r="3795" spans="1:1" x14ac:dyDescent="0.2">
      <c r="A3795" t="s">
        <v>2279</v>
      </c>
    </row>
    <row r="3796" spans="1:1" x14ac:dyDescent="0.2">
      <c r="A3796" t="s">
        <v>2280</v>
      </c>
    </row>
    <row r="3797" spans="1:1" x14ac:dyDescent="0.2">
      <c r="A3797" t="s">
        <v>2281</v>
      </c>
    </row>
    <row r="3798" spans="1:1" x14ac:dyDescent="0.2">
      <c r="A3798" t="s">
        <v>2282</v>
      </c>
    </row>
    <row r="3799" spans="1:1" x14ac:dyDescent="0.2">
      <c r="A3799" t="s">
        <v>2283</v>
      </c>
    </row>
    <row r="3800" spans="1:1" x14ac:dyDescent="0.2">
      <c r="A3800" t="s">
        <v>2284</v>
      </c>
    </row>
    <row r="3801" spans="1:1" x14ac:dyDescent="0.2">
      <c r="A3801" t="s">
        <v>2285</v>
      </c>
    </row>
    <row r="3802" spans="1:1" x14ac:dyDescent="0.2">
      <c r="A3802" t="s">
        <v>2286</v>
      </c>
    </row>
    <row r="3803" spans="1:1" x14ac:dyDescent="0.2">
      <c r="A3803" t="s">
        <v>2287</v>
      </c>
    </row>
    <row r="3804" spans="1:1" x14ac:dyDescent="0.2">
      <c r="A3804" t="s">
        <v>2288</v>
      </c>
    </row>
    <row r="3805" spans="1:1" x14ac:dyDescent="0.2">
      <c r="A3805" t="s">
        <v>2289</v>
      </c>
    </row>
    <row r="3806" spans="1:1" x14ac:dyDescent="0.2">
      <c r="A3806" t="s">
        <v>2290</v>
      </c>
    </row>
    <row r="3807" spans="1:1" x14ac:dyDescent="0.2">
      <c r="A3807" t="s">
        <v>2291</v>
      </c>
    </row>
    <row r="3808" spans="1:1" x14ac:dyDescent="0.2">
      <c r="A3808" t="s">
        <v>2292</v>
      </c>
    </row>
    <row r="3809" spans="1:1" x14ac:dyDescent="0.2">
      <c r="A3809" t="s">
        <v>2315</v>
      </c>
    </row>
    <row r="3810" spans="1:1" x14ac:dyDescent="0.2">
      <c r="A3810" t="s">
        <v>2267</v>
      </c>
    </row>
    <row r="3811" spans="1:1" x14ac:dyDescent="0.2">
      <c r="A3811" t="s">
        <v>2268</v>
      </c>
    </row>
    <row r="3812" spans="1:1" x14ac:dyDescent="0.2">
      <c r="A3812" t="s">
        <v>2269</v>
      </c>
    </row>
    <row r="3813" spans="1:1" x14ac:dyDescent="0.2">
      <c r="A3813" t="s">
        <v>2270</v>
      </c>
    </row>
    <row r="3814" spans="1:1" x14ac:dyDescent="0.2">
      <c r="A3814" t="s">
        <v>2271</v>
      </c>
    </row>
    <row r="3815" spans="1:1" x14ac:dyDescent="0.2">
      <c r="A3815" t="s">
        <v>2272</v>
      </c>
    </row>
    <row r="3816" spans="1:1" x14ac:dyDescent="0.2">
      <c r="A3816" t="s">
        <v>2273</v>
      </c>
    </row>
    <row r="3817" spans="1:1" x14ac:dyDescent="0.2">
      <c r="A3817" t="s">
        <v>2274</v>
      </c>
    </row>
    <row r="3818" spans="1:1" x14ac:dyDescent="0.2">
      <c r="A3818" t="s">
        <v>2275</v>
      </c>
    </row>
    <row r="3819" spans="1:1" x14ac:dyDescent="0.2">
      <c r="A3819" t="s">
        <v>2276</v>
      </c>
    </row>
    <row r="3820" spans="1:1" x14ac:dyDescent="0.2">
      <c r="A3820" t="s">
        <v>2277</v>
      </c>
    </row>
    <row r="3821" spans="1:1" x14ac:dyDescent="0.2">
      <c r="A3821" t="s">
        <v>2278</v>
      </c>
    </row>
    <row r="3822" spans="1:1" x14ac:dyDescent="0.2">
      <c r="A3822" t="s">
        <v>2279</v>
      </c>
    </row>
    <row r="3823" spans="1:1" x14ac:dyDescent="0.2">
      <c r="A3823" t="s">
        <v>2280</v>
      </c>
    </row>
    <row r="3824" spans="1:1" x14ac:dyDescent="0.2">
      <c r="A3824" t="s">
        <v>2281</v>
      </c>
    </row>
    <row r="3825" spans="1:1" x14ac:dyDescent="0.2">
      <c r="A3825" t="s">
        <v>2282</v>
      </c>
    </row>
    <row r="3826" spans="1:1" x14ac:dyDescent="0.2">
      <c r="A3826" t="s">
        <v>2283</v>
      </c>
    </row>
    <row r="3827" spans="1:1" x14ac:dyDescent="0.2">
      <c r="A3827" t="s">
        <v>2284</v>
      </c>
    </row>
    <row r="3828" spans="1:1" x14ac:dyDescent="0.2">
      <c r="A3828" t="s">
        <v>2285</v>
      </c>
    </row>
    <row r="3829" spans="1:1" x14ac:dyDescent="0.2">
      <c r="A3829" t="s">
        <v>2286</v>
      </c>
    </row>
    <row r="3830" spans="1:1" x14ac:dyDescent="0.2">
      <c r="A3830" t="s">
        <v>2287</v>
      </c>
    </row>
    <row r="3831" spans="1:1" x14ac:dyDescent="0.2">
      <c r="A3831" t="s">
        <v>2288</v>
      </c>
    </row>
    <row r="3832" spans="1:1" x14ac:dyDescent="0.2">
      <c r="A3832" t="s">
        <v>2289</v>
      </c>
    </row>
    <row r="3833" spans="1:1" x14ac:dyDescent="0.2">
      <c r="A3833" t="s">
        <v>2290</v>
      </c>
    </row>
    <row r="3834" spans="1:1" x14ac:dyDescent="0.2">
      <c r="A3834" t="s">
        <v>2291</v>
      </c>
    </row>
    <row r="3835" spans="1:1" x14ac:dyDescent="0.2">
      <c r="A3835" t="s">
        <v>2292</v>
      </c>
    </row>
    <row r="3836" spans="1:1" x14ac:dyDescent="0.2">
      <c r="A3836" t="s">
        <v>2316</v>
      </c>
    </row>
    <row r="3837" spans="1:1" x14ac:dyDescent="0.2">
      <c r="A3837" t="s">
        <v>2317</v>
      </c>
    </row>
    <row r="3838" spans="1:1" x14ac:dyDescent="0.2">
      <c r="A3838" t="s">
        <v>2318</v>
      </c>
    </row>
    <row r="3839" spans="1:1" x14ac:dyDescent="0.2">
      <c r="A3839" t="s">
        <v>2319</v>
      </c>
    </row>
    <row r="3840" spans="1:1" x14ac:dyDescent="0.2">
      <c r="A3840" t="s">
        <v>2320</v>
      </c>
    </row>
    <row r="3841" spans="1:1" x14ac:dyDescent="0.2">
      <c r="A3841" t="s">
        <v>2321</v>
      </c>
    </row>
    <row r="3842" spans="1:1" x14ac:dyDescent="0.2">
      <c r="A3842" t="s">
        <v>2322</v>
      </c>
    </row>
    <row r="3843" spans="1:1" x14ac:dyDescent="0.2">
      <c r="A3843" t="s">
        <v>2323</v>
      </c>
    </row>
    <row r="3844" spans="1:1" x14ac:dyDescent="0.2">
      <c r="A3844" t="s">
        <v>2324</v>
      </c>
    </row>
    <row r="3845" spans="1:1" x14ac:dyDescent="0.2">
      <c r="A3845" t="s">
        <v>2325</v>
      </c>
    </row>
    <row r="3846" spans="1:1" x14ac:dyDescent="0.2">
      <c r="A3846" t="s">
        <v>2326</v>
      </c>
    </row>
    <row r="3847" spans="1:1" x14ac:dyDescent="0.2">
      <c r="A3847" t="s">
        <v>2327</v>
      </c>
    </row>
    <row r="3848" spans="1:1" x14ac:dyDescent="0.2">
      <c r="A3848" t="s">
        <v>2328</v>
      </c>
    </row>
    <row r="3849" spans="1:1" x14ac:dyDescent="0.2">
      <c r="A3849" t="s">
        <v>2329</v>
      </c>
    </row>
    <row r="3850" spans="1:1" x14ac:dyDescent="0.2">
      <c r="A3850" t="s">
        <v>2330</v>
      </c>
    </row>
    <row r="3851" spans="1:1" x14ac:dyDescent="0.2">
      <c r="A3851" t="s">
        <v>2331</v>
      </c>
    </row>
    <row r="3852" spans="1:1" x14ac:dyDescent="0.2">
      <c r="A3852" t="s">
        <v>2332</v>
      </c>
    </row>
    <row r="3853" spans="1:1" x14ac:dyDescent="0.2">
      <c r="A3853" t="s">
        <v>2333</v>
      </c>
    </row>
    <row r="3854" spans="1:1" x14ac:dyDescent="0.2">
      <c r="A3854" t="s">
        <v>2334</v>
      </c>
    </row>
    <row r="3855" spans="1:1" x14ac:dyDescent="0.2">
      <c r="A3855" t="s">
        <v>2335</v>
      </c>
    </row>
    <row r="3856" spans="1:1" x14ac:dyDescent="0.2">
      <c r="A3856" t="s">
        <v>2336</v>
      </c>
    </row>
    <row r="3857" spans="1:1" x14ac:dyDescent="0.2">
      <c r="A3857" t="s">
        <v>2337</v>
      </c>
    </row>
    <row r="3858" spans="1:1" x14ac:dyDescent="0.2">
      <c r="A3858" t="s">
        <v>2338</v>
      </c>
    </row>
    <row r="3859" spans="1:1" x14ac:dyDescent="0.2">
      <c r="A3859" t="s">
        <v>2339</v>
      </c>
    </row>
    <row r="3860" spans="1:1" x14ac:dyDescent="0.2">
      <c r="A3860" t="s">
        <v>2340</v>
      </c>
    </row>
    <row r="3861" spans="1:1" x14ac:dyDescent="0.2">
      <c r="A3861" t="s">
        <v>2341</v>
      </c>
    </row>
    <row r="3862" spans="1:1" x14ac:dyDescent="0.2">
      <c r="A3862" t="s">
        <v>2342</v>
      </c>
    </row>
    <row r="3863" spans="1:1" x14ac:dyDescent="0.2">
      <c r="A3863" t="s">
        <v>2343</v>
      </c>
    </row>
    <row r="3864" spans="1:1" x14ac:dyDescent="0.2">
      <c r="A3864" t="s">
        <v>2344</v>
      </c>
    </row>
    <row r="3865" spans="1:1" x14ac:dyDescent="0.2">
      <c r="A3865" t="s">
        <v>2345</v>
      </c>
    </row>
    <row r="3866" spans="1:1" x14ac:dyDescent="0.2">
      <c r="A3866" t="s">
        <v>2346</v>
      </c>
    </row>
    <row r="3867" spans="1:1" x14ac:dyDescent="0.2">
      <c r="A3867" t="s">
        <v>2347</v>
      </c>
    </row>
    <row r="3868" spans="1:1" x14ac:dyDescent="0.2">
      <c r="A3868" t="s">
        <v>2348</v>
      </c>
    </row>
    <row r="3869" spans="1:1" x14ac:dyDescent="0.2">
      <c r="A3869" t="s">
        <v>2349</v>
      </c>
    </row>
    <row r="3870" spans="1:1" x14ac:dyDescent="0.2">
      <c r="A3870" t="s">
        <v>2350</v>
      </c>
    </row>
    <row r="3871" spans="1:1" x14ac:dyDescent="0.2">
      <c r="A3871" t="s">
        <v>2351</v>
      </c>
    </row>
    <row r="3872" spans="1:1" x14ac:dyDescent="0.2">
      <c r="A3872" t="s">
        <v>2352</v>
      </c>
    </row>
    <row r="3873" spans="1:1" x14ac:dyDescent="0.2">
      <c r="A3873" t="s">
        <v>2353</v>
      </c>
    </row>
    <row r="3874" spans="1:1" x14ac:dyDescent="0.2">
      <c r="A3874" t="s">
        <v>2354</v>
      </c>
    </row>
    <row r="3875" spans="1:1" x14ac:dyDescent="0.2">
      <c r="A3875" t="s">
        <v>2355</v>
      </c>
    </row>
    <row r="3876" spans="1:1" x14ac:dyDescent="0.2">
      <c r="A3876" t="s">
        <v>2356</v>
      </c>
    </row>
    <row r="3877" spans="1:1" x14ac:dyDescent="0.2">
      <c r="A3877" t="s">
        <v>2357</v>
      </c>
    </row>
    <row r="3878" spans="1:1" x14ac:dyDescent="0.2">
      <c r="A3878" t="s">
        <v>2358</v>
      </c>
    </row>
    <row r="3879" spans="1:1" x14ac:dyDescent="0.2">
      <c r="A3879" t="s">
        <v>2359</v>
      </c>
    </row>
    <row r="3880" spans="1:1" x14ac:dyDescent="0.2">
      <c r="A3880" t="s">
        <v>2360</v>
      </c>
    </row>
    <row r="3881" spans="1:1" x14ac:dyDescent="0.2">
      <c r="A3881" t="s">
        <v>2361</v>
      </c>
    </row>
    <row r="3882" spans="1:1" x14ac:dyDescent="0.2">
      <c r="A3882" t="s">
        <v>2362</v>
      </c>
    </row>
    <row r="3883" spans="1:1" x14ac:dyDescent="0.2">
      <c r="A3883" t="s">
        <v>2363</v>
      </c>
    </row>
    <row r="3884" spans="1:1" x14ac:dyDescent="0.2">
      <c r="A3884" t="s">
        <v>2364</v>
      </c>
    </row>
    <row r="3885" spans="1:1" x14ac:dyDescent="0.2">
      <c r="A3885" t="s">
        <v>2365</v>
      </c>
    </row>
    <row r="3886" spans="1:1" x14ac:dyDescent="0.2">
      <c r="A3886" t="s">
        <v>2366</v>
      </c>
    </row>
    <row r="3887" spans="1:1" x14ac:dyDescent="0.2">
      <c r="A3887" t="s">
        <v>2367</v>
      </c>
    </row>
    <row r="3888" spans="1:1" x14ac:dyDescent="0.2">
      <c r="A3888" t="s">
        <v>2368</v>
      </c>
    </row>
    <row r="3889" spans="1:1" x14ac:dyDescent="0.2">
      <c r="A3889" t="s">
        <v>2369</v>
      </c>
    </row>
    <row r="3890" spans="1:1" x14ac:dyDescent="0.2">
      <c r="A3890" t="s">
        <v>2370</v>
      </c>
    </row>
    <row r="3891" spans="1:1" x14ac:dyDescent="0.2">
      <c r="A3891" t="s">
        <v>2371</v>
      </c>
    </row>
    <row r="3892" spans="1:1" x14ac:dyDescent="0.2">
      <c r="A3892" t="s">
        <v>2372</v>
      </c>
    </row>
    <row r="3893" spans="1:1" x14ac:dyDescent="0.2">
      <c r="A3893" t="s">
        <v>2373</v>
      </c>
    </row>
    <row r="3894" spans="1:1" x14ac:dyDescent="0.2">
      <c r="A3894" t="s">
        <v>2374</v>
      </c>
    </row>
    <row r="3895" spans="1:1" x14ac:dyDescent="0.2">
      <c r="A3895" t="s">
        <v>2375</v>
      </c>
    </row>
    <row r="3896" spans="1:1" x14ac:dyDescent="0.2">
      <c r="A3896" t="s">
        <v>2376</v>
      </c>
    </row>
    <row r="3897" spans="1:1" x14ac:dyDescent="0.2">
      <c r="A3897" t="s">
        <v>2377</v>
      </c>
    </row>
    <row r="3898" spans="1:1" x14ac:dyDescent="0.2">
      <c r="A3898" t="s">
        <v>2378</v>
      </c>
    </row>
    <row r="3899" spans="1:1" x14ac:dyDescent="0.2">
      <c r="A3899" t="s">
        <v>2379</v>
      </c>
    </row>
    <row r="3900" spans="1:1" x14ac:dyDescent="0.2">
      <c r="A3900" t="s">
        <v>2380</v>
      </c>
    </row>
    <row r="3901" spans="1:1" x14ac:dyDescent="0.2">
      <c r="A3901" t="s">
        <v>2381</v>
      </c>
    </row>
    <row r="3902" spans="1:1" x14ac:dyDescent="0.2">
      <c r="A3902" t="s">
        <v>2382</v>
      </c>
    </row>
    <row r="3903" spans="1:1" x14ac:dyDescent="0.2">
      <c r="A3903" t="s">
        <v>2383</v>
      </c>
    </row>
    <row r="3904" spans="1:1" x14ac:dyDescent="0.2">
      <c r="A3904" t="s">
        <v>2384</v>
      </c>
    </row>
    <row r="3905" spans="1:1" x14ac:dyDescent="0.2">
      <c r="A3905" t="s">
        <v>2385</v>
      </c>
    </row>
    <row r="3906" spans="1:1" x14ac:dyDescent="0.2">
      <c r="A3906" t="s">
        <v>2386</v>
      </c>
    </row>
    <row r="3907" spans="1:1" x14ac:dyDescent="0.2">
      <c r="A3907" t="s">
        <v>2387</v>
      </c>
    </row>
    <row r="3908" spans="1:1" x14ac:dyDescent="0.2">
      <c r="A3908" t="s">
        <v>2388</v>
      </c>
    </row>
    <row r="3909" spans="1:1" x14ac:dyDescent="0.2">
      <c r="A3909" t="s">
        <v>2389</v>
      </c>
    </row>
    <row r="3910" spans="1:1" x14ac:dyDescent="0.2">
      <c r="A3910" t="s">
        <v>2390</v>
      </c>
    </row>
    <row r="3911" spans="1:1" x14ac:dyDescent="0.2">
      <c r="A3911" t="s">
        <v>2391</v>
      </c>
    </row>
    <row r="3912" spans="1:1" x14ac:dyDescent="0.2">
      <c r="A3912" t="s">
        <v>2392</v>
      </c>
    </row>
    <row r="3913" spans="1:1" x14ac:dyDescent="0.2">
      <c r="A3913" t="s">
        <v>2393</v>
      </c>
    </row>
    <row r="3914" spans="1:1" x14ac:dyDescent="0.2">
      <c r="A3914" t="s">
        <v>2394</v>
      </c>
    </row>
    <row r="3915" spans="1:1" x14ac:dyDescent="0.2">
      <c r="A3915" t="s">
        <v>2395</v>
      </c>
    </row>
    <row r="3916" spans="1:1" x14ac:dyDescent="0.2">
      <c r="A3916" t="s">
        <v>2396</v>
      </c>
    </row>
    <row r="3917" spans="1:1" x14ac:dyDescent="0.2">
      <c r="A3917" t="s">
        <v>2397</v>
      </c>
    </row>
    <row r="3918" spans="1:1" x14ac:dyDescent="0.2">
      <c r="A3918" t="s">
        <v>2398</v>
      </c>
    </row>
    <row r="3919" spans="1:1" x14ac:dyDescent="0.2">
      <c r="A3919" t="s">
        <v>2399</v>
      </c>
    </row>
    <row r="3920" spans="1:1" x14ac:dyDescent="0.2">
      <c r="A3920" t="s">
        <v>2400</v>
      </c>
    </row>
    <row r="3921" spans="1:1" x14ac:dyDescent="0.2">
      <c r="A3921" t="s">
        <v>2401</v>
      </c>
    </row>
    <row r="3922" spans="1:1" x14ac:dyDescent="0.2">
      <c r="A3922" t="s">
        <v>2402</v>
      </c>
    </row>
    <row r="3923" spans="1:1" x14ac:dyDescent="0.2">
      <c r="A3923" t="s">
        <v>2403</v>
      </c>
    </row>
    <row r="3924" spans="1:1" x14ac:dyDescent="0.2">
      <c r="A3924" t="s">
        <v>2404</v>
      </c>
    </row>
    <row r="3925" spans="1:1" x14ac:dyDescent="0.2">
      <c r="A3925" t="s">
        <v>2405</v>
      </c>
    </row>
    <row r="3926" spans="1:1" x14ac:dyDescent="0.2">
      <c r="A3926" t="s">
        <v>2406</v>
      </c>
    </row>
    <row r="3927" spans="1:1" x14ac:dyDescent="0.2">
      <c r="A3927" t="s">
        <v>2407</v>
      </c>
    </row>
    <row r="3928" spans="1:1" x14ac:dyDescent="0.2">
      <c r="A3928" t="s">
        <v>2408</v>
      </c>
    </row>
    <row r="3929" spans="1:1" x14ac:dyDescent="0.2">
      <c r="A3929" t="s">
        <v>2409</v>
      </c>
    </row>
    <row r="3930" spans="1:1" x14ac:dyDescent="0.2">
      <c r="A3930" t="s">
        <v>2410</v>
      </c>
    </row>
    <row r="3931" spans="1:1" x14ac:dyDescent="0.2">
      <c r="A3931" t="s">
        <v>2411</v>
      </c>
    </row>
    <row r="3932" spans="1:1" x14ac:dyDescent="0.2">
      <c r="A3932" t="s">
        <v>2412</v>
      </c>
    </row>
    <row r="3933" spans="1:1" x14ac:dyDescent="0.2">
      <c r="A3933" t="s">
        <v>2413</v>
      </c>
    </row>
    <row r="3934" spans="1:1" x14ac:dyDescent="0.2">
      <c r="A3934" t="s">
        <v>2414</v>
      </c>
    </row>
    <row r="3935" spans="1:1" x14ac:dyDescent="0.2">
      <c r="A3935" t="s">
        <v>2415</v>
      </c>
    </row>
    <row r="3936" spans="1:1" x14ac:dyDescent="0.2">
      <c r="A3936" t="s">
        <v>2416</v>
      </c>
    </row>
    <row r="3937" spans="1:1" x14ac:dyDescent="0.2">
      <c r="A3937" t="s">
        <v>2417</v>
      </c>
    </row>
    <row r="3938" spans="1:1" x14ac:dyDescent="0.2">
      <c r="A3938" t="s">
        <v>2418</v>
      </c>
    </row>
    <row r="3939" spans="1:1" x14ac:dyDescent="0.2">
      <c r="A3939" t="s">
        <v>2419</v>
      </c>
    </row>
    <row r="3940" spans="1:1" x14ac:dyDescent="0.2">
      <c r="A3940" t="s">
        <v>2420</v>
      </c>
    </row>
    <row r="3941" spans="1:1" x14ac:dyDescent="0.2">
      <c r="A3941" t="s">
        <v>2421</v>
      </c>
    </row>
    <row r="3942" spans="1:1" x14ac:dyDescent="0.2">
      <c r="A3942" t="s">
        <v>2422</v>
      </c>
    </row>
    <row r="3943" spans="1:1" x14ac:dyDescent="0.2">
      <c r="A3943" t="s">
        <v>2423</v>
      </c>
    </row>
    <row r="3944" spans="1:1" x14ac:dyDescent="0.2">
      <c r="A3944" t="s">
        <v>2424</v>
      </c>
    </row>
    <row r="3945" spans="1:1" x14ac:dyDescent="0.2">
      <c r="A3945" t="s">
        <v>2425</v>
      </c>
    </row>
    <row r="3946" spans="1:1" x14ac:dyDescent="0.2">
      <c r="A3946" t="s">
        <v>2426</v>
      </c>
    </row>
    <row r="3947" spans="1:1" x14ac:dyDescent="0.2">
      <c r="A3947" t="s">
        <v>2427</v>
      </c>
    </row>
    <row r="3948" spans="1:1" x14ac:dyDescent="0.2">
      <c r="A3948" t="s">
        <v>2428</v>
      </c>
    </row>
    <row r="3949" spans="1:1" x14ac:dyDescent="0.2">
      <c r="A3949" t="s">
        <v>2429</v>
      </c>
    </row>
    <row r="3950" spans="1:1" x14ac:dyDescent="0.2">
      <c r="A3950" t="s">
        <v>2430</v>
      </c>
    </row>
    <row r="3951" spans="1:1" x14ac:dyDescent="0.2">
      <c r="A3951" t="s">
        <v>2431</v>
      </c>
    </row>
    <row r="3952" spans="1:1" x14ac:dyDescent="0.2">
      <c r="A3952" t="s">
        <v>2432</v>
      </c>
    </row>
    <row r="3953" spans="1:1" x14ac:dyDescent="0.2">
      <c r="A3953" t="s">
        <v>2433</v>
      </c>
    </row>
    <row r="3954" spans="1:1" x14ac:dyDescent="0.2">
      <c r="A3954" t="s">
        <v>2434</v>
      </c>
    </row>
    <row r="3955" spans="1:1" x14ac:dyDescent="0.2">
      <c r="A3955" t="s">
        <v>2435</v>
      </c>
    </row>
    <row r="3956" spans="1:1" x14ac:dyDescent="0.2">
      <c r="A3956" t="s">
        <v>2436</v>
      </c>
    </row>
    <row r="3957" spans="1:1" x14ac:dyDescent="0.2">
      <c r="A3957" t="s">
        <v>2437</v>
      </c>
    </row>
    <row r="3958" spans="1:1" x14ac:dyDescent="0.2">
      <c r="A3958" t="s">
        <v>2438</v>
      </c>
    </row>
    <row r="3959" spans="1:1" x14ac:dyDescent="0.2">
      <c r="A3959" t="s">
        <v>2439</v>
      </c>
    </row>
    <row r="3960" spans="1:1" x14ac:dyDescent="0.2">
      <c r="A3960" t="s">
        <v>2440</v>
      </c>
    </row>
    <row r="3961" spans="1:1" x14ac:dyDescent="0.2">
      <c r="A3961" t="s">
        <v>2441</v>
      </c>
    </row>
    <row r="3962" spans="1:1" x14ac:dyDescent="0.2">
      <c r="A3962" t="s">
        <v>2442</v>
      </c>
    </row>
    <row r="3963" spans="1:1" x14ac:dyDescent="0.2">
      <c r="A3963" t="s">
        <v>2443</v>
      </c>
    </row>
    <row r="3964" spans="1:1" x14ac:dyDescent="0.2">
      <c r="A3964" t="s">
        <v>2444</v>
      </c>
    </row>
    <row r="3965" spans="1:1" x14ac:dyDescent="0.2">
      <c r="A3965" t="s">
        <v>2445</v>
      </c>
    </row>
    <row r="3966" spans="1:1" x14ac:dyDescent="0.2">
      <c r="A3966" t="s">
        <v>2446</v>
      </c>
    </row>
    <row r="3967" spans="1:1" x14ac:dyDescent="0.2">
      <c r="A3967" t="s">
        <v>3102</v>
      </c>
    </row>
    <row r="3968" spans="1:1" x14ac:dyDescent="0.2">
      <c r="A3968" t="s">
        <v>3103</v>
      </c>
    </row>
    <row r="3969" spans="1:1" x14ac:dyDescent="0.2">
      <c r="A3969" t="s">
        <v>3104</v>
      </c>
    </row>
    <row r="3970" spans="1:1" x14ac:dyDescent="0.2">
      <c r="A3970" t="s">
        <v>3105</v>
      </c>
    </row>
    <row r="3971" spans="1:1" x14ac:dyDescent="0.2">
      <c r="A3971" t="s">
        <v>3106</v>
      </c>
    </row>
    <row r="3972" spans="1:1" x14ac:dyDescent="0.2">
      <c r="A3972" t="s">
        <v>3107</v>
      </c>
    </row>
    <row r="3973" spans="1:1" x14ac:dyDescent="0.2">
      <c r="A3973" t="s">
        <v>3108</v>
      </c>
    </row>
    <row r="3974" spans="1:1" x14ac:dyDescent="0.2">
      <c r="A3974" t="s">
        <v>3109</v>
      </c>
    </row>
    <row r="3975" spans="1:1" x14ac:dyDescent="0.2">
      <c r="A3975" t="s">
        <v>3110</v>
      </c>
    </row>
    <row r="3976" spans="1:1" x14ac:dyDescent="0.2">
      <c r="A3976" t="s">
        <v>3111</v>
      </c>
    </row>
    <row r="3977" spans="1:1" x14ac:dyDescent="0.2">
      <c r="A3977" t="s">
        <v>3112</v>
      </c>
    </row>
    <row r="3978" spans="1:1" x14ac:dyDescent="0.2">
      <c r="A3978" t="s">
        <v>3113</v>
      </c>
    </row>
    <row r="3979" spans="1:1" x14ac:dyDescent="0.2">
      <c r="A3979" t="s">
        <v>3114</v>
      </c>
    </row>
    <row r="3980" spans="1:1" x14ac:dyDescent="0.2">
      <c r="A3980" t="s">
        <v>3115</v>
      </c>
    </row>
    <row r="3981" spans="1:1" x14ac:dyDescent="0.2">
      <c r="A3981" t="s">
        <v>3116</v>
      </c>
    </row>
    <row r="3982" spans="1:1" x14ac:dyDescent="0.2">
      <c r="A3982" t="s">
        <v>2447</v>
      </c>
    </row>
    <row r="3983" spans="1:1" x14ac:dyDescent="0.2">
      <c r="A3983" t="s">
        <v>2448</v>
      </c>
    </row>
    <row r="3984" spans="1:1" x14ac:dyDescent="0.2">
      <c r="A3984" t="s">
        <v>2449</v>
      </c>
    </row>
    <row r="3985" spans="1:1" x14ac:dyDescent="0.2">
      <c r="A3985" t="s">
        <v>3117</v>
      </c>
    </row>
    <row r="3986" spans="1:1" x14ac:dyDescent="0.2">
      <c r="A3986" t="s">
        <v>3118</v>
      </c>
    </row>
    <row r="3987" spans="1:1" x14ac:dyDescent="0.2">
      <c r="A3987" t="s">
        <v>3119</v>
      </c>
    </row>
    <row r="3988" spans="1:1" x14ac:dyDescent="0.2">
      <c r="A3988" t="s">
        <v>3120</v>
      </c>
    </row>
    <row r="3989" spans="1:1" x14ac:dyDescent="0.2">
      <c r="A3989" t="s">
        <v>3121</v>
      </c>
    </row>
    <row r="3990" spans="1:1" x14ac:dyDescent="0.2">
      <c r="A3990" t="s">
        <v>3122</v>
      </c>
    </row>
    <row r="3991" spans="1:1" x14ac:dyDescent="0.2">
      <c r="A3991" t="s">
        <v>3123</v>
      </c>
    </row>
    <row r="3992" spans="1:1" x14ac:dyDescent="0.2">
      <c r="A3992" t="s">
        <v>3124</v>
      </c>
    </row>
    <row r="3993" spans="1:1" x14ac:dyDescent="0.2">
      <c r="A3993" t="s">
        <v>3125</v>
      </c>
    </row>
    <row r="3994" spans="1:1" x14ac:dyDescent="0.2">
      <c r="A3994" t="s">
        <v>3126</v>
      </c>
    </row>
    <row r="3995" spans="1:1" x14ac:dyDescent="0.2">
      <c r="A3995" t="s">
        <v>3127</v>
      </c>
    </row>
    <row r="3996" spans="1:1" x14ac:dyDescent="0.2">
      <c r="A3996" t="s">
        <v>3128</v>
      </c>
    </row>
    <row r="3997" spans="1:1" x14ac:dyDescent="0.2">
      <c r="A3997" t="s">
        <v>3129</v>
      </c>
    </row>
    <row r="3998" spans="1:1" x14ac:dyDescent="0.2">
      <c r="A3998" t="s">
        <v>3130</v>
      </c>
    </row>
    <row r="3999" spans="1:1" x14ac:dyDescent="0.2">
      <c r="A3999" t="s">
        <v>3131</v>
      </c>
    </row>
    <row r="4000" spans="1:1" x14ac:dyDescent="0.2">
      <c r="A4000" t="s">
        <v>3132</v>
      </c>
    </row>
    <row r="4001" spans="1:1" x14ac:dyDescent="0.2">
      <c r="A4001" t="s">
        <v>3133</v>
      </c>
    </row>
    <row r="4002" spans="1:1" x14ac:dyDescent="0.2">
      <c r="A4002" t="s">
        <v>3134</v>
      </c>
    </row>
    <row r="4003" spans="1:1" x14ac:dyDescent="0.2">
      <c r="A4003" t="s">
        <v>3135</v>
      </c>
    </row>
    <row r="4004" spans="1:1" x14ac:dyDescent="0.2">
      <c r="A4004" t="s">
        <v>3136</v>
      </c>
    </row>
    <row r="4005" spans="1:1" x14ac:dyDescent="0.2">
      <c r="A4005" t="s">
        <v>3137</v>
      </c>
    </row>
    <row r="4006" spans="1:1" x14ac:dyDescent="0.2">
      <c r="A4006" t="s">
        <v>3138</v>
      </c>
    </row>
    <row r="4007" spans="1:1" x14ac:dyDescent="0.2">
      <c r="A4007" t="s">
        <v>3139</v>
      </c>
    </row>
    <row r="4008" spans="1:1" x14ac:dyDescent="0.2">
      <c r="A4008" t="s">
        <v>3140</v>
      </c>
    </row>
    <row r="4009" spans="1:1" x14ac:dyDescent="0.2">
      <c r="A4009" t="s">
        <v>3141</v>
      </c>
    </row>
    <row r="4010" spans="1:1" x14ac:dyDescent="0.2">
      <c r="A4010" t="s">
        <v>3142</v>
      </c>
    </row>
    <row r="4011" spans="1:1" x14ac:dyDescent="0.2">
      <c r="A4011" t="s">
        <v>3143</v>
      </c>
    </row>
    <row r="4012" spans="1:1" x14ac:dyDescent="0.2">
      <c r="A4012" t="s">
        <v>3144</v>
      </c>
    </row>
    <row r="4013" spans="1:1" x14ac:dyDescent="0.2">
      <c r="A4013" t="s">
        <v>3145</v>
      </c>
    </row>
    <row r="4014" spans="1:1" x14ac:dyDescent="0.2">
      <c r="A4014" t="s">
        <v>3146</v>
      </c>
    </row>
    <row r="4015" spans="1:1" x14ac:dyDescent="0.2">
      <c r="A4015" t="s">
        <v>3147</v>
      </c>
    </row>
    <row r="4016" spans="1:1" x14ac:dyDescent="0.2">
      <c r="A4016" t="s">
        <v>3148</v>
      </c>
    </row>
    <row r="4017" spans="1:1" x14ac:dyDescent="0.2">
      <c r="A4017" t="s">
        <v>3149</v>
      </c>
    </row>
    <row r="4018" spans="1:1" x14ac:dyDescent="0.2">
      <c r="A4018" t="s">
        <v>3150</v>
      </c>
    </row>
    <row r="4019" spans="1:1" x14ac:dyDescent="0.2">
      <c r="A4019" t="s">
        <v>3151</v>
      </c>
    </row>
    <row r="4020" spans="1:1" x14ac:dyDescent="0.2">
      <c r="A4020" t="s">
        <v>3152</v>
      </c>
    </row>
    <row r="4021" spans="1:1" x14ac:dyDescent="0.2">
      <c r="A4021" t="s">
        <v>3153</v>
      </c>
    </row>
    <row r="4022" spans="1:1" x14ac:dyDescent="0.2">
      <c r="A4022" t="s">
        <v>3154</v>
      </c>
    </row>
    <row r="4023" spans="1:1" x14ac:dyDescent="0.2">
      <c r="A4023" t="s">
        <v>3155</v>
      </c>
    </row>
    <row r="4024" spans="1:1" x14ac:dyDescent="0.2">
      <c r="A4024" t="s">
        <v>3156</v>
      </c>
    </row>
    <row r="4025" spans="1:1" x14ac:dyDescent="0.2">
      <c r="A4025" t="s">
        <v>3157</v>
      </c>
    </row>
    <row r="4026" spans="1:1" x14ac:dyDescent="0.2">
      <c r="A4026" t="s">
        <v>3158</v>
      </c>
    </row>
    <row r="4027" spans="1:1" x14ac:dyDescent="0.2">
      <c r="A4027" t="s">
        <v>3159</v>
      </c>
    </row>
    <row r="4028" spans="1:1" x14ac:dyDescent="0.2">
      <c r="A4028" t="s">
        <v>3160</v>
      </c>
    </row>
    <row r="4029" spans="1:1" x14ac:dyDescent="0.2">
      <c r="A4029" t="s">
        <v>3161</v>
      </c>
    </row>
    <row r="4030" spans="1:1" x14ac:dyDescent="0.2">
      <c r="A4030" t="s">
        <v>3162</v>
      </c>
    </row>
    <row r="4031" spans="1:1" x14ac:dyDescent="0.2">
      <c r="A4031" t="s">
        <v>3163</v>
      </c>
    </row>
    <row r="4032" spans="1:1" x14ac:dyDescent="0.2">
      <c r="A4032" t="s">
        <v>3164</v>
      </c>
    </row>
    <row r="4033" spans="1:1" x14ac:dyDescent="0.2">
      <c r="A4033" t="s">
        <v>3165</v>
      </c>
    </row>
    <row r="4034" spans="1:1" x14ac:dyDescent="0.2">
      <c r="A4034" t="s">
        <v>3166</v>
      </c>
    </row>
    <row r="4035" spans="1:1" x14ac:dyDescent="0.2">
      <c r="A4035" t="s">
        <v>3167</v>
      </c>
    </row>
    <row r="4036" spans="1:1" x14ac:dyDescent="0.2">
      <c r="A4036" t="s">
        <v>3168</v>
      </c>
    </row>
    <row r="4037" spans="1:1" x14ac:dyDescent="0.2">
      <c r="A4037" t="s">
        <v>3169</v>
      </c>
    </row>
    <row r="4038" spans="1:1" x14ac:dyDescent="0.2">
      <c r="A4038" t="s">
        <v>3170</v>
      </c>
    </row>
    <row r="4039" spans="1:1" x14ac:dyDescent="0.2">
      <c r="A4039" t="s">
        <v>3171</v>
      </c>
    </row>
    <row r="4040" spans="1:1" x14ac:dyDescent="0.2">
      <c r="A4040" t="s">
        <v>2450</v>
      </c>
    </row>
    <row r="4041" spans="1:1" x14ac:dyDescent="0.2">
      <c r="A4041" t="s">
        <v>2451</v>
      </c>
    </row>
    <row r="4042" spans="1:1" x14ac:dyDescent="0.2">
      <c r="A4042" t="s">
        <v>3172</v>
      </c>
    </row>
    <row r="4043" spans="1:1" x14ac:dyDescent="0.2">
      <c r="A4043" t="s">
        <v>2452</v>
      </c>
    </row>
    <row r="4044" spans="1:1" x14ac:dyDescent="0.2">
      <c r="A4044" t="s">
        <v>2453</v>
      </c>
    </row>
    <row r="4045" spans="1:1" x14ac:dyDescent="0.2">
      <c r="A4045" t="s">
        <v>2454</v>
      </c>
    </row>
    <row r="4046" spans="1:1" x14ac:dyDescent="0.2">
      <c r="A4046" t="s">
        <v>2455</v>
      </c>
    </row>
    <row r="4047" spans="1:1" x14ac:dyDescent="0.2">
      <c r="A4047" t="s">
        <v>2456</v>
      </c>
    </row>
    <row r="4048" spans="1:1" x14ac:dyDescent="0.2">
      <c r="A4048" t="s">
        <v>2457</v>
      </c>
    </row>
    <row r="4049" spans="1:1" x14ac:dyDescent="0.2">
      <c r="A4049" t="s">
        <v>2458</v>
      </c>
    </row>
    <row r="4050" spans="1:1" x14ac:dyDescent="0.2">
      <c r="A4050" t="s">
        <v>2459</v>
      </c>
    </row>
    <row r="4051" spans="1:1" x14ac:dyDescent="0.2">
      <c r="A4051" t="s">
        <v>3173</v>
      </c>
    </row>
    <row r="4052" spans="1:1" x14ac:dyDescent="0.2">
      <c r="A4052" t="s">
        <v>3174</v>
      </c>
    </row>
    <row r="4053" spans="1:1" x14ac:dyDescent="0.2">
      <c r="A4053" t="s">
        <v>3175</v>
      </c>
    </row>
    <row r="4054" spans="1:1" x14ac:dyDescent="0.2">
      <c r="A4054" t="s">
        <v>3176</v>
      </c>
    </row>
    <row r="4055" spans="1:1" x14ac:dyDescent="0.2">
      <c r="A4055" t="s">
        <v>3177</v>
      </c>
    </row>
    <row r="4056" spans="1:1" x14ac:dyDescent="0.2">
      <c r="A4056" t="s">
        <v>3178</v>
      </c>
    </row>
    <row r="4057" spans="1:1" x14ac:dyDescent="0.2">
      <c r="A4057" t="s">
        <v>3179</v>
      </c>
    </row>
    <row r="4058" spans="1:1" x14ac:dyDescent="0.2">
      <c r="A4058" t="s">
        <v>3180</v>
      </c>
    </row>
    <row r="4059" spans="1:1" x14ac:dyDescent="0.2">
      <c r="A4059" t="s">
        <v>3181</v>
      </c>
    </row>
    <row r="4060" spans="1:1" x14ac:dyDescent="0.2">
      <c r="A4060" t="s">
        <v>3182</v>
      </c>
    </row>
    <row r="4061" spans="1:1" x14ac:dyDescent="0.2">
      <c r="A4061" t="s">
        <v>3183</v>
      </c>
    </row>
    <row r="4062" spans="1:1" x14ac:dyDescent="0.2">
      <c r="A4062" t="s">
        <v>3184</v>
      </c>
    </row>
    <row r="4063" spans="1:1" x14ac:dyDescent="0.2">
      <c r="A4063" t="s">
        <v>3185</v>
      </c>
    </row>
    <row r="4064" spans="1:1" x14ac:dyDescent="0.2">
      <c r="A4064" t="s">
        <v>3186</v>
      </c>
    </row>
    <row r="4065" spans="1:1" x14ac:dyDescent="0.2">
      <c r="A4065" t="s">
        <v>3187</v>
      </c>
    </row>
    <row r="4066" spans="1:1" x14ac:dyDescent="0.2">
      <c r="A4066" t="s">
        <v>3188</v>
      </c>
    </row>
    <row r="4067" spans="1:1" x14ac:dyDescent="0.2">
      <c r="A4067" t="s">
        <v>3189</v>
      </c>
    </row>
    <row r="4068" spans="1:1" x14ac:dyDescent="0.2">
      <c r="A4068" t="s">
        <v>3190</v>
      </c>
    </row>
    <row r="4069" spans="1:1" x14ac:dyDescent="0.2">
      <c r="A4069" t="s">
        <v>3191</v>
      </c>
    </row>
    <row r="4070" spans="1:1" x14ac:dyDescent="0.2">
      <c r="A4070" t="s">
        <v>3192</v>
      </c>
    </row>
    <row r="4071" spans="1:1" x14ac:dyDescent="0.2">
      <c r="A4071" t="s">
        <v>3193</v>
      </c>
    </row>
    <row r="4072" spans="1:1" x14ac:dyDescent="0.2">
      <c r="A4072" t="s">
        <v>3194</v>
      </c>
    </row>
    <row r="4073" spans="1:1" x14ac:dyDescent="0.2">
      <c r="A4073" t="s">
        <v>3195</v>
      </c>
    </row>
    <row r="4074" spans="1:1" x14ac:dyDescent="0.2">
      <c r="A4074" t="s">
        <v>3196</v>
      </c>
    </row>
    <row r="4075" spans="1:1" x14ac:dyDescent="0.2">
      <c r="A4075" t="s">
        <v>3197</v>
      </c>
    </row>
    <row r="4076" spans="1:1" x14ac:dyDescent="0.2">
      <c r="A4076" t="s">
        <v>3198</v>
      </c>
    </row>
    <row r="4077" spans="1:1" x14ac:dyDescent="0.2">
      <c r="A4077" t="s">
        <v>3199</v>
      </c>
    </row>
    <row r="4078" spans="1:1" x14ac:dyDescent="0.2">
      <c r="A4078" t="s">
        <v>3200</v>
      </c>
    </row>
    <row r="4079" spans="1:1" x14ac:dyDescent="0.2">
      <c r="A4079" t="s">
        <v>3201</v>
      </c>
    </row>
    <row r="4080" spans="1:1" x14ac:dyDescent="0.2">
      <c r="A4080" t="s">
        <v>3202</v>
      </c>
    </row>
    <row r="4081" spans="1:1" x14ac:dyDescent="0.2">
      <c r="A4081" t="s">
        <v>3203</v>
      </c>
    </row>
    <row r="4082" spans="1:1" x14ac:dyDescent="0.2">
      <c r="A4082" t="s">
        <v>3204</v>
      </c>
    </row>
    <row r="4083" spans="1:1" x14ac:dyDescent="0.2">
      <c r="A4083" t="s">
        <v>3205</v>
      </c>
    </row>
    <row r="4084" spans="1:1" x14ac:dyDescent="0.2">
      <c r="A4084" t="s">
        <v>3206</v>
      </c>
    </row>
    <row r="4085" spans="1:1" x14ac:dyDescent="0.2">
      <c r="A4085" t="s">
        <v>3207</v>
      </c>
    </row>
    <row r="4086" spans="1:1" x14ac:dyDescent="0.2">
      <c r="A4086" t="s">
        <v>3208</v>
      </c>
    </row>
    <row r="4087" spans="1:1" x14ac:dyDescent="0.2">
      <c r="A4087" t="s">
        <v>3209</v>
      </c>
    </row>
    <row r="4088" spans="1:1" x14ac:dyDescent="0.2">
      <c r="A4088" t="s">
        <v>3210</v>
      </c>
    </row>
    <row r="4089" spans="1:1" x14ac:dyDescent="0.2">
      <c r="A4089" t="s">
        <v>3211</v>
      </c>
    </row>
    <row r="4090" spans="1:1" x14ac:dyDescent="0.2">
      <c r="A4090" t="s">
        <v>3212</v>
      </c>
    </row>
    <row r="4091" spans="1:1" x14ac:dyDescent="0.2">
      <c r="A4091" t="s">
        <v>3213</v>
      </c>
    </row>
    <row r="4092" spans="1:1" x14ac:dyDescent="0.2">
      <c r="A4092" t="s">
        <v>3214</v>
      </c>
    </row>
    <row r="4093" spans="1:1" x14ac:dyDescent="0.2">
      <c r="A4093" t="s">
        <v>3215</v>
      </c>
    </row>
    <row r="4094" spans="1:1" x14ac:dyDescent="0.2">
      <c r="A4094" t="s">
        <v>3216</v>
      </c>
    </row>
    <row r="4095" spans="1:1" x14ac:dyDescent="0.2">
      <c r="A4095" t="s">
        <v>3217</v>
      </c>
    </row>
    <row r="4096" spans="1:1" x14ac:dyDescent="0.2">
      <c r="A4096" t="s">
        <v>3218</v>
      </c>
    </row>
    <row r="4097" spans="1:1" x14ac:dyDescent="0.2">
      <c r="A4097" t="s">
        <v>3219</v>
      </c>
    </row>
    <row r="4098" spans="1:1" x14ac:dyDescent="0.2">
      <c r="A4098" t="s">
        <v>3220</v>
      </c>
    </row>
    <row r="4099" spans="1:1" x14ac:dyDescent="0.2">
      <c r="A4099" t="s">
        <v>3221</v>
      </c>
    </row>
    <row r="4100" spans="1:1" x14ac:dyDescent="0.2">
      <c r="A4100" t="s">
        <v>2460</v>
      </c>
    </row>
    <row r="4101" spans="1:1" x14ac:dyDescent="0.2">
      <c r="A4101" t="s">
        <v>2461</v>
      </c>
    </row>
    <row r="4102" spans="1:1" x14ac:dyDescent="0.2">
      <c r="A4102" t="s">
        <v>2462</v>
      </c>
    </row>
    <row r="4103" spans="1:1" x14ac:dyDescent="0.2">
      <c r="A4103" t="s">
        <v>2463</v>
      </c>
    </row>
    <row r="4104" spans="1:1" x14ac:dyDescent="0.2">
      <c r="A4104" t="s">
        <v>2464</v>
      </c>
    </row>
    <row r="4105" spans="1:1" x14ac:dyDescent="0.2">
      <c r="A4105" t="s">
        <v>2465</v>
      </c>
    </row>
    <row r="4106" spans="1:1" x14ac:dyDescent="0.2">
      <c r="A4106" t="s">
        <v>2466</v>
      </c>
    </row>
    <row r="4107" spans="1:1" x14ac:dyDescent="0.2">
      <c r="A4107" t="s">
        <v>3222</v>
      </c>
    </row>
    <row r="4108" spans="1:1" x14ac:dyDescent="0.2">
      <c r="A4108" t="s">
        <v>2467</v>
      </c>
    </row>
    <row r="4109" spans="1:1" x14ac:dyDescent="0.2">
      <c r="A4109" t="s">
        <v>2495</v>
      </c>
    </row>
    <row r="4110" spans="1:1" x14ac:dyDescent="0.2">
      <c r="A4110" t="s">
        <v>2469</v>
      </c>
    </row>
    <row r="4111" spans="1:1" x14ac:dyDescent="0.2">
      <c r="A4111" t="s">
        <v>3223</v>
      </c>
    </row>
    <row r="4112" spans="1:1" x14ac:dyDescent="0.2">
      <c r="A4112" t="s">
        <v>2470</v>
      </c>
    </row>
    <row r="4113" spans="1:1" x14ac:dyDescent="0.2">
      <c r="A4113" t="s">
        <v>2471</v>
      </c>
    </row>
    <row r="4114" spans="1:1" x14ac:dyDescent="0.2">
      <c r="A4114" t="s">
        <v>2472</v>
      </c>
    </row>
    <row r="4115" spans="1:1" x14ac:dyDescent="0.2">
      <c r="A4115" t="s">
        <v>3224</v>
      </c>
    </row>
    <row r="4116" spans="1:1" x14ac:dyDescent="0.2">
      <c r="A4116" t="s">
        <v>3225</v>
      </c>
    </row>
    <row r="4117" spans="1:1" x14ac:dyDescent="0.2">
      <c r="A4117" t="s">
        <v>3226</v>
      </c>
    </row>
    <row r="4118" spans="1:1" x14ac:dyDescent="0.2">
      <c r="A4118" t="s">
        <v>3227</v>
      </c>
    </row>
    <row r="4119" spans="1:1" x14ac:dyDescent="0.2">
      <c r="A4119" t="s">
        <v>3228</v>
      </c>
    </row>
    <row r="4120" spans="1:1" x14ac:dyDescent="0.2">
      <c r="A4120" t="s">
        <v>3229</v>
      </c>
    </row>
    <row r="4121" spans="1:1" x14ac:dyDescent="0.2">
      <c r="A4121" t="s">
        <v>2476</v>
      </c>
    </row>
    <row r="4122" spans="1:1" x14ac:dyDescent="0.2">
      <c r="A4122" t="s">
        <v>2477</v>
      </c>
    </row>
    <row r="4123" spans="1:1" x14ac:dyDescent="0.2">
      <c r="A4123" t="s">
        <v>2478</v>
      </c>
    </row>
    <row r="4124" spans="1:1" x14ac:dyDescent="0.2">
      <c r="A4124" t="s">
        <v>2479</v>
      </c>
    </row>
    <row r="4125" spans="1:1" x14ac:dyDescent="0.2">
      <c r="A4125" t="s">
        <v>2480</v>
      </c>
    </row>
    <row r="4126" spans="1:1" x14ac:dyDescent="0.2">
      <c r="A4126" t="s">
        <v>2481</v>
      </c>
    </row>
    <row r="4127" spans="1:1" x14ac:dyDescent="0.2">
      <c r="A4127" t="s">
        <v>2482</v>
      </c>
    </row>
    <row r="4128" spans="1:1" x14ac:dyDescent="0.2">
      <c r="A4128" t="s">
        <v>2483</v>
      </c>
    </row>
    <row r="4129" spans="1:1" x14ac:dyDescent="0.2">
      <c r="A4129" t="s">
        <v>3230</v>
      </c>
    </row>
    <row r="4130" spans="1:1" x14ac:dyDescent="0.2">
      <c r="A4130" t="s">
        <v>2482</v>
      </c>
    </row>
    <row r="4131" spans="1:1" x14ac:dyDescent="0.2">
      <c r="A4131" t="s">
        <v>2484</v>
      </c>
    </row>
    <row r="4132" spans="1:1" x14ac:dyDescent="0.2">
      <c r="A4132" t="s">
        <v>3231</v>
      </c>
    </row>
    <row r="4133" spans="1:1" x14ac:dyDescent="0.2">
      <c r="A4133" t="s">
        <v>2482</v>
      </c>
    </row>
    <row r="4134" spans="1:1" x14ac:dyDescent="0.2">
      <c r="A4134" t="s">
        <v>2506</v>
      </c>
    </row>
    <row r="4135" spans="1:1" x14ac:dyDescent="0.2">
      <c r="A4135" t="s">
        <v>2507</v>
      </c>
    </row>
    <row r="4136" spans="1:1" x14ac:dyDescent="0.2">
      <c r="A4136" t="s">
        <v>2508</v>
      </c>
    </row>
    <row r="4137" spans="1:1" x14ac:dyDescent="0.2">
      <c r="A4137" t="s">
        <v>2509</v>
      </c>
    </row>
    <row r="4138" spans="1:1" x14ac:dyDescent="0.2">
      <c r="A4138" t="s">
        <v>2510</v>
      </c>
    </row>
    <row r="4139" spans="1:1" x14ac:dyDescent="0.2">
      <c r="A4139" t="s">
        <v>2511</v>
      </c>
    </row>
    <row r="4140" spans="1:1" x14ac:dyDescent="0.2">
      <c r="A4140" t="s">
        <v>2512</v>
      </c>
    </row>
    <row r="4141" spans="1:1" x14ac:dyDescent="0.2">
      <c r="A4141" t="s">
        <v>2513</v>
      </c>
    </row>
    <row r="4142" spans="1:1" x14ac:dyDescent="0.2">
      <c r="A4142" t="s">
        <v>2514</v>
      </c>
    </row>
    <row r="4143" spans="1:1" x14ac:dyDescent="0.2">
      <c r="A4143" t="s">
        <v>2515</v>
      </c>
    </row>
    <row r="4144" spans="1:1" x14ac:dyDescent="0.2">
      <c r="A4144" t="s">
        <v>2516</v>
      </c>
    </row>
    <row r="4145" spans="1:1" x14ac:dyDescent="0.2">
      <c r="A4145" t="s">
        <v>2517</v>
      </c>
    </row>
    <row r="4146" spans="1:1" x14ac:dyDescent="0.2">
      <c r="A4146" t="s">
        <v>2518</v>
      </c>
    </row>
    <row r="4147" spans="1:1" x14ac:dyDescent="0.2">
      <c r="A4147" t="s">
        <v>2519</v>
      </c>
    </row>
    <row r="4148" spans="1:1" x14ac:dyDescent="0.2">
      <c r="A4148" t="s">
        <v>2520</v>
      </c>
    </row>
    <row r="4149" spans="1:1" x14ac:dyDescent="0.2">
      <c r="A4149" t="s">
        <v>2521</v>
      </c>
    </row>
    <row r="4151" spans="1:1" x14ac:dyDescent="0.2">
      <c r="A4151" t="s">
        <v>2522</v>
      </c>
    </row>
    <row r="4152" spans="1:1" x14ac:dyDescent="0.2">
      <c r="A4152" t="s">
        <v>2523</v>
      </c>
    </row>
    <row r="4153" spans="1:1" x14ac:dyDescent="0.2">
      <c r="A4153" t="s">
        <v>3232</v>
      </c>
    </row>
    <row r="4155" spans="1:1" x14ac:dyDescent="0.2">
      <c r="A4155" t="s">
        <v>3233</v>
      </c>
    </row>
    <row r="4156" spans="1:1" x14ac:dyDescent="0.2">
      <c r="A4156" t="s">
        <v>2524</v>
      </c>
    </row>
    <row r="4157" spans="1:1" x14ac:dyDescent="0.2">
      <c r="A4157" t="s">
        <v>3234</v>
      </c>
    </row>
    <row r="4159" spans="1:1" x14ac:dyDescent="0.2">
      <c r="A4159" t="s">
        <v>3235</v>
      </c>
    </row>
    <row r="4160" spans="1:1" x14ac:dyDescent="0.2">
      <c r="A4160" t="s">
        <v>2525</v>
      </c>
    </row>
    <row r="4161" spans="1:1" x14ac:dyDescent="0.2">
      <c r="A4161" t="s">
        <v>2526</v>
      </c>
    </row>
    <row r="4162" spans="1:1" x14ac:dyDescent="0.2">
      <c r="A4162" t="s">
        <v>2478</v>
      </c>
    </row>
    <row r="4163" spans="1:1" x14ac:dyDescent="0.2">
      <c r="A4163" t="s">
        <v>2527</v>
      </c>
    </row>
    <row r="4164" spans="1:1" x14ac:dyDescent="0.2">
      <c r="A4164" t="s">
        <v>2480</v>
      </c>
    </row>
    <row r="4165" spans="1:1" x14ac:dyDescent="0.2">
      <c r="A4165" t="s">
        <v>2528</v>
      </c>
    </row>
    <row r="4166" spans="1:1" x14ac:dyDescent="0.2">
      <c r="A4166" t="s">
        <v>2529</v>
      </c>
    </row>
    <row r="4167" spans="1:1" x14ac:dyDescent="0.2">
      <c r="A4167" t="s">
        <v>2483</v>
      </c>
    </row>
    <row r="4168" spans="1:1" x14ac:dyDescent="0.2">
      <c r="A4168" t="s">
        <v>2530</v>
      </c>
    </row>
    <row r="4169" spans="1:1" x14ac:dyDescent="0.2">
      <c r="A4169" t="s">
        <v>2531</v>
      </c>
    </row>
    <row r="4170" spans="1:1" x14ac:dyDescent="0.2">
      <c r="A4170" t="s">
        <v>2484</v>
      </c>
    </row>
    <row r="4171" spans="1:1" x14ac:dyDescent="0.2">
      <c r="A4171" t="s">
        <v>2532</v>
      </c>
    </row>
    <row r="4172" spans="1:1" x14ac:dyDescent="0.2">
      <c r="A4172" t="s">
        <v>2533</v>
      </c>
    </row>
    <row r="4173" spans="1:1" x14ac:dyDescent="0.2">
      <c r="A4173" t="s">
        <v>2485</v>
      </c>
    </row>
    <row r="4174" spans="1:1" x14ac:dyDescent="0.2">
      <c r="A4174" t="s">
        <v>2534</v>
      </c>
    </row>
    <row r="4175" spans="1:1" x14ac:dyDescent="0.2">
      <c r="A4175" t="s">
        <v>2535</v>
      </c>
    </row>
    <row r="4176" spans="1:1" x14ac:dyDescent="0.2">
      <c r="A4176" t="s">
        <v>2486</v>
      </c>
    </row>
    <row r="4177" spans="1:1" x14ac:dyDescent="0.2">
      <c r="A4177" t="s">
        <v>2536</v>
      </c>
    </row>
    <row r="4178" spans="1:1" x14ac:dyDescent="0.2">
      <c r="A4178" t="s">
        <v>2537</v>
      </c>
    </row>
    <row r="4179" spans="1:1" x14ac:dyDescent="0.2">
      <c r="A4179" t="s">
        <v>2487</v>
      </c>
    </row>
    <row r="4180" spans="1:1" x14ac:dyDescent="0.2">
      <c r="A4180" t="s">
        <v>2538</v>
      </c>
    </row>
    <row r="4181" spans="1:1" x14ac:dyDescent="0.2">
      <c r="A4181" t="s">
        <v>2539</v>
      </c>
    </row>
    <row r="4182" spans="1:1" x14ac:dyDescent="0.2">
      <c r="A4182" t="s">
        <v>2468</v>
      </c>
    </row>
    <row r="4183" spans="1:1" x14ac:dyDescent="0.2">
      <c r="A4183" t="s">
        <v>2540</v>
      </c>
    </row>
    <row r="4184" spans="1:1" x14ac:dyDescent="0.2">
      <c r="A4184" t="s">
        <v>2541</v>
      </c>
    </row>
    <row r="4185" spans="1:1" x14ac:dyDescent="0.2">
      <c r="A4185" t="s">
        <v>2488</v>
      </c>
    </row>
    <row r="4186" spans="1:1" x14ac:dyDescent="0.2">
      <c r="A4186" t="s">
        <v>2542</v>
      </c>
    </row>
    <row r="4187" spans="1:1" x14ac:dyDescent="0.2">
      <c r="A4187" t="s">
        <v>2543</v>
      </c>
    </row>
    <row r="4188" spans="1:1" x14ac:dyDescent="0.2">
      <c r="A4188" t="s">
        <v>2489</v>
      </c>
    </row>
    <row r="4189" spans="1:1" x14ac:dyDescent="0.2">
      <c r="A4189" t="s">
        <v>2544</v>
      </c>
    </row>
    <row r="4190" spans="1:1" x14ac:dyDescent="0.2">
      <c r="A4190" t="s">
        <v>2545</v>
      </c>
    </row>
    <row r="4191" spans="1:1" x14ac:dyDescent="0.2">
      <c r="A4191" t="s">
        <v>2490</v>
      </c>
    </row>
    <row r="4192" spans="1:1" x14ac:dyDescent="0.2">
      <c r="A4192" t="s">
        <v>2546</v>
      </c>
    </row>
    <row r="4193" spans="1:1" x14ac:dyDescent="0.2">
      <c r="A4193" t="s">
        <v>2547</v>
      </c>
    </row>
    <row r="4194" spans="1:1" x14ac:dyDescent="0.2">
      <c r="A4194" t="s">
        <v>2491</v>
      </c>
    </row>
    <row r="4195" spans="1:1" x14ac:dyDescent="0.2">
      <c r="A4195" t="s">
        <v>2548</v>
      </c>
    </row>
    <row r="4196" spans="1:1" x14ac:dyDescent="0.2">
      <c r="A4196" t="s">
        <v>2549</v>
      </c>
    </row>
    <row r="4197" spans="1:1" x14ac:dyDescent="0.2">
      <c r="A4197" t="s">
        <v>2492</v>
      </c>
    </row>
    <row r="4198" spans="1:1" x14ac:dyDescent="0.2">
      <c r="A4198" t="s">
        <v>2550</v>
      </c>
    </row>
    <row r="4199" spans="1:1" x14ac:dyDescent="0.2">
      <c r="A4199" t="s">
        <v>2551</v>
      </c>
    </row>
    <row r="4200" spans="1:1" x14ac:dyDescent="0.2">
      <c r="A4200" t="s">
        <v>2493</v>
      </c>
    </row>
    <row r="4201" spans="1:1" x14ac:dyDescent="0.2">
      <c r="A4201" t="s">
        <v>2552</v>
      </c>
    </row>
    <row r="4202" spans="1:1" x14ac:dyDescent="0.2">
      <c r="A4202" t="s">
        <v>2553</v>
      </c>
    </row>
    <row r="4203" spans="1:1" x14ac:dyDescent="0.2">
      <c r="A4203" t="s">
        <v>2473</v>
      </c>
    </row>
    <row r="4204" spans="1:1" x14ac:dyDescent="0.2">
      <c r="A4204" t="s">
        <v>2554</v>
      </c>
    </row>
    <row r="4205" spans="1:1" x14ac:dyDescent="0.2">
      <c r="A4205" t="s">
        <v>2555</v>
      </c>
    </row>
    <row r="4206" spans="1:1" x14ac:dyDescent="0.2">
      <c r="A4206" t="s">
        <v>2474</v>
      </c>
    </row>
    <row r="4207" spans="1:1" x14ac:dyDescent="0.2">
      <c r="A4207" t="s">
        <v>2556</v>
      </c>
    </row>
    <row r="4208" spans="1:1" x14ac:dyDescent="0.2">
      <c r="A4208" t="s">
        <v>2557</v>
      </c>
    </row>
    <row r="4209" spans="1:1" x14ac:dyDescent="0.2">
      <c r="A4209" t="s">
        <v>2494</v>
      </c>
    </row>
    <row r="4210" spans="1:1" x14ac:dyDescent="0.2">
      <c r="A4210" t="s">
        <v>2558</v>
      </c>
    </row>
    <row r="4211" spans="1:1" x14ac:dyDescent="0.2">
      <c r="A4211" t="s">
        <v>2559</v>
      </c>
    </row>
    <row r="4212" spans="1:1" x14ac:dyDescent="0.2">
      <c r="A4212" t="s">
        <v>2495</v>
      </c>
    </row>
    <row r="4213" spans="1:1" x14ac:dyDescent="0.2">
      <c r="A4213" t="s">
        <v>2560</v>
      </c>
    </row>
    <row r="4214" spans="1:1" x14ac:dyDescent="0.2">
      <c r="A4214" t="s">
        <v>2561</v>
      </c>
    </row>
    <row r="4215" spans="1:1" x14ac:dyDescent="0.2">
      <c r="A4215" t="s">
        <v>2496</v>
      </c>
    </row>
    <row r="4216" spans="1:1" x14ac:dyDescent="0.2">
      <c r="A4216" t="s">
        <v>2562</v>
      </c>
    </row>
    <row r="4217" spans="1:1" x14ac:dyDescent="0.2">
      <c r="A4217" t="s">
        <v>2563</v>
      </c>
    </row>
    <row r="4218" spans="1:1" x14ac:dyDescent="0.2">
      <c r="A4218" t="s">
        <v>2475</v>
      </c>
    </row>
    <row r="4219" spans="1:1" x14ac:dyDescent="0.2">
      <c r="A4219" t="s">
        <v>2564</v>
      </c>
    </row>
    <row r="4220" spans="1:1" x14ac:dyDescent="0.2">
      <c r="A4220" t="s">
        <v>2565</v>
      </c>
    </row>
    <row r="4221" spans="1:1" x14ac:dyDescent="0.2">
      <c r="A4221" t="s">
        <v>2497</v>
      </c>
    </row>
    <row r="4222" spans="1:1" x14ac:dyDescent="0.2">
      <c r="A4222" t="s">
        <v>2566</v>
      </c>
    </row>
    <row r="4223" spans="1:1" x14ac:dyDescent="0.2">
      <c r="A4223" t="s">
        <v>2567</v>
      </c>
    </row>
    <row r="4224" spans="1:1" x14ac:dyDescent="0.2">
      <c r="A4224" t="s">
        <v>2498</v>
      </c>
    </row>
    <row r="4225" spans="1:1" x14ac:dyDescent="0.2">
      <c r="A4225" t="s">
        <v>2568</v>
      </c>
    </row>
    <row r="4226" spans="1:1" x14ac:dyDescent="0.2">
      <c r="A4226" t="s">
        <v>2569</v>
      </c>
    </row>
    <row r="4227" spans="1:1" x14ac:dyDescent="0.2">
      <c r="A4227" t="s">
        <v>2499</v>
      </c>
    </row>
    <row r="4228" spans="1:1" x14ac:dyDescent="0.2">
      <c r="A4228" t="s">
        <v>2570</v>
      </c>
    </row>
    <row r="4229" spans="1:1" x14ac:dyDescent="0.2">
      <c r="A4229" t="s">
        <v>2571</v>
      </c>
    </row>
    <row r="4230" spans="1:1" x14ac:dyDescent="0.2">
      <c r="A4230" t="s">
        <v>2500</v>
      </c>
    </row>
    <row r="4231" spans="1:1" x14ac:dyDescent="0.2">
      <c r="A4231" t="s">
        <v>2572</v>
      </c>
    </row>
    <row r="4232" spans="1:1" x14ac:dyDescent="0.2">
      <c r="A4232" t="s">
        <v>2573</v>
      </c>
    </row>
    <row r="4233" spans="1:1" x14ac:dyDescent="0.2">
      <c r="A4233" t="s">
        <v>2501</v>
      </c>
    </row>
    <row r="4234" spans="1:1" x14ac:dyDescent="0.2">
      <c r="A4234" t="s">
        <v>2574</v>
      </c>
    </row>
    <row r="4235" spans="1:1" x14ac:dyDescent="0.2">
      <c r="A4235" t="s">
        <v>2575</v>
      </c>
    </row>
    <row r="4236" spans="1:1" x14ac:dyDescent="0.2">
      <c r="A4236" t="s">
        <v>2502</v>
      </c>
    </row>
    <row r="4237" spans="1:1" x14ac:dyDescent="0.2">
      <c r="A4237" t="s">
        <v>2576</v>
      </c>
    </row>
    <row r="4238" spans="1:1" x14ac:dyDescent="0.2">
      <c r="A4238" t="s">
        <v>2577</v>
      </c>
    </row>
    <row r="4239" spans="1:1" x14ac:dyDescent="0.2">
      <c r="A4239" t="s">
        <v>2503</v>
      </c>
    </row>
    <row r="4240" spans="1:1" x14ac:dyDescent="0.2">
      <c r="A4240" t="s">
        <v>2578</v>
      </c>
    </row>
    <row r="4241" spans="1:1" x14ac:dyDescent="0.2">
      <c r="A4241" t="s">
        <v>2579</v>
      </c>
    </row>
    <row r="4242" spans="1:1" x14ac:dyDescent="0.2">
      <c r="A4242" t="s">
        <v>2504</v>
      </c>
    </row>
    <row r="4243" spans="1:1" x14ac:dyDescent="0.2">
      <c r="A4243" t="s">
        <v>2580</v>
      </c>
    </row>
    <row r="4244" spans="1:1" x14ac:dyDescent="0.2">
      <c r="A4244" t="s">
        <v>2581</v>
      </c>
    </row>
    <row r="4245" spans="1:1" x14ac:dyDescent="0.2">
      <c r="A4245" t="s">
        <v>2505</v>
      </c>
    </row>
    <row r="4246" spans="1:1" x14ac:dyDescent="0.2">
      <c r="A4246" t="s">
        <v>2582</v>
      </c>
    </row>
    <row r="4247" spans="1:1" x14ac:dyDescent="0.2">
      <c r="A4247" t="s">
        <v>2583</v>
      </c>
    </row>
    <row r="4248" spans="1:1" x14ac:dyDescent="0.2">
      <c r="A4248" t="s">
        <v>2584</v>
      </c>
    </row>
    <row r="4249" spans="1:1" x14ac:dyDescent="0.2">
      <c r="A4249" t="s">
        <v>2585</v>
      </c>
    </row>
    <row r="4250" spans="1:1" x14ac:dyDescent="0.2">
      <c r="A4250" t="s">
        <v>2586</v>
      </c>
    </row>
    <row r="4251" spans="1:1" x14ac:dyDescent="0.2">
      <c r="A4251" t="s">
        <v>2587</v>
      </c>
    </row>
    <row r="4252" spans="1:1" x14ac:dyDescent="0.2">
      <c r="A4252" t="s">
        <v>2588</v>
      </c>
    </row>
    <row r="4253" spans="1:1" x14ac:dyDescent="0.2">
      <c r="A4253" t="s">
        <v>2589</v>
      </c>
    </row>
    <row r="4254" spans="1:1" x14ac:dyDescent="0.2">
      <c r="A4254" t="s">
        <v>2590</v>
      </c>
    </row>
    <row r="4255" spans="1:1" x14ac:dyDescent="0.2">
      <c r="A4255" t="s">
        <v>2591</v>
      </c>
    </row>
    <row r="4256" spans="1:1" x14ac:dyDescent="0.2">
      <c r="A4256" t="s">
        <v>2592</v>
      </c>
    </row>
    <row r="4257" spans="1:1" x14ac:dyDescent="0.2">
      <c r="A4257" t="s">
        <v>2593</v>
      </c>
    </row>
    <row r="4258" spans="1:1" x14ac:dyDescent="0.2">
      <c r="A4258" t="s">
        <v>2594</v>
      </c>
    </row>
    <row r="4259" spans="1:1" x14ac:dyDescent="0.2">
      <c r="A4259" t="s">
        <v>2595</v>
      </c>
    </row>
    <row r="4260" spans="1:1" x14ac:dyDescent="0.2">
      <c r="A4260" t="s">
        <v>2596</v>
      </c>
    </row>
    <row r="4261" spans="1:1" x14ac:dyDescent="0.2">
      <c r="A4261" t="s">
        <v>2597</v>
      </c>
    </row>
    <row r="4262" spans="1:1" x14ac:dyDescent="0.2">
      <c r="A4262" t="s">
        <v>2598</v>
      </c>
    </row>
    <row r="4263" spans="1:1" x14ac:dyDescent="0.2">
      <c r="A4263" t="s">
        <v>2599</v>
      </c>
    </row>
    <row r="4264" spans="1:1" x14ac:dyDescent="0.2">
      <c r="A4264" t="s">
        <v>2600</v>
      </c>
    </row>
    <row r="4265" spans="1:1" x14ac:dyDescent="0.2">
      <c r="A4265" t="s">
        <v>2601</v>
      </c>
    </row>
    <row r="4266" spans="1:1" x14ac:dyDescent="0.2">
      <c r="A4266" t="s">
        <v>2602</v>
      </c>
    </row>
    <row r="4267" spans="1:1" x14ac:dyDescent="0.2">
      <c r="A4267" t="s">
        <v>2603</v>
      </c>
    </row>
    <row r="4268" spans="1:1" x14ac:dyDescent="0.2">
      <c r="A4268" t="s">
        <v>2604</v>
      </c>
    </row>
    <row r="4269" spans="1:1" x14ac:dyDescent="0.2">
      <c r="A4269" t="s">
        <v>2605</v>
      </c>
    </row>
    <row r="4270" spans="1:1" x14ac:dyDescent="0.2">
      <c r="A4270" t="s">
        <v>2606</v>
      </c>
    </row>
    <row r="4271" spans="1:1" x14ac:dyDescent="0.2">
      <c r="A4271" t="s">
        <v>2607</v>
      </c>
    </row>
    <row r="4272" spans="1:1" x14ac:dyDescent="0.2">
      <c r="A4272" t="s">
        <v>2608</v>
      </c>
    </row>
    <row r="4273" spans="1:1" x14ac:dyDescent="0.2">
      <c r="A4273" t="s">
        <v>2609</v>
      </c>
    </row>
    <row r="4274" spans="1:1" x14ac:dyDescent="0.2">
      <c r="A4274" t="s">
        <v>2610</v>
      </c>
    </row>
    <row r="4275" spans="1:1" x14ac:dyDescent="0.2">
      <c r="A4275" t="s">
        <v>2611</v>
      </c>
    </row>
    <row r="4276" spans="1:1" x14ac:dyDescent="0.2">
      <c r="A4276" t="s">
        <v>2612</v>
      </c>
    </row>
    <row r="4277" spans="1:1" x14ac:dyDescent="0.2">
      <c r="A4277" t="s">
        <v>2478</v>
      </c>
    </row>
    <row r="4278" spans="1:1" x14ac:dyDescent="0.2">
      <c r="A4278" t="s">
        <v>2613</v>
      </c>
    </row>
    <row r="4279" spans="1:1" x14ac:dyDescent="0.2">
      <c r="A4279" t="s">
        <v>2480</v>
      </c>
    </row>
    <row r="4280" spans="1:1" x14ac:dyDescent="0.2">
      <c r="A4280" t="s">
        <v>2528</v>
      </c>
    </row>
    <row r="4281" spans="1:1" x14ac:dyDescent="0.2">
      <c r="A4281">
        <v>1</v>
      </c>
    </row>
    <row r="4282" spans="1:1" x14ac:dyDescent="0.2">
      <c r="A4282" t="s">
        <v>2483</v>
      </c>
    </row>
    <row r="4283" spans="1:1" x14ac:dyDescent="0.2">
      <c r="A4283" t="s">
        <v>2530</v>
      </c>
    </row>
    <row r="4284" spans="1:1" x14ac:dyDescent="0.2">
      <c r="A4284">
        <v>2</v>
      </c>
    </row>
    <row r="4285" spans="1:1" x14ac:dyDescent="0.2">
      <c r="A4285" t="s">
        <v>2484</v>
      </c>
    </row>
    <row r="4286" spans="1:1" x14ac:dyDescent="0.2">
      <c r="A4286" t="s">
        <v>2532</v>
      </c>
    </row>
    <row r="4287" spans="1:1" x14ac:dyDescent="0.2">
      <c r="A4287">
        <v>3</v>
      </c>
    </row>
    <row r="4288" spans="1:1" x14ac:dyDescent="0.2">
      <c r="A4288" t="s">
        <v>2485</v>
      </c>
    </row>
    <row r="4289" spans="1:1" x14ac:dyDescent="0.2">
      <c r="A4289" t="s">
        <v>2534</v>
      </c>
    </row>
    <row r="4290" spans="1:1" x14ac:dyDescent="0.2">
      <c r="A4290">
        <v>4</v>
      </c>
    </row>
    <row r="4291" spans="1:1" x14ac:dyDescent="0.2">
      <c r="A4291" t="s">
        <v>2486</v>
      </c>
    </row>
    <row r="4292" spans="1:1" x14ac:dyDescent="0.2">
      <c r="A4292" t="s">
        <v>2536</v>
      </c>
    </row>
    <row r="4293" spans="1:1" x14ac:dyDescent="0.2">
      <c r="A4293">
        <v>5</v>
      </c>
    </row>
    <row r="4294" spans="1:1" x14ac:dyDescent="0.2">
      <c r="A4294" t="s">
        <v>2487</v>
      </c>
    </row>
    <row r="4295" spans="1:1" x14ac:dyDescent="0.2">
      <c r="A4295" t="s">
        <v>2538</v>
      </c>
    </row>
    <row r="4296" spans="1:1" x14ac:dyDescent="0.2">
      <c r="A4296">
        <v>6</v>
      </c>
    </row>
    <row r="4297" spans="1:1" x14ac:dyDescent="0.2">
      <c r="A4297" t="s">
        <v>2468</v>
      </c>
    </row>
    <row r="4298" spans="1:1" x14ac:dyDescent="0.2">
      <c r="A4298" t="s">
        <v>2540</v>
      </c>
    </row>
    <row r="4299" spans="1:1" x14ac:dyDescent="0.2">
      <c r="A4299">
        <v>7</v>
      </c>
    </row>
    <row r="4300" spans="1:1" x14ac:dyDescent="0.2">
      <c r="A4300" t="s">
        <v>2488</v>
      </c>
    </row>
    <row r="4301" spans="1:1" x14ac:dyDescent="0.2">
      <c r="A4301" t="s">
        <v>2542</v>
      </c>
    </row>
    <row r="4302" spans="1:1" x14ac:dyDescent="0.2">
      <c r="A4302">
        <v>8</v>
      </c>
    </row>
    <row r="4303" spans="1:1" x14ac:dyDescent="0.2">
      <c r="A4303" t="s">
        <v>2489</v>
      </c>
    </row>
    <row r="4304" spans="1:1" x14ac:dyDescent="0.2">
      <c r="A4304" t="s">
        <v>2544</v>
      </c>
    </row>
    <row r="4305" spans="1:1" x14ac:dyDescent="0.2">
      <c r="A4305">
        <v>9</v>
      </c>
    </row>
    <row r="4306" spans="1:1" x14ac:dyDescent="0.2">
      <c r="A4306" t="s">
        <v>2490</v>
      </c>
    </row>
    <row r="4307" spans="1:1" x14ac:dyDescent="0.2">
      <c r="A4307" t="s">
        <v>2546</v>
      </c>
    </row>
    <row r="4308" spans="1:1" x14ac:dyDescent="0.2">
      <c r="A4308">
        <v>10</v>
      </c>
    </row>
    <row r="4309" spans="1:1" x14ac:dyDescent="0.2">
      <c r="A4309" t="s">
        <v>2491</v>
      </c>
    </row>
    <row r="4310" spans="1:1" x14ac:dyDescent="0.2">
      <c r="A4310" t="s">
        <v>2548</v>
      </c>
    </row>
    <row r="4311" spans="1:1" x14ac:dyDescent="0.2">
      <c r="A4311">
        <v>11</v>
      </c>
    </row>
    <row r="4312" spans="1:1" x14ac:dyDescent="0.2">
      <c r="A4312" t="s">
        <v>2492</v>
      </c>
    </row>
    <row r="4313" spans="1:1" x14ac:dyDescent="0.2">
      <c r="A4313" t="s">
        <v>2550</v>
      </c>
    </row>
    <row r="4314" spans="1:1" x14ac:dyDescent="0.2">
      <c r="A4314">
        <v>12</v>
      </c>
    </row>
    <row r="4315" spans="1:1" x14ac:dyDescent="0.2">
      <c r="A4315" t="s">
        <v>2493</v>
      </c>
    </row>
    <row r="4316" spans="1:1" x14ac:dyDescent="0.2">
      <c r="A4316" t="s">
        <v>2552</v>
      </c>
    </row>
    <row r="4317" spans="1:1" x14ac:dyDescent="0.2">
      <c r="A4317">
        <v>13</v>
      </c>
    </row>
    <row r="4318" spans="1:1" x14ac:dyDescent="0.2">
      <c r="A4318" t="s">
        <v>2473</v>
      </c>
    </row>
    <row r="4319" spans="1:1" x14ac:dyDescent="0.2">
      <c r="A4319" t="s">
        <v>2554</v>
      </c>
    </row>
    <row r="4320" spans="1:1" x14ac:dyDescent="0.2">
      <c r="A4320">
        <v>14</v>
      </c>
    </row>
    <row r="4321" spans="1:1" x14ac:dyDescent="0.2">
      <c r="A4321" t="s">
        <v>2474</v>
      </c>
    </row>
    <row r="4322" spans="1:1" x14ac:dyDescent="0.2">
      <c r="A4322" t="s">
        <v>2556</v>
      </c>
    </row>
    <row r="4323" spans="1:1" x14ac:dyDescent="0.2">
      <c r="A4323">
        <v>15</v>
      </c>
    </row>
    <row r="4324" spans="1:1" x14ac:dyDescent="0.2">
      <c r="A4324" t="s">
        <v>2494</v>
      </c>
    </row>
    <row r="4325" spans="1:1" x14ac:dyDescent="0.2">
      <c r="A4325" t="s">
        <v>2558</v>
      </c>
    </row>
    <row r="4326" spans="1:1" x14ac:dyDescent="0.2">
      <c r="A4326">
        <v>16</v>
      </c>
    </row>
    <row r="4327" spans="1:1" x14ac:dyDescent="0.2">
      <c r="A4327" t="s">
        <v>2495</v>
      </c>
    </row>
    <row r="4328" spans="1:1" x14ac:dyDescent="0.2">
      <c r="A4328" t="s">
        <v>2560</v>
      </c>
    </row>
    <row r="4329" spans="1:1" x14ac:dyDescent="0.2">
      <c r="A4329">
        <v>17</v>
      </c>
    </row>
    <row r="4330" spans="1:1" x14ac:dyDescent="0.2">
      <c r="A4330" t="s">
        <v>2496</v>
      </c>
    </row>
    <row r="4331" spans="1:1" x14ac:dyDescent="0.2">
      <c r="A4331" t="s">
        <v>2562</v>
      </c>
    </row>
    <row r="4332" spans="1:1" x14ac:dyDescent="0.2">
      <c r="A4332">
        <v>18</v>
      </c>
    </row>
    <row r="4333" spans="1:1" x14ac:dyDescent="0.2">
      <c r="A4333" t="s">
        <v>2475</v>
      </c>
    </row>
    <row r="4334" spans="1:1" x14ac:dyDescent="0.2">
      <c r="A4334" t="s">
        <v>2564</v>
      </c>
    </row>
    <row r="4335" spans="1:1" x14ac:dyDescent="0.2">
      <c r="A4335">
        <v>19</v>
      </c>
    </row>
    <row r="4336" spans="1:1" x14ac:dyDescent="0.2">
      <c r="A4336" t="s">
        <v>2497</v>
      </c>
    </row>
    <row r="4337" spans="1:1" x14ac:dyDescent="0.2">
      <c r="A4337" t="s">
        <v>2566</v>
      </c>
    </row>
    <row r="4338" spans="1:1" x14ac:dyDescent="0.2">
      <c r="A4338">
        <v>20</v>
      </c>
    </row>
    <row r="4339" spans="1:1" x14ac:dyDescent="0.2">
      <c r="A4339" t="s">
        <v>2498</v>
      </c>
    </row>
    <row r="4340" spans="1:1" x14ac:dyDescent="0.2">
      <c r="A4340" t="s">
        <v>2568</v>
      </c>
    </row>
    <row r="4341" spans="1:1" x14ac:dyDescent="0.2">
      <c r="A4341">
        <v>21</v>
      </c>
    </row>
    <row r="4342" spans="1:1" x14ac:dyDescent="0.2">
      <c r="A4342" t="s">
        <v>2499</v>
      </c>
    </row>
    <row r="4343" spans="1:1" x14ac:dyDescent="0.2">
      <c r="A4343" t="s">
        <v>2570</v>
      </c>
    </row>
    <row r="4344" spans="1:1" x14ac:dyDescent="0.2">
      <c r="A4344">
        <v>22</v>
      </c>
    </row>
    <row r="4345" spans="1:1" x14ac:dyDescent="0.2">
      <c r="A4345" t="s">
        <v>2500</v>
      </c>
    </row>
    <row r="4346" spans="1:1" x14ac:dyDescent="0.2">
      <c r="A4346" t="s">
        <v>2572</v>
      </c>
    </row>
    <row r="4347" spans="1:1" x14ac:dyDescent="0.2">
      <c r="A4347">
        <v>23</v>
      </c>
    </row>
    <row r="4348" spans="1:1" x14ac:dyDescent="0.2">
      <c r="A4348" t="s">
        <v>2501</v>
      </c>
    </row>
    <row r="4349" spans="1:1" x14ac:dyDescent="0.2">
      <c r="A4349" t="s">
        <v>2574</v>
      </c>
    </row>
    <row r="4350" spans="1:1" x14ac:dyDescent="0.2">
      <c r="A4350">
        <v>24</v>
      </c>
    </row>
    <row r="4351" spans="1:1" x14ac:dyDescent="0.2">
      <c r="A4351" t="s">
        <v>2502</v>
      </c>
    </row>
    <row r="4352" spans="1:1" x14ac:dyDescent="0.2">
      <c r="A4352" t="s">
        <v>2576</v>
      </c>
    </row>
    <row r="4353" spans="1:1" x14ac:dyDescent="0.2">
      <c r="A4353">
        <v>25</v>
      </c>
    </row>
    <row r="4354" spans="1:1" x14ac:dyDescent="0.2">
      <c r="A4354" t="s">
        <v>2503</v>
      </c>
    </row>
    <row r="4355" spans="1:1" x14ac:dyDescent="0.2">
      <c r="A4355" t="s">
        <v>2578</v>
      </c>
    </row>
    <row r="4356" spans="1:1" x14ac:dyDescent="0.2">
      <c r="A4356">
        <v>26</v>
      </c>
    </row>
    <row r="4357" spans="1:1" x14ac:dyDescent="0.2">
      <c r="A4357" t="s">
        <v>2504</v>
      </c>
    </row>
    <row r="4358" spans="1:1" x14ac:dyDescent="0.2">
      <c r="A4358" t="s">
        <v>2580</v>
      </c>
    </row>
    <row r="4359" spans="1:1" x14ac:dyDescent="0.2">
      <c r="A4359">
        <v>27</v>
      </c>
    </row>
    <row r="4360" spans="1:1" x14ac:dyDescent="0.2">
      <c r="A4360" t="s">
        <v>2505</v>
      </c>
    </row>
    <row r="4361" spans="1:1" x14ac:dyDescent="0.2">
      <c r="A4361" t="s">
        <v>2582</v>
      </c>
    </row>
    <row r="4362" spans="1:1" x14ac:dyDescent="0.2">
      <c r="A4362">
        <v>28</v>
      </c>
    </row>
    <row r="4363" spans="1:1" x14ac:dyDescent="0.2">
      <c r="A4363" t="s">
        <v>2584</v>
      </c>
    </row>
    <row r="4364" spans="1:1" x14ac:dyDescent="0.2">
      <c r="A4364" t="s">
        <v>2585</v>
      </c>
    </row>
    <row r="4365" spans="1:1" x14ac:dyDescent="0.2">
      <c r="A4365">
        <v>29</v>
      </c>
    </row>
    <row r="4366" spans="1:1" x14ac:dyDescent="0.2">
      <c r="A4366" t="s">
        <v>2587</v>
      </c>
    </row>
    <row r="4367" spans="1:1" x14ac:dyDescent="0.2">
      <c r="A4367" t="s">
        <v>2588</v>
      </c>
    </row>
    <row r="4368" spans="1:1" x14ac:dyDescent="0.2">
      <c r="A4368">
        <v>30</v>
      </c>
    </row>
    <row r="4369" spans="1:1" x14ac:dyDescent="0.2">
      <c r="A4369" t="s">
        <v>2590</v>
      </c>
    </row>
    <row r="4370" spans="1:1" x14ac:dyDescent="0.2">
      <c r="A4370" t="s">
        <v>2591</v>
      </c>
    </row>
    <row r="4371" spans="1:1" x14ac:dyDescent="0.2">
      <c r="A4371">
        <v>31</v>
      </c>
    </row>
    <row r="4372" spans="1:1" x14ac:dyDescent="0.2">
      <c r="A4372" t="s">
        <v>2593</v>
      </c>
    </row>
    <row r="4373" spans="1:1" x14ac:dyDescent="0.2">
      <c r="A4373" t="s">
        <v>2594</v>
      </c>
    </row>
    <row r="4374" spans="1:1" x14ac:dyDescent="0.2">
      <c r="A4374">
        <v>32</v>
      </c>
    </row>
    <row r="4375" spans="1:1" x14ac:dyDescent="0.2">
      <c r="A4375" t="s">
        <v>2596</v>
      </c>
    </row>
    <row r="4376" spans="1:1" x14ac:dyDescent="0.2">
      <c r="A4376" t="s">
        <v>2597</v>
      </c>
    </row>
    <row r="4377" spans="1:1" x14ac:dyDescent="0.2">
      <c r="A4377">
        <v>33</v>
      </c>
    </row>
    <row r="4378" spans="1:1" x14ac:dyDescent="0.2">
      <c r="A4378" t="s">
        <v>2599</v>
      </c>
    </row>
    <row r="4379" spans="1:1" x14ac:dyDescent="0.2">
      <c r="A4379" t="s">
        <v>2600</v>
      </c>
    </row>
    <row r="4380" spans="1:1" x14ac:dyDescent="0.2">
      <c r="A4380">
        <v>34</v>
      </c>
    </row>
    <row r="4381" spans="1:1" x14ac:dyDescent="0.2">
      <c r="A4381" t="s">
        <v>2602</v>
      </c>
    </row>
    <row r="4382" spans="1:1" x14ac:dyDescent="0.2">
      <c r="A4382" t="s">
        <v>2603</v>
      </c>
    </row>
    <row r="4383" spans="1:1" x14ac:dyDescent="0.2">
      <c r="A4383">
        <v>35</v>
      </c>
    </row>
    <row r="4384" spans="1:1" x14ac:dyDescent="0.2">
      <c r="A4384" t="s">
        <v>2605</v>
      </c>
    </row>
    <row r="4385" spans="1:1" x14ac:dyDescent="0.2">
      <c r="A4385" t="s">
        <v>2606</v>
      </c>
    </row>
    <row r="4386" spans="1:1" x14ac:dyDescent="0.2">
      <c r="A4386">
        <v>36</v>
      </c>
    </row>
    <row r="4387" spans="1:1" x14ac:dyDescent="0.2">
      <c r="A4387" t="s">
        <v>2608</v>
      </c>
    </row>
    <row r="4388" spans="1:1" x14ac:dyDescent="0.2">
      <c r="A4388" t="s">
        <v>2609</v>
      </c>
    </row>
    <row r="4389" spans="1:1" x14ac:dyDescent="0.2">
      <c r="A4389">
        <v>37</v>
      </c>
    </row>
    <row r="4390" spans="1:1" x14ac:dyDescent="0.2">
      <c r="A4390" t="s">
        <v>2614</v>
      </c>
    </row>
    <row r="4391" spans="1:1" x14ac:dyDescent="0.2">
      <c r="A4391" t="s">
        <v>2615</v>
      </c>
    </row>
    <row r="4392" spans="1:1" x14ac:dyDescent="0.2">
      <c r="A4392" t="s">
        <v>2478</v>
      </c>
    </row>
    <row r="4393" spans="1:1" x14ac:dyDescent="0.2">
      <c r="A4393" t="s">
        <v>2616</v>
      </c>
    </row>
    <row r="4394" spans="1:1" x14ac:dyDescent="0.2">
      <c r="A4394" t="s">
        <v>2617</v>
      </c>
    </row>
    <row r="4395" spans="1:1" x14ac:dyDescent="0.2">
      <c r="A4395" t="s">
        <v>2618</v>
      </c>
    </row>
    <row r="4396" spans="1:1" x14ac:dyDescent="0.2">
      <c r="A4396" t="s">
        <v>2619</v>
      </c>
    </row>
    <row r="4397" spans="1:1" x14ac:dyDescent="0.2">
      <c r="A4397" t="s">
        <v>2620</v>
      </c>
    </row>
    <row r="4398" spans="1:1" x14ac:dyDescent="0.2">
      <c r="A4398" t="s">
        <v>2621</v>
      </c>
    </row>
    <row r="4399" spans="1:1" x14ac:dyDescent="0.2">
      <c r="A4399" t="s">
        <v>2622</v>
      </c>
    </row>
    <row r="4400" spans="1:1" x14ac:dyDescent="0.2">
      <c r="A4400" t="s">
        <v>2623</v>
      </c>
    </row>
    <row r="4401" spans="1:1" x14ac:dyDescent="0.2">
      <c r="A4401" t="s">
        <v>2624</v>
      </c>
    </row>
    <row r="4402" spans="1:1" x14ac:dyDescent="0.2">
      <c r="A4402" t="s">
        <v>2625</v>
      </c>
    </row>
    <row r="4403" spans="1:1" x14ac:dyDescent="0.2">
      <c r="A4403" t="s">
        <v>2626</v>
      </c>
    </row>
    <row r="4404" spans="1:1" x14ac:dyDescent="0.2">
      <c r="A4404" t="s">
        <v>2627</v>
      </c>
    </row>
    <row r="4405" spans="1:1" x14ac:dyDescent="0.2">
      <c r="A4405" t="s">
        <v>2628</v>
      </c>
    </row>
    <row r="4406" spans="1:1" x14ac:dyDescent="0.2">
      <c r="A4406" t="s">
        <v>2629</v>
      </c>
    </row>
    <row r="4407" spans="1:1" x14ac:dyDescent="0.2">
      <c r="A4407" t="s">
        <v>2630</v>
      </c>
    </row>
    <row r="4408" spans="1:1" x14ac:dyDescent="0.2">
      <c r="A4408" t="s">
        <v>2631</v>
      </c>
    </row>
    <row r="4409" spans="1:1" x14ac:dyDescent="0.2">
      <c r="A4409" t="s">
        <v>2632</v>
      </c>
    </row>
    <row r="4410" spans="1:1" x14ac:dyDescent="0.2">
      <c r="A4410" t="s">
        <v>2633</v>
      </c>
    </row>
    <row r="4411" spans="1:1" x14ac:dyDescent="0.2">
      <c r="A4411" t="s">
        <v>2634</v>
      </c>
    </row>
    <row r="4412" spans="1:1" x14ac:dyDescent="0.2">
      <c r="A4412" t="s">
        <v>2635</v>
      </c>
    </row>
    <row r="4413" spans="1:1" x14ac:dyDescent="0.2">
      <c r="A4413" t="s">
        <v>2636</v>
      </c>
    </row>
    <row r="4414" spans="1:1" x14ac:dyDescent="0.2">
      <c r="A4414" t="s">
        <v>2637</v>
      </c>
    </row>
    <row r="4415" spans="1:1" x14ac:dyDescent="0.2">
      <c r="A4415" t="s">
        <v>2638</v>
      </c>
    </row>
    <row r="4416" spans="1:1" x14ac:dyDescent="0.2">
      <c r="A4416" t="s">
        <v>2639</v>
      </c>
    </row>
    <row r="4417" spans="1:1" x14ac:dyDescent="0.2">
      <c r="A4417" t="s">
        <v>2640</v>
      </c>
    </row>
    <row r="4418" spans="1:1" x14ac:dyDescent="0.2">
      <c r="A4418" t="s">
        <v>2641</v>
      </c>
    </row>
    <row r="4419" spans="1:1" x14ac:dyDescent="0.2">
      <c r="A4419" t="s">
        <v>2642</v>
      </c>
    </row>
    <row r="4420" spans="1:1" x14ac:dyDescent="0.2">
      <c r="A4420" t="s">
        <v>2643</v>
      </c>
    </row>
    <row r="4421" spans="1:1" x14ac:dyDescent="0.2">
      <c r="A4421" t="s">
        <v>2644</v>
      </c>
    </row>
    <row r="4422" spans="1:1" x14ac:dyDescent="0.2">
      <c r="A4422" t="s">
        <v>2645</v>
      </c>
    </row>
    <row r="4423" spans="1:1" x14ac:dyDescent="0.2">
      <c r="A4423" t="s">
        <v>2646</v>
      </c>
    </row>
    <row r="4424" spans="1:1" x14ac:dyDescent="0.2">
      <c r="A4424" t="s">
        <v>2647</v>
      </c>
    </row>
    <row r="4425" spans="1:1" x14ac:dyDescent="0.2">
      <c r="A4425" t="s">
        <v>2648</v>
      </c>
    </row>
    <row r="4426" spans="1:1" x14ac:dyDescent="0.2">
      <c r="A4426" t="s">
        <v>2649</v>
      </c>
    </row>
    <row r="4427" spans="1:1" x14ac:dyDescent="0.2">
      <c r="A4427" t="s">
        <v>2650</v>
      </c>
    </row>
    <row r="4428" spans="1:1" x14ac:dyDescent="0.2">
      <c r="A4428" t="s">
        <v>2651</v>
      </c>
    </row>
    <row r="4429" spans="1:1" x14ac:dyDescent="0.2">
      <c r="A4429" t="s">
        <v>2652</v>
      </c>
    </row>
    <row r="4430" spans="1:1" x14ac:dyDescent="0.2">
      <c r="A4430" t="s">
        <v>2653</v>
      </c>
    </row>
    <row r="4431" spans="1:1" x14ac:dyDescent="0.2">
      <c r="A4431" t="s">
        <v>2654</v>
      </c>
    </row>
    <row r="4432" spans="1:1" x14ac:dyDescent="0.2">
      <c r="A4432" t="s">
        <v>2655</v>
      </c>
    </row>
    <row r="4433" spans="1:1" x14ac:dyDescent="0.2">
      <c r="A4433" t="s">
        <v>2656</v>
      </c>
    </row>
    <row r="4434" spans="1:1" x14ac:dyDescent="0.2">
      <c r="A4434" t="s">
        <v>2657</v>
      </c>
    </row>
    <row r="4435" spans="1:1" x14ac:dyDescent="0.2">
      <c r="A4435" t="s">
        <v>2658</v>
      </c>
    </row>
    <row r="4436" spans="1:1" x14ac:dyDescent="0.2">
      <c r="A4436" t="s">
        <v>2659</v>
      </c>
    </row>
    <row r="4437" spans="1:1" x14ac:dyDescent="0.2">
      <c r="A4437" t="s">
        <v>2660</v>
      </c>
    </row>
    <row r="4438" spans="1:1" x14ac:dyDescent="0.2">
      <c r="A4438" t="s">
        <v>2661</v>
      </c>
    </row>
    <row r="4439" spans="1:1" x14ac:dyDescent="0.2">
      <c r="A4439" t="s">
        <v>2662</v>
      </c>
    </row>
    <row r="4440" spans="1:1" x14ac:dyDescent="0.2">
      <c r="A4440" t="s">
        <v>2663</v>
      </c>
    </row>
    <row r="4441" spans="1:1" x14ac:dyDescent="0.2">
      <c r="A4441" t="s">
        <v>2664</v>
      </c>
    </row>
    <row r="4442" spans="1:1" x14ac:dyDescent="0.2">
      <c r="A4442" t="s">
        <v>2665</v>
      </c>
    </row>
    <row r="4443" spans="1:1" x14ac:dyDescent="0.2">
      <c r="A4443" t="s">
        <v>2666</v>
      </c>
    </row>
    <row r="4444" spans="1:1" x14ac:dyDescent="0.2">
      <c r="A4444" t="s">
        <v>2667</v>
      </c>
    </row>
    <row r="4445" spans="1:1" x14ac:dyDescent="0.2">
      <c r="A4445" t="s">
        <v>2668</v>
      </c>
    </row>
    <row r="4446" spans="1:1" x14ac:dyDescent="0.2">
      <c r="A4446" t="s">
        <v>2669</v>
      </c>
    </row>
    <row r="4447" spans="1:1" x14ac:dyDescent="0.2">
      <c r="A4447" t="s">
        <v>2670</v>
      </c>
    </row>
    <row r="4448" spans="1:1" x14ac:dyDescent="0.2">
      <c r="A4448" t="s">
        <v>2671</v>
      </c>
    </row>
    <row r="4449" spans="1:1" x14ac:dyDescent="0.2">
      <c r="A4449" t="s">
        <v>2672</v>
      </c>
    </row>
    <row r="4450" spans="1:1" x14ac:dyDescent="0.2">
      <c r="A4450" t="s">
        <v>2673</v>
      </c>
    </row>
    <row r="4451" spans="1:1" x14ac:dyDescent="0.2">
      <c r="A4451" t="s">
        <v>2674</v>
      </c>
    </row>
    <row r="4452" spans="1:1" x14ac:dyDescent="0.2">
      <c r="A4452" t="s">
        <v>2675</v>
      </c>
    </row>
    <row r="4453" spans="1:1" x14ac:dyDescent="0.2">
      <c r="A4453" t="s">
        <v>2676</v>
      </c>
    </row>
    <row r="4454" spans="1:1" x14ac:dyDescent="0.2">
      <c r="A4454" t="s">
        <v>2677</v>
      </c>
    </row>
    <row r="4455" spans="1:1" x14ac:dyDescent="0.2">
      <c r="A4455" t="s">
        <v>2678</v>
      </c>
    </row>
    <row r="4456" spans="1:1" x14ac:dyDescent="0.2">
      <c r="A4456" t="s">
        <v>2679</v>
      </c>
    </row>
    <row r="4457" spans="1:1" x14ac:dyDescent="0.2">
      <c r="A4457" t="s">
        <v>2680</v>
      </c>
    </row>
    <row r="4458" spans="1:1" x14ac:dyDescent="0.2">
      <c r="A4458" t="s">
        <v>2681</v>
      </c>
    </row>
    <row r="4459" spans="1:1" x14ac:dyDescent="0.2">
      <c r="A4459" t="s">
        <v>2682</v>
      </c>
    </row>
    <row r="4460" spans="1:1" x14ac:dyDescent="0.2">
      <c r="A4460" t="s">
        <v>2683</v>
      </c>
    </row>
    <row r="4461" spans="1:1" x14ac:dyDescent="0.2">
      <c r="A4461" t="s">
        <v>2684</v>
      </c>
    </row>
    <row r="4462" spans="1:1" x14ac:dyDescent="0.2">
      <c r="A4462" t="s">
        <v>2685</v>
      </c>
    </row>
    <row r="4463" spans="1:1" x14ac:dyDescent="0.2">
      <c r="A4463" t="s">
        <v>2686</v>
      </c>
    </row>
    <row r="4464" spans="1:1" x14ac:dyDescent="0.2">
      <c r="A4464" t="s">
        <v>2687</v>
      </c>
    </row>
    <row r="4465" spans="1:1" x14ac:dyDescent="0.2">
      <c r="A4465" t="s">
        <v>2685</v>
      </c>
    </row>
    <row r="4466" spans="1:1" x14ac:dyDescent="0.2">
      <c r="A4466" t="s">
        <v>2688</v>
      </c>
    </row>
    <row r="4467" spans="1:1" x14ac:dyDescent="0.2">
      <c r="A4467" t="s">
        <v>2689</v>
      </c>
    </row>
    <row r="4468" spans="1:1" x14ac:dyDescent="0.2">
      <c r="A4468" t="s">
        <v>2685</v>
      </c>
    </row>
    <row r="4469" spans="1:1" x14ac:dyDescent="0.2">
      <c r="A4469" t="s">
        <v>2690</v>
      </c>
    </row>
    <row r="4470" spans="1:1" x14ac:dyDescent="0.2">
      <c r="A4470" t="s">
        <v>2691</v>
      </c>
    </row>
    <row r="4471" spans="1:1" x14ac:dyDescent="0.2">
      <c r="A4471" t="s">
        <v>2692</v>
      </c>
    </row>
    <row r="4472" spans="1:1" x14ac:dyDescent="0.2">
      <c r="A4472" t="s">
        <v>2693</v>
      </c>
    </row>
    <row r="4473" spans="1:1" x14ac:dyDescent="0.2">
      <c r="A4473" t="s">
        <v>2694</v>
      </c>
    </row>
    <row r="4474" spans="1:1" x14ac:dyDescent="0.2">
      <c r="A4474" t="s">
        <v>2695</v>
      </c>
    </row>
    <row r="4475" spans="1:1" x14ac:dyDescent="0.2">
      <c r="A4475" t="s">
        <v>295</v>
      </c>
    </row>
    <row r="4476" spans="1:1" x14ac:dyDescent="0.2">
      <c r="A4476" t="s">
        <v>2696</v>
      </c>
    </row>
    <row r="4477" spans="1:1" x14ac:dyDescent="0.2">
      <c r="A4477" t="s">
        <v>2696</v>
      </c>
    </row>
    <row r="4478" spans="1:1" x14ac:dyDescent="0.2">
      <c r="A4478" t="s">
        <v>2696</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2696</v>
      </c>
    </row>
    <row r="4485" spans="1:1" x14ac:dyDescent="0.2">
      <c r="A4485" t="s">
        <v>2696</v>
      </c>
    </row>
    <row r="4486" spans="1:1" x14ac:dyDescent="0.2">
      <c r="A4486" t="s">
        <v>2696</v>
      </c>
    </row>
    <row r="4487" spans="1:1" x14ac:dyDescent="0.2">
      <c r="A4487" t="s">
        <v>2697</v>
      </c>
    </row>
    <row r="4488" spans="1:1" x14ac:dyDescent="0.2">
      <c r="A4488" t="s">
        <v>2698</v>
      </c>
    </row>
    <row r="4489" spans="1:1" x14ac:dyDescent="0.2">
      <c r="A4489" t="s">
        <v>2699</v>
      </c>
    </row>
    <row r="4490" spans="1:1" x14ac:dyDescent="0.2">
      <c r="A4490" t="s">
        <v>2478</v>
      </c>
    </row>
    <row r="4491" spans="1:1" x14ac:dyDescent="0.2">
      <c r="A4491" t="s">
        <v>2700</v>
      </c>
    </row>
    <row r="4492" spans="1:1" x14ac:dyDescent="0.2">
      <c r="A4492" t="s">
        <v>2701</v>
      </c>
    </row>
    <row r="4493" spans="1:1" x14ac:dyDescent="0.2">
      <c r="A4493" t="s">
        <v>2702</v>
      </c>
    </row>
    <row r="4494" spans="1:1" x14ac:dyDescent="0.2">
      <c r="A4494" t="s">
        <v>2703</v>
      </c>
    </row>
    <row r="4495" spans="1:1" x14ac:dyDescent="0.2">
      <c r="A4495" t="s">
        <v>2704</v>
      </c>
    </row>
    <row r="4496" spans="1:1" x14ac:dyDescent="0.2">
      <c r="A4496">
        <v>1</v>
      </c>
    </row>
    <row r="4497" spans="1:1" x14ac:dyDescent="0.2">
      <c r="A4497" t="s">
        <v>3236</v>
      </c>
    </row>
    <row r="4498" spans="1:1" x14ac:dyDescent="0.2">
      <c r="A4498" t="s">
        <v>2705</v>
      </c>
    </row>
    <row r="4499" spans="1:1" x14ac:dyDescent="0.2">
      <c r="A4499">
        <v>2</v>
      </c>
    </row>
    <row r="4500" spans="1:1" x14ac:dyDescent="0.2">
      <c r="A4500" t="s">
        <v>3237</v>
      </c>
    </row>
    <row r="4501" spans="1:1" x14ac:dyDescent="0.2">
      <c r="A4501" t="s">
        <v>2706</v>
      </c>
    </row>
    <row r="4502" spans="1:1" x14ac:dyDescent="0.2">
      <c r="A4502">
        <v>3</v>
      </c>
    </row>
    <row r="4503" spans="1:1" x14ac:dyDescent="0.2">
      <c r="A4503" t="s">
        <v>3238</v>
      </c>
    </row>
    <row r="4504" spans="1:1" x14ac:dyDescent="0.2">
      <c r="A4504" t="s">
        <v>3239</v>
      </c>
    </row>
    <row r="4505" spans="1:1" x14ac:dyDescent="0.2">
      <c r="A4505">
        <v>1</v>
      </c>
    </row>
    <row r="4506" spans="1:1" x14ac:dyDescent="0.2">
      <c r="A4506" t="s">
        <v>3236</v>
      </c>
    </row>
    <row r="4507" spans="1:1" x14ac:dyDescent="0.2">
      <c r="A4507" t="s">
        <v>3240</v>
      </c>
    </row>
    <row r="4508" spans="1:1" x14ac:dyDescent="0.2">
      <c r="A4508">
        <v>2</v>
      </c>
    </row>
    <row r="4509" spans="1:1" x14ac:dyDescent="0.2">
      <c r="A4509" t="s">
        <v>3237</v>
      </c>
    </row>
    <row r="4510" spans="1:1" x14ac:dyDescent="0.2">
      <c r="A4510" t="s">
        <v>3241</v>
      </c>
    </row>
    <row r="4511" spans="1:1" x14ac:dyDescent="0.2">
      <c r="A4511">
        <v>3</v>
      </c>
    </row>
    <row r="4512" spans="1:1" x14ac:dyDescent="0.2">
      <c r="A4512" t="s">
        <v>3238</v>
      </c>
    </row>
    <row r="4513" spans="1:1" x14ac:dyDescent="0.2">
      <c r="A4513" t="s">
        <v>2707</v>
      </c>
    </row>
    <row r="4514" spans="1:1" x14ac:dyDescent="0.2">
      <c r="A4514" t="s">
        <v>2476</v>
      </c>
    </row>
    <row r="4515" spans="1:1" x14ac:dyDescent="0.2">
      <c r="A4515" t="s">
        <v>2477</v>
      </c>
    </row>
    <row r="4516" spans="1:1" x14ac:dyDescent="0.2">
      <c r="A4516" t="s">
        <v>2478</v>
      </c>
    </row>
    <row r="4517" spans="1:1" x14ac:dyDescent="0.2">
      <c r="A4517" t="s">
        <v>2479</v>
      </c>
    </row>
    <row r="4518" spans="1:1" x14ac:dyDescent="0.2">
      <c r="A4518" t="s">
        <v>2480</v>
      </c>
    </row>
    <row r="4519" spans="1:1" x14ac:dyDescent="0.2">
      <c r="A4519" t="s">
        <v>2481</v>
      </c>
    </row>
    <row r="4520" spans="1:1" x14ac:dyDescent="0.2">
      <c r="A4520" t="s">
        <v>2482</v>
      </c>
    </row>
    <row r="4521" spans="1:1" x14ac:dyDescent="0.2">
      <c r="A4521" t="s">
        <v>2483</v>
      </c>
    </row>
    <row r="4522" spans="1:1" x14ac:dyDescent="0.2">
      <c r="A4522" t="s">
        <v>3230</v>
      </c>
    </row>
    <row r="4523" spans="1:1" x14ac:dyDescent="0.2">
      <c r="A4523" t="s">
        <v>2482</v>
      </c>
    </row>
    <row r="4524" spans="1:1" x14ac:dyDescent="0.2">
      <c r="A4524" t="s">
        <v>2484</v>
      </c>
    </row>
    <row r="4525" spans="1:1" x14ac:dyDescent="0.2">
      <c r="A4525" t="s">
        <v>3231</v>
      </c>
    </row>
    <row r="4526" spans="1:1" x14ac:dyDescent="0.2">
      <c r="A4526" t="s">
        <v>2482</v>
      </c>
    </row>
    <row r="4527" spans="1:1" x14ac:dyDescent="0.2">
      <c r="A4527" t="s">
        <v>2708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6" t="s">
        <v>681</v>
      </c>
      <c r="AJ11" s="926"/>
      <c r="AK11" s="926"/>
      <c r="AL11" s="926"/>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KnTB8b/5YesDvxVb+Dogy+pjbnOVTttY3wMtPXsRrJIOQSXblnFezNi3vep8nMihR1ZM+91sGdFsXjAeZHfEEA==" saltValue="7kjfhygOrrM3wwuPfEd7m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7" t="s">
        <v>165</v>
      </c>
      <c r="C7" s="927"/>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7" t="s">
        <v>507</v>
      </c>
      <c r="C16" s="927"/>
    </row>
    <row r="17" spans="2:4" x14ac:dyDescent="0.2">
      <c r="B17" s="161" t="s">
        <v>508</v>
      </c>
      <c r="C17" s="65" t="e">
        <f>IF(C3=18,C21/C8,"")</f>
        <v>#N/A</v>
      </c>
      <c r="D17" s="65"/>
    </row>
    <row r="18" spans="2:4" x14ac:dyDescent="0.2">
      <c r="B18" s="928" t="s">
        <v>503</v>
      </c>
      <c r="C18" s="928"/>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E38"/>
  <sheetViews>
    <sheetView showGridLines="0" workbookViewId="0">
      <selection activeCell="AB34" sqref="AB34"/>
    </sheetView>
  </sheetViews>
  <sheetFormatPr defaultRowHeight="12.75" x14ac:dyDescent="0.2"/>
  <cols>
    <col min="1" max="1" width="34.85546875" style="65" customWidth="1"/>
    <col min="2" max="2" width="21.85546875" style="65" customWidth="1"/>
    <col min="3" max="26" width="10.5703125" style="65" customWidth="1"/>
    <col min="27" max="27" width="24.5703125" style="65" bestFit="1" customWidth="1"/>
    <col min="28" max="28" width="44.28515625" style="65" bestFit="1" customWidth="1"/>
    <col min="29" max="29" width="48.28515625" style="65" customWidth="1"/>
    <col min="30" max="30" width="48.140625" style="65" customWidth="1"/>
    <col min="31" max="16384" width="9.140625" style="65"/>
  </cols>
  <sheetData>
    <row r="1" spans="1:31" x14ac:dyDescent="0.2">
      <c r="B1" s="536" t="s">
        <v>939</v>
      </c>
      <c r="C1" s="537"/>
      <c r="D1" s="537"/>
      <c r="E1" s="537"/>
      <c r="F1" s="537"/>
      <c r="G1" s="537" t="s">
        <v>877</v>
      </c>
      <c r="H1" s="537"/>
      <c r="I1" s="537"/>
      <c r="J1" s="537"/>
      <c r="K1" s="537"/>
      <c r="L1" s="537"/>
      <c r="M1" s="537"/>
      <c r="N1" s="537"/>
      <c r="O1" s="537"/>
      <c r="P1" s="537"/>
      <c r="Y1" s="536" t="s">
        <v>926</v>
      </c>
      <c r="Z1" s="65" t="s">
        <v>878</v>
      </c>
    </row>
    <row r="2" spans="1:31" x14ac:dyDescent="0.2">
      <c r="A2" s="543" t="s">
        <v>933</v>
      </c>
      <c r="B2" s="65" t="s">
        <v>879</v>
      </c>
      <c r="C2" s="65" t="s">
        <v>3266</v>
      </c>
      <c r="D2" s="66" t="s">
        <v>3262</v>
      </c>
      <c r="E2" s="66" t="s">
        <v>3261</v>
      </c>
      <c r="F2" s="66" t="s">
        <v>3260</v>
      </c>
      <c r="G2" s="66" t="s">
        <v>3259</v>
      </c>
      <c r="H2" s="66" t="s">
        <v>3258</v>
      </c>
      <c r="I2" s="66" t="s">
        <v>1213</v>
      </c>
      <c r="J2" s="66" t="s">
        <v>3242</v>
      </c>
      <c r="K2" s="66" t="s">
        <v>1025</v>
      </c>
      <c r="L2" s="66" t="s">
        <v>1023</v>
      </c>
      <c r="M2" s="66" t="s">
        <v>1017</v>
      </c>
      <c r="N2" s="66" t="s">
        <v>1014</v>
      </c>
      <c r="O2" s="66" t="s">
        <v>1012</v>
      </c>
      <c r="P2" s="66" t="s">
        <v>990</v>
      </c>
      <c r="Q2" s="66" t="s">
        <v>978</v>
      </c>
      <c r="R2" s="66" t="s">
        <v>896</v>
      </c>
      <c r="S2" s="66" t="s">
        <v>876</v>
      </c>
      <c r="T2" s="66" t="s">
        <v>872</v>
      </c>
      <c r="U2" s="66" t="s">
        <v>863</v>
      </c>
      <c r="V2" s="66" t="s">
        <v>860</v>
      </c>
      <c r="W2" s="66" t="s">
        <v>856</v>
      </c>
      <c r="X2" s="66" t="s">
        <v>854</v>
      </c>
      <c r="Y2" s="66" t="s">
        <v>852</v>
      </c>
      <c r="Z2" s="66" t="s">
        <v>849</v>
      </c>
      <c r="AA2" s="66" t="s">
        <v>847</v>
      </c>
      <c r="AC2" s="20" t="s">
        <v>880</v>
      </c>
      <c r="AD2" s="20" t="s">
        <v>881</v>
      </c>
      <c r="AE2" s="20" t="s">
        <v>882</v>
      </c>
    </row>
    <row r="3" spans="1:31"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A3" s="540" t="s">
        <v>930</v>
      </c>
      <c r="AC3" s="539" t="s">
        <v>883</v>
      </c>
      <c r="AD3" s="539" t="s">
        <v>884</v>
      </c>
      <c r="AE3" s="20"/>
    </row>
    <row r="4" spans="1:31"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A4" s="540" t="s">
        <v>920</v>
      </c>
      <c r="AC4" s="539" t="s">
        <v>885</v>
      </c>
      <c r="AD4" s="539" t="s">
        <v>886</v>
      </c>
      <c r="AE4" s="20"/>
    </row>
    <row r="5" spans="1:31"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A5" s="540" t="s">
        <v>921</v>
      </c>
      <c r="AC5" s="20" t="s">
        <v>887</v>
      </c>
      <c r="AD5" s="20" t="s">
        <v>260</v>
      </c>
      <c r="AE5" s="20" t="s">
        <v>888</v>
      </c>
    </row>
    <row r="6" spans="1:31"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c r="AA6" s="540" t="s">
        <v>908</v>
      </c>
    </row>
    <row r="7" spans="1:31"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A7" s="540" t="s">
        <v>922</v>
      </c>
      <c r="AC7" s="929" t="s">
        <v>889</v>
      </c>
      <c r="AD7" s="929"/>
      <c r="AE7" s="929"/>
    </row>
    <row r="8" spans="1:31"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A8" s="540" t="s">
        <v>909</v>
      </c>
      <c r="AC8" s="929"/>
      <c r="AD8" s="929"/>
      <c r="AE8" s="929"/>
    </row>
    <row r="9" spans="1:31"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A9" s="540" t="s">
        <v>910</v>
      </c>
      <c r="AC9" s="929"/>
      <c r="AD9" s="929"/>
      <c r="AE9" s="929"/>
    </row>
    <row r="10" spans="1:31"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A10" s="540" t="s">
        <v>911</v>
      </c>
      <c r="AC10" s="929"/>
      <c r="AD10" s="929"/>
      <c r="AE10" s="929"/>
    </row>
    <row r="11" spans="1:31"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c r="AA11" s="540" t="s">
        <v>912</v>
      </c>
    </row>
    <row r="12" spans="1:31"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c r="AA12" s="540" t="s">
        <v>913</v>
      </c>
    </row>
    <row r="13" spans="1:31"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c r="AA13" s="540" t="s">
        <v>914</v>
      </c>
    </row>
    <row r="14" spans="1:31"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c r="AA14" s="540" t="s">
        <v>915</v>
      </c>
    </row>
    <row r="15" spans="1:31"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c r="AA15" s="540" t="s">
        <v>916</v>
      </c>
    </row>
    <row r="16" spans="1:31"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c r="AA16" s="540" t="s">
        <v>923</v>
      </c>
    </row>
    <row r="17" spans="1:28"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1010</v>
      </c>
      <c r="Q17" s="540" t="s">
        <v>931</v>
      </c>
      <c r="R17" s="540" t="s">
        <v>931</v>
      </c>
      <c r="S17" s="540" t="s">
        <v>931</v>
      </c>
      <c r="T17" s="540" t="s">
        <v>931</v>
      </c>
      <c r="U17" s="540" t="s">
        <v>931</v>
      </c>
      <c r="V17" s="540" t="s">
        <v>931</v>
      </c>
      <c r="W17" s="540" t="s">
        <v>931</v>
      </c>
      <c r="X17" s="540" t="s">
        <v>931</v>
      </c>
      <c r="Y17" s="540" t="s">
        <v>931</v>
      </c>
      <c r="Z17" s="540" t="s">
        <v>931</v>
      </c>
      <c r="AA17" s="540" t="s">
        <v>931</v>
      </c>
    </row>
    <row r="18" spans="1:28"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540" t="s">
        <v>906</v>
      </c>
      <c r="AB18" s="66"/>
    </row>
    <row r="19" spans="1:28"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967</v>
      </c>
      <c r="U19" s="540" t="s">
        <v>968</v>
      </c>
      <c r="V19" s="540" t="s">
        <v>968</v>
      </c>
      <c r="W19" s="540" t="s">
        <v>968</v>
      </c>
      <c r="X19" s="540" t="s">
        <v>968</v>
      </c>
      <c r="Y19" s="540" t="s">
        <v>968</v>
      </c>
      <c r="Z19" s="540" t="s">
        <v>968</v>
      </c>
      <c r="AA19" s="540" t="s">
        <v>968</v>
      </c>
      <c r="AB19" s="66"/>
    </row>
    <row r="20" spans="1:28"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917</v>
      </c>
      <c r="U20" s="540" t="s">
        <v>969</v>
      </c>
      <c r="V20" s="540" t="s">
        <v>969</v>
      </c>
      <c r="W20" s="540" t="s">
        <v>969</v>
      </c>
      <c r="X20" s="540" t="s">
        <v>969</v>
      </c>
      <c r="Y20" s="540" t="s">
        <v>969</v>
      </c>
      <c r="Z20" s="540" t="s">
        <v>969</v>
      </c>
      <c r="AA20" s="540" t="s">
        <v>969</v>
      </c>
      <c r="AB20" s="66"/>
    </row>
    <row r="21" spans="1:28"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540" t="s">
        <v>938</v>
      </c>
      <c r="AB21" s="66"/>
    </row>
    <row r="22" spans="1:28"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538" t="s">
        <v>924</v>
      </c>
      <c r="AB22" s="66"/>
    </row>
    <row r="23" spans="1:28"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538" t="s">
        <v>925</v>
      </c>
      <c r="AB23" s="66"/>
    </row>
    <row r="24" spans="1:28"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40" t="s">
        <v>977</v>
      </c>
      <c r="S24" s="538" t="s">
        <v>918</v>
      </c>
      <c r="T24" s="538" t="s">
        <v>918</v>
      </c>
      <c r="U24" s="538" t="s">
        <v>918</v>
      </c>
      <c r="V24" s="538" t="s">
        <v>918</v>
      </c>
      <c r="W24" s="538" t="s">
        <v>918</v>
      </c>
      <c r="X24" s="538" t="s">
        <v>918</v>
      </c>
      <c r="Y24" s="538" t="s">
        <v>918</v>
      </c>
      <c r="Z24" s="538" t="s">
        <v>918</v>
      </c>
      <c r="AA24" s="538" t="s">
        <v>918</v>
      </c>
    </row>
    <row r="25" spans="1:28" x14ac:dyDescent="0.2">
      <c r="A25" s="545" t="s">
        <v>3246</v>
      </c>
      <c r="B25" s="540" t="s">
        <v>3248</v>
      </c>
      <c r="C25" s="540" t="s">
        <v>3249</v>
      </c>
      <c r="D25" s="540" t="s">
        <v>3249</v>
      </c>
      <c r="E25" s="540" t="s">
        <v>3249</v>
      </c>
      <c r="F25" s="540" t="s">
        <v>3249</v>
      </c>
      <c r="G25" s="540" t="s">
        <v>3249</v>
      </c>
      <c r="H25" s="540" t="s">
        <v>3249</v>
      </c>
      <c r="I25" s="540" t="s">
        <v>3249</v>
      </c>
      <c r="J25" s="540" t="s">
        <v>3249</v>
      </c>
      <c r="K25" s="540" t="s">
        <v>3249</v>
      </c>
      <c r="L25" s="540" t="s">
        <v>3249</v>
      </c>
      <c r="M25" s="540" t="s">
        <v>3249</v>
      </c>
      <c r="N25" s="540" t="s">
        <v>3249</v>
      </c>
      <c r="O25" s="540" t="s">
        <v>3249</v>
      </c>
      <c r="P25" s="540" t="s">
        <v>3249</v>
      </c>
      <c r="Q25" s="540" t="s">
        <v>3249</v>
      </c>
      <c r="R25" s="540" t="s">
        <v>3249</v>
      </c>
      <c r="S25" s="540" t="s">
        <v>3249</v>
      </c>
      <c r="T25" s="540" t="s">
        <v>3249</v>
      </c>
      <c r="U25" s="540" t="s">
        <v>3249</v>
      </c>
      <c r="V25" s="540" t="s">
        <v>3249</v>
      </c>
      <c r="W25" s="540" t="s">
        <v>3249</v>
      </c>
      <c r="X25" s="540" t="s">
        <v>3249</v>
      </c>
      <c r="Y25" s="540" t="s">
        <v>3249</v>
      </c>
      <c r="Z25" s="540" t="s">
        <v>3249</v>
      </c>
      <c r="AA25" s="540" t="s">
        <v>3249</v>
      </c>
    </row>
    <row r="26" spans="1:28" x14ac:dyDescent="0.2">
      <c r="A26" s="545" t="s">
        <v>3244</v>
      </c>
      <c r="B26" s="540" t="s">
        <v>3248</v>
      </c>
      <c r="C26" s="540" t="s">
        <v>3250</v>
      </c>
      <c r="D26" s="540" t="s">
        <v>3250</v>
      </c>
      <c r="E26" s="540" t="s">
        <v>3250</v>
      </c>
      <c r="F26" s="540" t="s">
        <v>3250</v>
      </c>
      <c r="G26" s="540" t="s">
        <v>3250</v>
      </c>
      <c r="H26" s="540" t="s">
        <v>3250</v>
      </c>
      <c r="I26" s="540" t="s">
        <v>3250</v>
      </c>
      <c r="J26" s="540" t="s">
        <v>3250</v>
      </c>
      <c r="K26" s="540" t="s">
        <v>3250</v>
      </c>
      <c r="L26" s="540" t="s">
        <v>3250</v>
      </c>
      <c r="M26" s="540" t="s">
        <v>3250</v>
      </c>
      <c r="N26" s="540" t="s">
        <v>3250</v>
      </c>
      <c r="O26" s="540" t="s">
        <v>3250</v>
      </c>
      <c r="P26" s="540" t="s">
        <v>3250</v>
      </c>
      <c r="Q26" s="540" t="s">
        <v>3250</v>
      </c>
      <c r="R26" s="540" t="s">
        <v>3250</v>
      </c>
      <c r="S26" s="540" t="s">
        <v>3250</v>
      </c>
      <c r="T26" s="540" t="s">
        <v>3250</v>
      </c>
      <c r="U26" s="540" t="s">
        <v>3250</v>
      </c>
      <c r="V26" s="540" t="s">
        <v>3250</v>
      </c>
      <c r="W26" s="540" t="s">
        <v>3250</v>
      </c>
      <c r="X26" s="540" t="s">
        <v>3250</v>
      </c>
      <c r="Y26" s="540" t="s">
        <v>3250</v>
      </c>
      <c r="Z26" s="540" t="s">
        <v>3250</v>
      </c>
      <c r="AA26" s="540" t="s">
        <v>3250</v>
      </c>
    </row>
    <row r="27" spans="1:28" x14ac:dyDescent="0.2">
      <c r="A27" s="545" t="s">
        <v>3245</v>
      </c>
      <c r="B27" s="540" t="s">
        <v>3248</v>
      </c>
      <c r="C27" s="540" t="s">
        <v>3251</v>
      </c>
      <c r="D27" s="540" t="s">
        <v>3251</v>
      </c>
      <c r="E27" s="540" t="s">
        <v>3251</v>
      </c>
      <c r="F27" s="540" t="s">
        <v>3251</v>
      </c>
      <c r="G27" s="540" t="s">
        <v>3251</v>
      </c>
      <c r="H27" s="540" t="s">
        <v>3251</v>
      </c>
      <c r="I27" s="540" t="s">
        <v>3251</v>
      </c>
      <c r="J27" s="540" t="s">
        <v>3251</v>
      </c>
      <c r="K27" s="540" t="s">
        <v>3251</v>
      </c>
      <c r="L27" s="540" t="s">
        <v>3251</v>
      </c>
      <c r="M27" s="540" t="s">
        <v>3251</v>
      </c>
      <c r="N27" s="540" t="s">
        <v>3251</v>
      </c>
      <c r="O27" s="540" t="s">
        <v>3251</v>
      </c>
      <c r="P27" s="540" t="s">
        <v>3251</v>
      </c>
      <c r="Q27" s="540" t="s">
        <v>3251</v>
      </c>
      <c r="R27" s="540" t="s">
        <v>3251</v>
      </c>
      <c r="S27" s="540" t="s">
        <v>3251</v>
      </c>
      <c r="T27" s="540" t="s">
        <v>3251</v>
      </c>
      <c r="U27" s="540" t="s">
        <v>3251</v>
      </c>
      <c r="V27" s="540" t="s">
        <v>3251</v>
      </c>
      <c r="W27" s="540" t="s">
        <v>3251</v>
      </c>
      <c r="X27" s="540" t="s">
        <v>3251</v>
      </c>
      <c r="Y27" s="540" t="s">
        <v>3251</v>
      </c>
      <c r="Z27" s="540" t="s">
        <v>3251</v>
      </c>
      <c r="AA27" s="540" t="s">
        <v>3251</v>
      </c>
    </row>
    <row r="28" spans="1:28" x14ac:dyDescent="0.2">
      <c r="A28" s="545" t="s">
        <v>3247</v>
      </c>
      <c r="B28" s="540" t="s">
        <v>3248</v>
      </c>
      <c r="C28" s="540" t="s">
        <v>3252</v>
      </c>
      <c r="D28" s="540" t="s">
        <v>3252</v>
      </c>
      <c r="E28" s="540" t="s">
        <v>3252</v>
      </c>
      <c r="F28" s="540" t="s">
        <v>3252</v>
      </c>
      <c r="G28" s="540" t="s">
        <v>3252</v>
      </c>
      <c r="H28" s="540" t="s">
        <v>3252</v>
      </c>
      <c r="I28" s="540" t="s">
        <v>3252</v>
      </c>
      <c r="J28" s="540" t="s">
        <v>3252</v>
      </c>
      <c r="K28" s="540" t="s">
        <v>3252</v>
      </c>
      <c r="L28" s="540" t="s">
        <v>3252</v>
      </c>
      <c r="M28" s="540" t="s">
        <v>3252</v>
      </c>
      <c r="N28" s="540" t="s">
        <v>3252</v>
      </c>
      <c r="O28" s="540" t="s">
        <v>3252</v>
      </c>
      <c r="P28" s="540" t="s">
        <v>3252</v>
      </c>
      <c r="Q28" s="540" t="s">
        <v>3252</v>
      </c>
      <c r="R28" s="540" t="s">
        <v>3252</v>
      </c>
      <c r="S28" s="540" t="s">
        <v>3252</v>
      </c>
      <c r="T28" s="540" t="s">
        <v>3252</v>
      </c>
      <c r="U28" s="540" t="s">
        <v>3252</v>
      </c>
      <c r="V28" s="540" t="s">
        <v>3252</v>
      </c>
      <c r="W28" s="540" t="s">
        <v>3252</v>
      </c>
      <c r="X28" s="540" t="s">
        <v>3252</v>
      </c>
      <c r="Y28" s="540" t="s">
        <v>3252</v>
      </c>
      <c r="Z28" s="540" t="s">
        <v>3252</v>
      </c>
      <c r="AA28" s="540" t="s">
        <v>3252</v>
      </c>
    </row>
    <row r="29" spans="1:28" x14ac:dyDescent="0.2">
      <c r="A29" s="545" t="s">
        <v>3256</v>
      </c>
      <c r="B29" s="540" t="s">
        <v>3248</v>
      </c>
      <c r="C29" s="540" t="s">
        <v>3253</v>
      </c>
      <c r="D29" s="540" t="s">
        <v>3253</v>
      </c>
      <c r="E29" s="540" t="s">
        <v>3253</v>
      </c>
      <c r="F29" s="540" t="s">
        <v>3253</v>
      </c>
      <c r="G29" s="540" t="s">
        <v>3253</v>
      </c>
      <c r="H29" s="540" t="s">
        <v>3253</v>
      </c>
      <c r="I29" s="540" t="s">
        <v>3253</v>
      </c>
      <c r="J29" s="540"/>
      <c r="K29" s="540"/>
      <c r="L29" s="540"/>
      <c r="M29" s="540"/>
      <c r="N29" s="540"/>
      <c r="O29" s="540"/>
      <c r="P29" s="540"/>
      <c r="Q29" s="540"/>
      <c r="R29" s="540"/>
      <c r="S29" s="538"/>
      <c r="T29" s="538"/>
      <c r="U29" s="538"/>
      <c r="V29" s="538"/>
      <c r="W29" s="538"/>
      <c r="X29" s="538"/>
      <c r="Y29" s="538"/>
      <c r="Z29" s="538"/>
      <c r="AA29" s="538"/>
    </row>
    <row r="30" spans="1:28" x14ac:dyDescent="0.2">
      <c r="A30" s="545" t="s">
        <v>3254</v>
      </c>
      <c r="B30" s="540" t="s">
        <v>3248</v>
      </c>
      <c r="C30" s="540" t="s">
        <v>3255</v>
      </c>
      <c r="D30" s="540" t="s">
        <v>3255</v>
      </c>
      <c r="E30" s="540" t="s">
        <v>3255</v>
      </c>
      <c r="F30" s="540" t="s">
        <v>3255</v>
      </c>
      <c r="G30" s="540" t="s">
        <v>3255</v>
      </c>
      <c r="H30" s="540" t="s">
        <v>3255</v>
      </c>
      <c r="I30" s="540" t="s">
        <v>3255</v>
      </c>
      <c r="J30" s="540"/>
      <c r="K30" s="540"/>
      <c r="L30" s="540"/>
      <c r="M30" s="540"/>
      <c r="N30" s="540"/>
      <c r="O30" s="540"/>
      <c r="P30" s="540"/>
      <c r="Q30" s="540"/>
      <c r="R30" s="540"/>
      <c r="S30" s="538"/>
      <c r="T30" s="538"/>
      <c r="U30" s="538"/>
      <c r="V30" s="538"/>
      <c r="W30" s="538"/>
      <c r="X30" s="538"/>
      <c r="Y30" s="538"/>
      <c r="Z30" s="538"/>
      <c r="AA30" s="538"/>
    </row>
    <row r="31" spans="1:28"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c r="AA31" s="540" t="s">
        <v>946</v>
      </c>
    </row>
    <row r="32" spans="1:28" x14ac:dyDescent="0.2">
      <c r="B32" s="540"/>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row>
    <row r="34" spans="15:22" x14ac:dyDescent="0.2">
      <c r="O34" s="538"/>
      <c r="P34" s="538"/>
    </row>
    <row r="38" spans="15:22" x14ac:dyDescent="0.2">
      <c r="V38" s="538"/>
    </row>
  </sheetData>
  <mergeCells count="1">
    <mergeCell ref="AC7:AE10"/>
  </mergeCells>
  <phoneticPr fontId="4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4"/>
  <sheetViews>
    <sheetView showGridLines="0" workbookViewId="0">
      <pane xSplit="2" ySplit="2" topLeftCell="C56" activePane="bottomRight" state="frozen"/>
      <selection pane="topRight" activeCell="C1" sqref="C1"/>
      <selection pane="bottomLeft" activeCell="A3" sqref="A3"/>
      <selection pane="bottomRight" activeCell="D59" sqref="D59"/>
    </sheetView>
  </sheetViews>
  <sheetFormatPr defaultRowHeight="12.75" x14ac:dyDescent="0.2"/>
  <cols>
    <col min="2" max="2" width="11" style="25" customWidth="1"/>
    <col min="3" max="3" width="76.140625" customWidth="1"/>
    <col min="4" max="5" width="20.7109375" style="25" customWidth="1"/>
    <col min="6" max="6" width="20.7109375" style="25" hidden="1" customWidth="1"/>
    <col min="8" max="8" width="14.5703125" bestFit="1" customWidth="1"/>
  </cols>
  <sheetData>
    <row r="1" spans="2:9" ht="13.5" thickBot="1" x14ac:dyDescent="0.25"/>
    <row r="2" spans="2:9" ht="13.5" thickBot="1" x14ac:dyDescent="0.25">
      <c r="B2" s="566" t="s">
        <v>260</v>
      </c>
      <c r="C2" s="566" t="s">
        <v>261</v>
      </c>
      <c r="D2" s="566" t="s">
        <v>262</v>
      </c>
      <c r="E2" s="566" t="s">
        <v>263</v>
      </c>
      <c r="F2" s="84" t="s">
        <v>264</v>
      </c>
      <c r="H2" s="541" t="s">
        <v>932</v>
      </c>
      <c r="I2" s="563" t="str" cm="1">
        <f t="array" ref="I2">(LOOKUP(2,1/(B:B&lt;&gt;""),B:B))</f>
        <v>5.0.0</v>
      </c>
    </row>
    <row r="3" spans="2:9" x14ac:dyDescent="0.2">
      <c r="B3" s="85" t="s">
        <v>267</v>
      </c>
      <c r="C3" s="86" t="s">
        <v>268</v>
      </c>
      <c r="D3" s="87">
        <v>41386</v>
      </c>
      <c r="E3" s="88" t="s">
        <v>265</v>
      </c>
      <c r="F3" s="88" t="s">
        <v>266</v>
      </c>
    </row>
    <row r="4" spans="2:9" x14ac:dyDescent="0.2">
      <c r="B4" s="937">
        <v>1.1000000000000001</v>
      </c>
      <c r="C4" s="82" t="s">
        <v>270</v>
      </c>
      <c r="D4" s="938">
        <v>41396</v>
      </c>
      <c r="E4" s="930" t="s">
        <v>265</v>
      </c>
      <c r="F4" s="930" t="s">
        <v>266</v>
      </c>
    </row>
    <row r="5" spans="2:9" ht="38.25" x14ac:dyDescent="0.2">
      <c r="B5" s="931"/>
      <c r="C5" s="83" t="s">
        <v>271</v>
      </c>
      <c r="D5" s="931"/>
      <c r="E5" s="939"/>
      <c r="F5" s="931"/>
    </row>
    <row r="6" spans="2:9" x14ac:dyDescent="0.2">
      <c r="B6" s="932"/>
      <c r="C6" s="82" t="s">
        <v>269</v>
      </c>
      <c r="D6" s="932"/>
      <c r="E6" s="940"/>
      <c r="F6" s="932"/>
    </row>
    <row r="7" spans="2:9" x14ac:dyDescent="0.2">
      <c r="B7" s="934">
        <v>1.2</v>
      </c>
      <c r="C7" s="933" t="s">
        <v>294</v>
      </c>
      <c r="D7" s="936">
        <v>41449</v>
      </c>
      <c r="E7" s="934" t="s">
        <v>265</v>
      </c>
      <c r="F7" s="934" t="s">
        <v>266</v>
      </c>
    </row>
    <row r="8" spans="2:9" x14ac:dyDescent="0.2">
      <c r="B8" s="935"/>
      <c r="C8" s="933"/>
      <c r="D8" s="935"/>
      <c r="E8" s="935"/>
      <c r="F8" s="935"/>
    </row>
    <row r="9" spans="2:9" ht="38.25" x14ac:dyDescent="0.2">
      <c r="B9" s="951">
        <v>2</v>
      </c>
      <c r="C9" s="83" t="s">
        <v>383</v>
      </c>
      <c r="D9" s="954">
        <v>41668</v>
      </c>
      <c r="E9" s="943" t="s">
        <v>265</v>
      </c>
      <c r="F9" s="943" t="s">
        <v>375</v>
      </c>
    </row>
    <row r="10" spans="2:9" ht="38.25" x14ac:dyDescent="0.2">
      <c r="B10" s="952"/>
      <c r="C10" s="83" t="s">
        <v>384</v>
      </c>
      <c r="D10" s="954"/>
      <c r="E10" s="943"/>
      <c r="F10" s="943"/>
    </row>
    <row r="11" spans="2:9" x14ac:dyDescent="0.2">
      <c r="B11" s="952"/>
      <c r="C11" s="83" t="s">
        <v>387</v>
      </c>
      <c r="D11" s="954"/>
      <c r="E11" s="943"/>
      <c r="F11" s="943"/>
    </row>
    <row r="12" spans="2:9" ht="38.25" x14ac:dyDescent="0.2">
      <c r="B12" s="952"/>
      <c r="C12" s="83" t="s">
        <v>386</v>
      </c>
      <c r="D12" s="954"/>
      <c r="E12" s="943"/>
      <c r="F12" s="943"/>
    </row>
    <row r="13" spans="2:9" ht="25.5" x14ac:dyDescent="0.2">
      <c r="B13" s="952"/>
      <c r="C13" s="83" t="s">
        <v>385</v>
      </c>
      <c r="D13" s="954"/>
      <c r="E13" s="943"/>
      <c r="F13" s="943"/>
    </row>
    <row r="14" spans="2:9" x14ac:dyDescent="0.2">
      <c r="B14" s="953"/>
      <c r="C14" s="83" t="s">
        <v>388</v>
      </c>
      <c r="D14" s="954"/>
      <c r="E14" s="943"/>
      <c r="F14" s="943"/>
    </row>
    <row r="15" spans="2:9" ht="25.5" x14ac:dyDescent="0.2">
      <c r="B15" s="944">
        <v>2.1</v>
      </c>
      <c r="C15" s="180" t="s">
        <v>389</v>
      </c>
      <c r="D15" s="936">
        <v>41716</v>
      </c>
      <c r="E15" s="950" t="s">
        <v>265</v>
      </c>
      <c r="F15" s="950" t="s">
        <v>375</v>
      </c>
    </row>
    <row r="16" spans="2:9" ht="38.25" x14ac:dyDescent="0.2">
      <c r="B16" s="944"/>
      <c r="C16" s="180" t="s">
        <v>390</v>
      </c>
      <c r="D16" s="946"/>
      <c r="E16" s="950"/>
      <c r="F16" s="950"/>
    </row>
    <row r="17" spans="2:6" ht="51" x14ac:dyDescent="0.2">
      <c r="B17" s="138">
        <v>2.2000000000000002</v>
      </c>
      <c r="C17" s="179" t="s">
        <v>601</v>
      </c>
      <c r="D17" s="137">
        <v>41725</v>
      </c>
      <c r="E17" s="176" t="s">
        <v>265</v>
      </c>
      <c r="F17" s="167" t="s">
        <v>375</v>
      </c>
    </row>
    <row r="18" spans="2:6" ht="127.5" x14ac:dyDescent="0.2">
      <c r="B18" s="944">
        <v>2.2999999999999998</v>
      </c>
      <c r="C18" s="182" t="s">
        <v>595</v>
      </c>
      <c r="D18" s="936">
        <v>41893</v>
      </c>
      <c r="E18" s="934" t="s">
        <v>265</v>
      </c>
      <c r="F18" s="183"/>
    </row>
    <row r="19" spans="2:6" x14ac:dyDescent="0.2">
      <c r="B19" s="944"/>
      <c r="C19" s="184" t="s">
        <v>596</v>
      </c>
      <c r="D19" s="945"/>
      <c r="E19" s="947"/>
      <c r="F19" s="183"/>
    </row>
    <row r="20" spans="2:6" ht="51" x14ac:dyDescent="0.2">
      <c r="B20" s="944"/>
      <c r="C20" s="182" t="s">
        <v>600</v>
      </c>
      <c r="D20" s="945"/>
      <c r="E20" s="947"/>
      <c r="F20" s="183"/>
    </row>
    <row r="21" spans="2:6" ht="38.25" x14ac:dyDescent="0.2">
      <c r="B21" s="944"/>
      <c r="C21" s="182" t="s">
        <v>597</v>
      </c>
      <c r="D21" s="945"/>
      <c r="E21" s="947"/>
      <c r="F21" s="183"/>
    </row>
    <row r="22" spans="2:6" ht="25.5" x14ac:dyDescent="0.2">
      <c r="B22" s="944"/>
      <c r="C22" s="182" t="s">
        <v>598</v>
      </c>
      <c r="D22" s="946"/>
      <c r="E22" s="935"/>
      <c r="F22" s="183"/>
    </row>
    <row r="23" spans="2:6" x14ac:dyDescent="0.2">
      <c r="B23" s="941">
        <v>2.4</v>
      </c>
      <c r="C23" s="178" t="s">
        <v>599</v>
      </c>
      <c r="D23" s="938">
        <v>41921</v>
      </c>
      <c r="E23" s="930" t="s">
        <v>265</v>
      </c>
    </row>
    <row r="24" spans="2:6" ht="25.5" x14ac:dyDescent="0.2">
      <c r="B24" s="941"/>
      <c r="C24" s="181" t="s">
        <v>602</v>
      </c>
      <c r="D24" s="955"/>
      <c r="E24" s="932"/>
    </row>
    <row r="25" spans="2:6" ht="38.25" x14ac:dyDescent="0.2">
      <c r="B25" s="944">
        <v>2.5</v>
      </c>
      <c r="C25" s="182" t="s">
        <v>618</v>
      </c>
      <c r="D25" s="936">
        <v>42187</v>
      </c>
      <c r="E25" s="934" t="s">
        <v>265</v>
      </c>
    </row>
    <row r="26" spans="2:6" x14ac:dyDescent="0.2">
      <c r="B26" s="944"/>
      <c r="C26" s="182" t="s">
        <v>617</v>
      </c>
      <c r="D26" s="945"/>
      <c r="E26" s="947"/>
    </row>
    <row r="27" spans="2:6" x14ac:dyDescent="0.2">
      <c r="B27" s="944"/>
      <c r="C27" s="182" t="s">
        <v>621</v>
      </c>
      <c r="D27" s="945"/>
      <c r="E27" s="947"/>
    </row>
    <row r="28" spans="2:6" x14ac:dyDescent="0.2">
      <c r="B28" s="944"/>
      <c r="C28" s="182" t="s">
        <v>620</v>
      </c>
      <c r="D28" s="945"/>
      <c r="E28" s="947"/>
    </row>
    <row r="29" spans="2:6" x14ac:dyDescent="0.2">
      <c r="B29" s="944"/>
      <c r="C29" s="182" t="s">
        <v>619</v>
      </c>
      <c r="D29" s="946"/>
      <c r="E29" s="935"/>
    </row>
    <row r="30" spans="2:6" x14ac:dyDescent="0.2">
      <c r="B30" s="209" t="s">
        <v>622</v>
      </c>
      <c r="C30" s="208" t="s">
        <v>623</v>
      </c>
      <c r="D30" s="210">
        <v>42229</v>
      </c>
      <c r="E30" s="209" t="s">
        <v>265</v>
      </c>
    </row>
    <row r="31" spans="2:6" ht="51" x14ac:dyDescent="0.2">
      <c r="B31" s="216" t="s">
        <v>633</v>
      </c>
      <c r="C31" s="180" t="s">
        <v>632</v>
      </c>
      <c r="D31" s="213">
        <v>42635</v>
      </c>
      <c r="E31" s="211" t="s">
        <v>265</v>
      </c>
    </row>
    <row r="32" spans="2:6" x14ac:dyDescent="0.2">
      <c r="B32" s="941" t="s">
        <v>659</v>
      </c>
      <c r="C32" s="208" t="s">
        <v>660</v>
      </c>
      <c r="D32" s="942">
        <v>42979</v>
      </c>
      <c r="E32" s="943" t="s">
        <v>265</v>
      </c>
    </row>
    <row r="33" spans="2:5" x14ac:dyDescent="0.2">
      <c r="B33" s="941"/>
      <c r="C33" s="208" t="s">
        <v>661</v>
      </c>
      <c r="D33" s="941"/>
      <c r="E33" s="941"/>
    </row>
    <row r="34" spans="2:5" x14ac:dyDescent="0.2">
      <c r="B34" s="941"/>
      <c r="C34" s="208" t="s">
        <v>662</v>
      </c>
      <c r="D34" s="941"/>
      <c r="E34" s="941"/>
    </row>
    <row r="35" spans="2:5" ht="25.5" x14ac:dyDescent="0.2">
      <c r="B35" s="948" t="s">
        <v>683</v>
      </c>
      <c r="C35" s="182" t="s">
        <v>684</v>
      </c>
      <c r="D35" s="936">
        <v>42999</v>
      </c>
      <c r="E35" s="948" t="s">
        <v>265</v>
      </c>
    </row>
    <row r="36" spans="2:5" ht="25.5" x14ac:dyDescent="0.2">
      <c r="B36" s="949"/>
      <c r="C36" s="182" t="s">
        <v>685</v>
      </c>
      <c r="D36" s="946"/>
      <c r="E36" s="949"/>
    </row>
    <row r="37" spans="2:5" ht="25.5" x14ac:dyDescent="0.2">
      <c r="B37" s="230" t="s">
        <v>686</v>
      </c>
      <c r="C37" s="208" t="s">
        <v>687</v>
      </c>
      <c r="D37" s="231">
        <v>43013</v>
      </c>
      <c r="E37" s="230" t="s">
        <v>265</v>
      </c>
    </row>
    <row r="38" spans="2:5" ht="25.5" x14ac:dyDescent="0.2">
      <c r="B38" s="232" t="s">
        <v>688</v>
      </c>
      <c r="C38" s="182" t="s">
        <v>689</v>
      </c>
      <c r="D38" s="87">
        <v>43132</v>
      </c>
      <c r="E38" s="88" t="s">
        <v>265</v>
      </c>
    </row>
    <row r="39" spans="2:5" x14ac:dyDescent="0.2">
      <c r="B39" s="233" t="s">
        <v>690</v>
      </c>
      <c r="C39" s="208" t="s">
        <v>691</v>
      </c>
      <c r="D39" s="234">
        <v>43181</v>
      </c>
      <c r="E39" s="233" t="s">
        <v>265</v>
      </c>
    </row>
    <row r="40" spans="2:5" ht="38.25" x14ac:dyDescent="0.2">
      <c r="B40" s="457" t="s">
        <v>837</v>
      </c>
      <c r="C40" s="496" t="s">
        <v>928</v>
      </c>
      <c r="D40" s="213">
        <v>43252</v>
      </c>
      <c r="E40" s="457" t="s">
        <v>838</v>
      </c>
    </row>
    <row r="41" spans="2:5" ht="25.5" x14ac:dyDescent="0.2">
      <c r="B41" s="504" t="s">
        <v>847</v>
      </c>
      <c r="C41" s="208" t="s">
        <v>848</v>
      </c>
      <c r="D41" s="505">
        <v>43306</v>
      </c>
      <c r="E41" s="504" t="s">
        <v>265</v>
      </c>
    </row>
    <row r="42" spans="2:5" ht="63.75" x14ac:dyDescent="0.2">
      <c r="B42" s="509" t="s">
        <v>849</v>
      </c>
      <c r="C42" s="496" t="s">
        <v>850</v>
      </c>
      <c r="D42" s="213">
        <v>43321</v>
      </c>
      <c r="E42" s="509" t="s">
        <v>265</v>
      </c>
    </row>
    <row r="43" spans="2:5" ht="25.5" x14ac:dyDescent="0.2">
      <c r="B43" s="512" t="s">
        <v>852</v>
      </c>
      <c r="C43" s="208" t="s">
        <v>853</v>
      </c>
      <c r="D43" s="511">
        <v>43326</v>
      </c>
      <c r="E43" s="510" t="s">
        <v>265</v>
      </c>
    </row>
    <row r="44" spans="2:5" ht="76.5" x14ac:dyDescent="0.2">
      <c r="B44" s="515" t="s">
        <v>854</v>
      </c>
      <c r="C44" s="496" t="s">
        <v>855</v>
      </c>
      <c r="D44" s="213">
        <v>43405</v>
      </c>
      <c r="E44" s="515" t="s">
        <v>265</v>
      </c>
    </row>
    <row r="45" spans="2:5" ht="38.25" x14ac:dyDescent="0.2">
      <c r="B45" s="518" t="s">
        <v>856</v>
      </c>
      <c r="C45" s="520" t="s">
        <v>857</v>
      </c>
      <c r="D45" s="517">
        <v>43502</v>
      </c>
      <c r="E45" s="516" t="s">
        <v>265</v>
      </c>
    </row>
    <row r="46" spans="2:5" ht="25.5" x14ac:dyDescent="0.2">
      <c r="B46" s="519" t="s">
        <v>860</v>
      </c>
      <c r="C46" s="496" t="s">
        <v>859</v>
      </c>
      <c r="D46" s="213">
        <v>43507</v>
      </c>
      <c r="E46" s="519" t="s">
        <v>265</v>
      </c>
    </row>
    <row r="47" spans="2:5" x14ac:dyDescent="0.2">
      <c r="B47" s="521" t="s">
        <v>863</v>
      </c>
      <c r="C47" s="520" t="s">
        <v>862</v>
      </c>
      <c r="D47" s="523">
        <v>43524</v>
      </c>
      <c r="E47" s="522" t="s">
        <v>265</v>
      </c>
    </row>
    <row r="48" spans="2:5" ht="38.25" x14ac:dyDescent="0.2">
      <c r="B48" s="526" t="s">
        <v>872</v>
      </c>
      <c r="C48" s="496" t="s">
        <v>873</v>
      </c>
      <c r="D48" s="213">
        <v>43531</v>
      </c>
      <c r="E48" s="526" t="s">
        <v>265</v>
      </c>
    </row>
    <row r="49" spans="2:6" x14ac:dyDescent="0.2">
      <c r="B49" s="530" t="s">
        <v>876</v>
      </c>
      <c r="C49" s="520" t="s">
        <v>874</v>
      </c>
      <c r="D49" s="529">
        <v>43888</v>
      </c>
      <c r="E49" s="530" t="s">
        <v>875</v>
      </c>
    </row>
    <row r="50" spans="2:6" ht="102" x14ac:dyDescent="0.2">
      <c r="B50" s="531" t="s">
        <v>896</v>
      </c>
      <c r="C50" s="496" t="s">
        <v>975</v>
      </c>
      <c r="D50" s="213">
        <v>44074</v>
      </c>
      <c r="E50" s="531" t="s">
        <v>927</v>
      </c>
    </row>
    <row r="51" spans="2:6" s="65" customFormat="1" ht="51" x14ac:dyDescent="0.2">
      <c r="B51" s="534" t="s">
        <v>978</v>
      </c>
      <c r="C51" s="520" t="s">
        <v>979</v>
      </c>
      <c r="D51" s="561">
        <v>44091</v>
      </c>
      <c r="E51" s="534" t="s">
        <v>927</v>
      </c>
      <c r="F51" s="532"/>
    </row>
    <row r="52" spans="2:6" ht="51" x14ac:dyDescent="0.2">
      <c r="B52" s="535" t="s">
        <v>990</v>
      </c>
      <c r="C52" s="496" t="s">
        <v>1011</v>
      </c>
      <c r="D52" s="213">
        <v>44148</v>
      </c>
      <c r="E52" s="535" t="s">
        <v>927</v>
      </c>
    </row>
    <row r="53" spans="2:6" ht="51" x14ac:dyDescent="0.2">
      <c r="B53" s="534" t="s">
        <v>1012</v>
      </c>
      <c r="C53" s="520" t="s">
        <v>1013</v>
      </c>
      <c r="D53" s="533">
        <v>44189</v>
      </c>
      <c r="E53" s="534" t="s">
        <v>927</v>
      </c>
    </row>
    <row r="54" spans="2:6" ht="89.25" x14ac:dyDescent="0.2">
      <c r="B54" s="535" t="s">
        <v>1014</v>
      </c>
      <c r="C54" s="496" t="s">
        <v>1015</v>
      </c>
      <c r="D54" s="213">
        <v>44244</v>
      </c>
      <c r="E54" s="535" t="s">
        <v>927</v>
      </c>
    </row>
    <row r="55" spans="2:6" ht="127.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25.5" x14ac:dyDescent="0.2">
      <c r="B57" s="569" t="s">
        <v>1025</v>
      </c>
      <c r="C57" s="520" t="s">
        <v>1026</v>
      </c>
      <c r="D57" s="570">
        <v>44337</v>
      </c>
      <c r="E57" s="569" t="s">
        <v>927</v>
      </c>
      <c r="F57" s="567"/>
    </row>
    <row r="58" spans="2:6" s="65" customFormat="1" ht="51" x14ac:dyDescent="0.2">
      <c r="B58" s="632" t="s">
        <v>3242</v>
      </c>
      <c r="C58" s="496" t="s">
        <v>3263</v>
      </c>
      <c r="D58" s="213">
        <v>44643</v>
      </c>
      <c r="E58" s="632" t="s">
        <v>927</v>
      </c>
      <c r="F58" s="567"/>
    </row>
    <row r="59" spans="2:6" s="65" customFormat="1" ht="318.75" x14ac:dyDescent="0.2">
      <c r="B59" s="568" t="s">
        <v>3266</v>
      </c>
      <c r="C59" s="496" t="s">
        <v>3264</v>
      </c>
      <c r="D59" s="213">
        <v>45205</v>
      </c>
      <c r="E59" s="568" t="s">
        <v>3265</v>
      </c>
      <c r="F59" s="567"/>
    </row>
    <row r="60" spans="2:6" s="65" customFormat="1" x14ac:dyDescent="0.2">
      <c r="B60" s="569"/>
      <c r="C60" s="520"/>
      <c r="D60" s="570"/>
      <c r="E60" s="569"/>
      <c r="F60" s="567"/>
    </row>
    <row r="61" spans="2:6" x14ac:dyDescent="0.2">
      <c r="B61" s="627"/>
      <c r="C61" s="496"/>
      <c r="D61" s="213"/>
      <c r="E61" s="627"/>
    </row>
    <row r="62" spans="2:6" x14ac:dyDescent="0.2">
      <c r="B62" s="569"/>
      <c r="C62" s="520"/>
      <c r="D62" s="570"/>
      <c r="E62" s="569"/>
    </row>
    <row r="63" spans="2:6" x14ac:dyDescent="0.2">
      <c r="B63" s="628"/>
      <c r="C63" s="520"/>
      <c r="D63" s="629"/>
      <c r="E63" s="628"/>
    </row>
    <row r="64" spans="2:6" x14ac:dyDescent="0.2">
      <c r="B64" s="631"/>
      <c r="C64" s="520"/>
      <c r="D64" s="630"/>
      <c r="E64" s="631"/>
    </row>
  </sheetData>
  <sheetProtection algorithmName="SHA-512" hashValue="IJpkDJh5cz7x8NhoyOX/vgwwyC/kHgWpYBTrh6oAs2OupaASTpWqQjfoqv2pUQMl3uFSOL2lIX5fhI67kOXBjg==" saltValue="ifyQNAoGmX3arezLGJRSng=="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6" t="s">
        <v>1275</v>
      </c>
      <c r="B1" s="956"/>
      <c r="C1" s="956"/>
      <c r="D1" s="956"/>
      <c r="E1" s="956"/>
      <c r="F1" s="956"/>
      <c r="G1" s="956"/>
      <c r="H1" s="956"/>
      <c r="I1" s="956"/>
      <c r="J1" s="956"/>
      <c r="K1" s="957"/>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3257</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6" t="s">
        <v>1296</v>
      </c>
      <c r="B1" s="956"/>
      <c r="C1" s="956"/>
      <c r="D1" s="956"/>
      <c r="E1" s="956"/>
      <c r="F1" s="956"/>
      <c r="G1" s="956"/>
      <c r="H1" s="956"/>
      <c r="I1" s="956"/>
      <c r="J1" s="956"/>
      <c r="K1" s="956"/>
      <c r="L1" s="956"/>
      <c r="M1" s="956"/>
      <c r="N1" s="956"/>
      <c r="O1" s="956"/>
      <c r="P1" s="956"/>
      <c r="Q1" s="956"/>
      <c r="R1" s="956"/>
      <c r="S1" s="956"/>
      <c r="T1" s="956"/>
      <c r="U1" s="956"/>
      <c r="V1" s="956"/>
      <c r="W1" s="956"/>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8" t="s">
        <v>1297</v>
      </c>
      <c r="B1" s="958"/>
      <c r="C1" s="958"/>
      <c r="D1" s="958"/>
      <c r="E1" s="958"/>
      <c r="F1" s="958"/>
      <c r="G1" s="958"/>
      <c r="H1" s="958"/>
      <c r="I1" s="958"/>
      <c r="J1" s="958"/>
      <c r="K1" s="958"/>
      <c r="L1" s="958"/>
      <c r="M1" s="958"/>
      <c r="N1" s="958"/>
      <c r="O1" s="958"/>
      <c r="P1" s="958"/>
      <c r="Q1" s="958"/>
      <c r="R1" s="958"/>
      <c r="S1" s="958"/>
      <c r="T1" s="958"/>
      <c r="U1" s="958"/>
      <c r="V1" s="958"/>
      <c r="W1" s="958"/>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9" t="s">
        <v>1298</v>
      </c>
      <c r="B1" s="959"/>
      <c r="C1" s="959"/>
      <c r="D1" s="959"/>
      <c r="E1" s="959"/>
      <c r="F1" s="959"/>
      <c r="G1" s="959"/>
      <c r="H1" s="959"/>
      <c r="I1" s="959"/>
      <c r="J1" s="959"/>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8" t="s">
        <v>1299</v>
      </c>
      <c r="B1" s="958"/>
      <c r="C1" s="958"/>
      <c r="D1" s="958"/>
      <c r="E1" s="958"/>
      <c r="F1" s="958"/>
      <c r="G1" s="958"/>
      <c r="H1" s="958"/>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6" t="s">
        <v>1300</v>
      </c>
      <c r="B1" s="956"/>
      <c r="C1" s="956"/>
      <c r="D1" s="956"/>
      <c r="E1" s="956"/>
      <c r="F1" s="956"/>
      <c r="G1" s="956"/>
      <c r="H1" s="956"/>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8" t="s">
        <v>1301</v>
      </c>
      <c r="B1" s="958"/>
      <c r="C1" s="958"/>
      <c r="D1" s="958"/>
      <c r="E1" s="958"/>
      <c r="F1" s="958"/>
      <c r="G1" s="958"/>
      <c r="H1" s="958"/>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60" t="s">
        <v>1061</v>
      </c>
      <c r="B1" s="956"/>
      <c r="C1" s="956"/>
      <c r="D1" s="956"/>
      <c r="E1" s="956"/>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6" t="s">
        <v>1302</v>
      </c>
      <c r="B1" s="956"/>
      <c r="C1" s="956"/>
      <c r="D1" s="956"/>
      <c r="E1" s="956"/>
      <c r="F1" s="956"/>
      <c r="G1" s="956"/>
      <c r="H1" s="956"/>
      <c r="I1" s="956"/>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6" t="s">
        <v>1303</v>
      </c>
      <c r="B1" s="956"/>
      <c r="C1" s="956"/>
      <c r="D1" s="956"/>
      <c r="E1" s="956"/>
      <c r="F1" s="956"/>
      <c r="G1" s="956"/>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6" t="s">
        <v>1304</v>
      </c>
      <c r="B1" s="956"/>
      <c r="C1" s="956"/>
      <c r="D1" s="956"/>
      <c r="E1" s="956"/>
      <c r="F1" s="956"/>
      <c r="G1" s="956"/>
      <c r="H1" s="956"/>
      <c r="I1" s="956"/>
      <c r="J1" s="956"/>
      <c r="K1" s="956"/>
      <c r="L1" s="956"/>
      <c r="M1" s="956"/>
      <c r="N1" s="956"/>
      <c r="O1" s="956"/>
      <c r="P1" s="956"/>
      <c r="Q1" s="956"/>
      <c r="R1" s="956"/>
      <c r="S1" s="956"/>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61" t="s">
        <v>1305</v>
      </c>
      <c r="B1" s="962"/>
      <c r="C1" s="962"/>
      <c r="D1" s="962"/>
      <c r="E1" s="962"/>
      <c r="F1" s="962"/>
      <c r="G1" s="962"/>
      <c r="H1" s="962"/>
      <c r="I1" s="962"/>
      <c r="J1" s="962"/>
      <c r="K1" s="962"/>
      <c r="L1" s="962"/>
      <c r="M1" s="962"/>
      <c r="N1" s="962"/>
      <c r="O1" s="962"/>
      <c r="P1" s="962"/>
      <c r="Q1" s="962"/>
      <c r="R1" s="962"/>
      <c r="S1" s="962"/>
      <c r="T1" s="962"/>
      <c r="U1" s="962"/>
      <c r="V1" s="962"/>
      <c r="W1" s="962"/>
      <c r="X1" s="962"/>
      <c r="Y1" s="962"/>
      <c r="Z1" s="962"/>
      <c r="AA1" s="962"/>
      <c r="AB1" s="962"/>
      <c r="AC1" s="962"/>
      <c r="AD1" s="962"/>
      <c r="AE1" s="962"/>
      <c r="AF1" s="962"/>
      <c r="AG1" s="962"/>
      <c r="AH1" s="962"/>
      <c r="AI1" s="962"/>
      <c r="AJ1" s="962"/>
      <c r="AK1" s="962"/>
      <c r="AL1" s="962"/>
      <c r="AM1" s="962"/>
      <c r="AN1" s="962"/>
      <c r="AO1" s="962"/>
      <c r="AP1" s="962"/>
      <c r="AQ1" s="962"/>
      <c r="AR1" s="962"/>
      <c r="AS1" s="962"/>
      <c r="AT1" s="962"/>
      <c r="AU1" s="962"/>
      <c r="AV1" s="962"/>
      <c r="AW1" s="962"/>
      <c r="AX1" s="962"/>
      <c r="AY1" s="962"/>
      <c r="AZ1" s="962"/>
      <c r="BA1" s="962"/>
      <c r="BB1" s="962"/>
      <c r="BC1" s="962"/>
      <c r="BD1" s="962"/>
      <c r="BE1" s="962"/>
      <c r="BF1" s="962"/>
      <c r="BG1" s="962"/>
      <c r="BH1" s="962"/>
      <c r="BI1" s="962"/>
      <c r="BJ1" s="962"/>
      <c r="BK1" s="962"/>
      <c r="BL1" s="962"/>
      <c r="BM1" s="962"/>
      <c r="BN1" s="962"/>
      <c r="BO1" s="962"/>
      <c r="BP1" s="962"/>
      <c r="BQ1" s="962"/>
      <c r="BR1" s="962"/>
      <c r="BS1" s="962"/>
      <c r="BT1" s="962"/>
      <c r="BU1" s="962"/>
      <c r="BV1" s="962"/>
      <c r="BW1" s="962"/>
      <c r="BX1" s="962"/>
      <c r="BY1" s="962"/>
      <c r="BZ1" s="962"/>
      <c r="CA1" s="962"/>
      <c r="CB1" s="962"/>
      <c r="CC1" s="962"/>
      <c r="CD1" s="962"/>
      <c r="CE1" s="962"/>
      <c r="CF1" s="962"/>
      <c r="CG1" s="962"/>
      <c r="CH1" s="962"/>
      <c r="CI1" s="962"/>
      <c r="CJ1" s="962"/>
      <c r="CK1" s="962"/>
      <c r="CL1" s="962"/>
      <c r="CM1" s="962"/>
      <c r="CN1" s="962"/>
      <c r="CO1" s="962"/>
      <c r="CP1" s="962"/>
      <c r="CQ1" s="962"/>
      <c r="CR1" s="962"/>
      <c r="CS1" s="962"/>
      <c r="CT1" s="962"/>
      <c r="CU1" s="962"/>
      <c r="CV1" s="962"/>
      <c r="CW1" s="962"/>
      <c r="CX1" s="962"/>
      <c r="CY1" s="962"/>
      <c r="CZ1" s="962"/>
      <c r="DA1" s="962"/>
      <c r="DB1" s="962"/>
      <c r="DC1" s="962"/>
      <c r="DD1" s="962"/>
      <c r="DE1" s="962"/>
      <c r="DF1" s="962"/>
      <c r="DG1" s="962"/>
      <c r="DH1" s="962"/>
      <c r="DI1" s="962"/>
      <c r="DJ1" s="962"/>
      <c r="DK1" s="962"/>
      <c r="DL1" s="962"/>
      <c r="DM1" s="962"/>
      <c r="DN1" s="962"/>
      <c r="DO1" s="962"/>
      <c r="DP1" s="962"/>
      <c r="DQ1" s="962"/>
      <c r="DR1" s="962"/>
      <c r="DS1" s="962"/>
      <c r="DT1" s="962"/>
      <c r="DU1" s="962"/>
      <c r="DV1" s="962"/>
      <c r="DW1" s="962"/>
      <c r="DX1" s="962"/>
      <c r="DY1" s="962"/>
      <c r="DZ1" s="962"/>
      <c r="EA1" s="962"/>
      <c r="EB1" s="962"/>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2023-10-09T14:45:48Z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