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bc\OneDrive\Desktop\business cwk\"/>
    </mc:Choice>
  </mc:AlternateContent>
  <bookViews>
    <workbookView xWindow="0" yWindow="0" windowWidth="19160" windowHeight="6890" activeTab="1"/>
  </bookViews>
  <sheets>
    <sheet name="Levels of care" sheetId="1" r:id="rId1"/>
    <sheet name="Smoking and gestational age" sheetId="2" r:id="rId2"/>
    <sheet name="Part B Simulation" sheetId="4" r:id="rId3"/>
  </sheets>
  <definedNames>
    <definedName name="solver_adj" localSheetId="0" hidden="1">'Levels of care'!$H$1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'Levels of care'!$H$1</definedName>
    <definedName name="solver_lhs2" localSheetId="0" hidden="1">'Levels of care'!$H$1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'Levels of care'!$H$20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9" i="4" l="1"/>
  <c r="G73" i="4"/>
  <c r="G72" i="4"/>
  <c r="G71" i="4"/>
  <c r="G70" i="4"/>
  <c r="F70" i="4"/>
  <c r="F71" i="4"/>
  <c r="F72" i="4"/>
  <c r="F73" i="4"/>
  <c r="D73" i="4"/>
  <c r="D72" i="4"/>
  <c r="D71" i="4"/>
  <c r="D70" i="4"/>
  <c r="D69" i="4"/>
  <c r="G69" i="4"/>
  <c r="F69" i="4"/>
  <c r="E69" i="4"/>
  <c r="G62" i="4"/>
  <c r="G61" i="4"/>
  <c r="G60" i="4"/>
  <c r="G59" i="4"/>
  <c r="G58" i="4"/>
  <c r="F62" i="4"/>
  <c r="F61" i="4"/>
  <c r="F60" i="4"/>
  <c r="F59" i="4"/>
  <c r="F58" i="4"/>
  <c r="E62" i="4"/>
  <c r="E61" i="4"/>
  <c r="E60" i="4"/>
  <c r="E59" i="4"/>
  <c r="C59" i="4"/>
  <c r="B73" i="4"/>
  <c r="B72" i="4"/>
  <c r="B71" i="4"/>
  <c r="B70" i="4"/>
  <c r="B59" i="4"/>
  <c r="B60" i="4"/>
  <c r="E58" i="4"/>
  <c r="D58" i="4"/>
  <c r="C58" i="4"/>
  <c r="I21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5" i="1"/>
  <c r="J21" i="1"/>
  <c r="G3" i="1"/>
  <c r="G4" i="1" s="1"/>
  <c r="D59" i="4" l="1"/>
  <c r="B61" i="4"/>
  <c r="G5" i="1"/>
  <c r="G6" i="1" s="1"/>
  <c r="G7" i="1" s="1"/>
  <c r="H5" i="1"/>
  <c r="H4" i="1"/>
  <c r="F7" i="1"/>
  <c r="J7" i="1" s="1"/>
  <c r="F8" i="1"/>
  <c r="J8" i="1" s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19" i="1"/>
  <c r="J19" i="1" s="1"/>
  <c r="F6" i="1"/>
  <c r="J6" i="1" s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C60" i="4" l="1"/>
  <c r="D60" i="4" s="1"/>
  <c r="B62" i="4"/>
  <c r="H6" i="1"/>
  <c r="H7" i="1"/>
  <c r="G8" i="1"/>
  <c r="H8" i="1"/>
  <c r="C61" i="4" l="1"/>
  <c r="D61" i="4" s="1"/>
  <c r="C62" i="4" s="1"/>
  <c r="D62" i="4" s="1"/>
  <c r="G9" i="1"/>
  <c r="H9" i="1"/>
  <c r="H10" i="1" l="1"/>
  <c r="G10" i="1"/>
  <c r="J58" i="4" l="1"/>
  <c r="H58" i="4"/>
  <c r="I58" i="4"/>
  <c r="H11" i="1"/>
  <c r="G11" i="1"/>
  <c r="H12" i="1" l="1"/>
  <c r="G12" i="1"/>
  <c r="H13" i="1" l="1"/>
  <c r="G13" i="1"/>
  <c r="H14" i="1" l="1"/>
  <c r="G14" i="1"/>
  <c r="G15" i="1" l="1"/>
  <c r="H15" i="1"/>
  <c r="G16" i="1" l="1"/>
  <c r="H16" i="1"/>
  <c r="G17" i="1" l="1"/>
  <c r="H17" i="1"/>
  <c r="H18" i="1" l="1"/>
  <c r="G18" i="1"/>
  <c r="H19" i="1" l="1"/>
  <c r="G19" i="1"/>
  <c r="H20" i="1" l="1"/>
  <c r="H21" i="1" s="1"/>
  <c r="G20" i="1"/>
  <c r="G21" i="1" s="1"/>
</calcChain>
</file>

<file path=xl/sharedStrings.xml><?xml version="1.0" encoding="utf-8"?>
<sst xmlns="http://schemas.openxmlformats.org/spreadsheetml/2006/main" count="122" uniqueCount="111">
  <si>
    <t>Year</t>
  </si>
  <si>
    <t>Intensive Care</t>
  </si>
  <si>
    <t>High Dependency</t>
  </si>
  <si>
    <t>Special Care</t>
  </si>
  <si>
    <t>gestational age &lt; 37 weeks</t>
  </si>
  <si>
    <t>Fife</t>
  </si>
  <si>
    <t>Highland</t>
  </si>
  <si>
    <t>mothers smoking</t>
  </si>
  <si>
    <t>Neonatal  care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</si>
  <si>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</si>
  <si>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</si>
  <si>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</si>
  <si>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</si>
  <si>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</si>
  <si>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</si>
  <si>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</si>
  <si>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</si>
  <si>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</si>
  <si>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</si>
  <si>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</si>
  <si>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</si>
  <si>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</si>
  <si>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</si>
  <si>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</si>
  <si>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</si>
  <si>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</si>
  <si>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 xml:space="preserve">Data Source: https://opendata.scot/datasets/public+health+scotland-births+in+scotland/ </t>
  </si>
  <si>
    <t>Financial year 2023/2024 (Scotland)</t>
  </si>
  <si>
    <t>Council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</si>
  <si>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</si>
  <si>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</si>
  <si>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</si>
  <si>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</si>
  <si>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</si>
  <si>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</si>
  <si>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</si>
  <si>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</si>
  <si>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</si>
  <si>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</si>
  <si>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</si>
  <si>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</si>
  <si>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</si>
  <si>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</si>
  <si>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</si>
  <si>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</si>
  <si>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</si>
  <si>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</si>
  <si>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</si>
  <si>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</si>
  <si>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</si>
  <si>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</si>
  <si>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</si>
  <si>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</si>
  <si>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</si>
  <si>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</si>
  <si>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</si>
  <si>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Perth and Kinross</t>
  </si>
  <si>
    <t>Glasgow City</t>
  </si>
  <si>
    <t>North Lanarkshire</t>
  </si>
  <si>
    <t>Data Source: https://www.opendata.nhs.scot/dataset/births-in-scottish-hospitals</t>
  </si>
  <si>
    <t>Naïve Forecast</t>
  </si>
  <si>
    <t>4-Period Moving Average</t>
  </si>
  <si>
    <t>Exponential Smoothing</t>
  </si>
  <si>
    <t>Absolute Percentage Error</t>
  </si>
  <si>
    <t>Naïve forecast errors</t>
  </si>
  <si>
    <t>Moving Average forecast errors</t>
  </si>
  <si>
    <t>Cumulative Probability</t>
  </si>
  <si>
    <t>Probability</t>
  </si>
  <si>
    <t>Time (min)</t>
  </si>
  <si>
    <t>Random Number Interval1</t>
  </si>
  <si>
    <t>0.00 - 0.20</t>
  </si>
  <si>
    <t>0.20 – 0.50</t>
  </si>
  <si>
    <t>0.50 – 0.80</t>
  </si>
  <si>
    <t>0.80 – 0.90</t>
  </si>
  <si>
    <t>2 min</t>
  </si>
  <si>
    <t>5 min</t>
  </si>
  <si>
    <t>10 min</t>
  </si>
  <si>
    <t>0.00 – 0.20</t>
  </si>
  <si>
    <t>0.20 – 0.80</t>
  </si>
  <si>
    <t>0.80 – 1.00</t>
  </si>
  <si>
    <t>0.20 – 0.60</t>
  </si>
  <si>
    <t>0.60 – 0.80</t>
  </si>
  <si>
    <t>15 min</t>
  </si>
  <si>
    <t>20 min</t>
  </si>
  <si>
    <t>Patient</t>
  </si>
  <si>
    <t>Patient Arrival Table</t>
  </si>
  <si>
    <t>Traige Nurse Table</t>
  </si>
  <si>
    <t>Doctor Service Table</t>
  </si>
  <si>
    <t>Random Number (Arrival)</t>
  </si>
  <si>
    <t>Arrival Time (minutes)</t>
  </si>
  <si>
    <t>Patient Arrival Simulation</t>
  </si>
  <si>
    <t>Patient ID</t>
  </si>
  <si>
    <t>Random Number (Triage)</t>
  </si>
  <si>
    <t>Triage Nurse Time (minutes)</t>
  </si>
  <si>
    <t>Triage Nurse Time Simulation</t>
  </si>
  <si>
    <t>Random Number (Doctor)</t>
  </si>
  <si>
    <t>Doctor Service Time (minutes)</t>
  </si>
  <si>
    <t>Doctor Service Simulation</t>
  </si>
  <si>
    <t>Arrival Time</t>
  </si>
  <si>
    <t>Start Triage</t>
  </si>
  <si>
    <t>Triage End</t>
  </si>
  <si>
    <t>Start Doctor</t>
  </si>
  <si>
    <t>Doctor End</t>
  </si>
  <si>
    <t>Total Time in ED</t>
  </si>
  <si>
    <t>Patient  ID</t>
  </si>
  <si>
    <t>Maximum Time</t>
  </si>
  <si>
    <t>Minimum Time</t>
  </si>
  <si>
    <t>Total Time Average</t>
  </si>
  <si>
    <t>Scenario 1</t>
  </si>
  <si>
    <t>Patient Id</t>
  </si>
  <si>
    <t>Average Total time in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</si>
</sst>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3" fontId="0" fillId="0" borderId="0" xfId="0" applyNumberFormat="1"/>
    <xf numFmtId="3" fontId="1" fillId="0" borderId="0" xfId="0" applyNumberFormat="1" applyFont="1" applyAlignment="1" applyProtection="1">
      <alignment horizontal="right"/>
      <protection locked="0"/>
    </xf>
    <xf numFmtId="0" fontId="3" fillId="0" borderId="0" xfId="0" applyFont="1"/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/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Neonatal Care Trends (2007/08 - 2023/24)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'Levels of care'!$B$2</c:f>
              <c:strCache>
                <c:ptCount val="1"/>
                <c:pt idx="0">
                  <c:v>Intensive Care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'Levels of care'!$A$3:$A$19</c:f>
              <c:strCache>
                <c:ptCount val="17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  <c:pt idx="10">
                  <c:v>2017/18</c:v>
                </c:pt>
                <c:pt idx="11">
                  <c:v>2018/19</c:v>
                </c:pt>
                <c:pt idx="12">
                  <c:v>2019/20</c:v>
                </c:pt>
                <c:pt idx="13">
                  <c:v>2020/21</c:v>
                </c:pt>
                <c:pt idx="14">
                  <c:v>2021/22</c:v>
                </c:pt>
                <c:pt idx="15">
                  <c:v>2022/23</c:v>
                </c:pt>
                <c:pt idx="16">
                  <c:v>2023/24</c:v>
                </c:pt>
              </c:strCache>
            </c:strRef>
          </c:cat>
          <c:val>
            <c:numRef>
              <c:f>'Levels of care'!$B$3:$B$19</c:f>
              <c:numCache>
                <c:formatCode>#,##0</c:formatCode>
                <c:ptCount val="17"/>
                <c:pt idx="0">
                  <c:v>830</c:v>
                </c:pt>
                <c:pt idx="1">
                  <c:v>858</c:v>
                </c:pt>
                <c:pt idx="2">
                  <c:v>910</c:v>
                </c:pt>
                <c:pt idx="3">
                  <c:v>936</c:v>
                </c:pt>
                <c:pt idx="4">
                  <c:v>1192</c:v>
                </c:pt>
                <c:pt idx="5">
                  <c:v>1213</c:v>
                </c:pt>
                <c:pt idx="6">
                  <c:v>1394</c:v>
                </c:pt>
                <c:pt idx="7">
                  <c:v>1555</c:v>
                </c:pt>
                <c:pt idx="8">
                  <c:v>1544</c:v>
                </c:pt>
                <c:pt idx="9">
                  <c:v>1447</c:v>
                </c:pt>
                <c:pt idx="10">
                  <c:v>1391</c:v>
                </c:pt>
                <c:pt idx="11">
                  <c:v>1316</c:v>
                </c:pt>
                <c:pt idx="12" formatCode="General">
                  <c:v>1106</c:v>
                </c:pt>
                <c:pt idx="13" formatCode="General">
                  <c:v>1079</c:v>
                </c:pt>
                <c:pt idx="14" formatCode="General">
                  <c:v>940</c:v>
                </c:pt>
                <c:pt idx="15" formatCode="General">
                  <c:v>858</c:v>
                </c:pt>
                <c:pt idx="16" formatCode="General">
                  <c:v>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C-4954-BB36-8E05BB9B6CD9}"/>
            </c:ext>
          </c:extLst>
        </c:ser>
        <c:ser>
          <c:idx val="1"/>
          <c:order val="1"/>
          <c:tx>
            <c:strRef>
              <c:f>'Levels of care'!$C$2</c:f>
              <c:strCache>
                <c:ptCount val="1"/>
                <c:pt idx="0">
                  <c:v>High Dependency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'Levels of care'!$A$3:$A$19</c:f>
              <c:strCache>
                <c:ptCount val="17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  <c:pt idx="10">
                  <c:v>2017/18</c:v>
                </c:pt>
                <c:pt idx="11">
                  <c:v>2018/19</c:v>
                </c:pt>
                <c:pt idx="12">
                  <c:v>2019/20</c:v>
                </c:pt>
                <c:pt idx="13">
                  <c:v>2020/21</c:v>
                </c:pt>
                <c:pt idx="14">
                  <c:v>2021/22</c:v>
                </c:pt>
                <c:pt idx="15">
                  <c:v>2022/23</c:v>
                </c:pt>
                <c:pt idx="16">
                  <c:v>2023/24</c:v>
                </c:pt>
              </c:strCache>
            </c:strRef>
          </c:cat>
          <c:val>
            <c:numRef>
              <c:f>'Levels of care'!$C$3:$C$19</c:f>
              <c:numCache>
                <c:formatCode>#,##0</c:formatCode>
                <c:ptCount val="17"/>
                <c:pt idx="0">
                  <c:v>605</c:v>
                </c:pt>
                <c:pt idx="1">
                  <c:v>581</c:v>
                </c:pt>
                <c:pt idx="2">
                  <c:v>538</c:v>
                </c:pt>
                <c:pt idx="3">
                  <c:v>625</c:v>
                </c:pt>
                <c:pt idx="4">
                  <c:v>772</c:v>
                </c:pt>
                <c:pt idx="5">
                  <c:v>705</c:v>
                </c:pt>
                <c:pt idx="6">
                  <c:v>591</c:v>
                </c:pt>
                <c:pt idx="7">
                  <c:v>703</c:v>
                </c:pt>
                <c:pt idx="8">
                  <c:v>937</c:v>
                </c:pt>
                <c:pt idx="9">
                  <c:v>998</c:v>
                </c:pt>
                <c:pt idx="10">
                  <c:v>1014</c:v>
                </c:pt>
                <c:pt idx="11">
                  <c:v>1107</c:v>
                </c:pt>
                <c:pt idx="12" formatCode="General">
                  <c:v>1080</c:v>
                </c:pt>
                <c:pt idx="13" formatCode="General">
                  <c:v>997</c:v>
                </c:pt>
                <c:pt idx="14" formatCode="General">
                  <c:v>1042</c:v>
                </c:pt>
                <c:pt idx="15" formatCode="General">
                  <c:v>1132</c:v>
                </c:pt>
                <c:pt idx="16" formatCode="General">
                  <c:v>1272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C-4954-BB36-8E05BB9B6CD9}"/>
            </c:ext>
          </c:extLst>
        </c:ser>
        <c:ser>
          <c:idx val="2"/>
          <c:order val="2"/>
          <c:tx>
            <c:strRef>
              <c:f>'Levels of care'!$D$2</c:f>
              <c:strCache>
                <c:ptCount val="1"/>
                <c:pt idx="0">
                  <c:v>Special Care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'Levels of care'!$A$3:$A$19</c:f>
              <c:strCache>
                <c:ptCount val="17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  <c:pt idx="10">
                  <c:v>2017/18</c:v>
                </c:pt>
                <c:pt idx="11">
                  <c:v>2018/19</c:v>
                </c:pt>
                <c:pt idx="12">
                  <c:v>2019/20</c:v>
                </c:pt>
                <c:pt idx="13">
                  <c:v>2020/21</c:v>
                </c:pt>
                <c:pt idx="14">
                  <c:v>2021/22</c:v>
                </c:pt>
                <c:pt idx="15">
                  <c:v>2022/23</c:v>
                </c:pt>
                <c:pt idx="16">
                  <c:v>2023/24</c:v>
                </c:pt>
              </c:strCache>
            </c:strRef>
          </c:cat>
          <c:val>
            <c:numRef>
              <c:f>'Levels of care'!$D$3:$D$19</c:f>
              <c:numCache>
                <c:formatCode>#,##0</c:formatCode>
                <c:ptCount val="17"/>
                <c:pt idx="0">
                  <c:v>4755</c:v>
                </c:pt>
                <c:pt idx="1">
                  <c:v>4758</c:v>
                </c:pt>
                <c:pt idx="2">
                  <c:v>4596</c:v>
                </c:pt>
                <c:pt idx="3">
                  <c:v>3992</c:v>
                </c:pt>
                <c:pt idx="4">
                  <c:v>4763</c:v>
                </c:pt>
                <c:pt idx="5">
                  <c:v>4525</c:v>
                </c:pt>
                <c:pt idx="6">
                  <c:v>3945</c:v>
                </c:pt>
                <c:pt idx="7">
                  <c:v>3652</c:v>
                </c:pt>
                <c:pt idx="8">
                  <c:v>3944</c:v>
                </c:pt>
                <c:pt idx="9">
                  <c:v>3619</c:v>
                </c:pt>
                <c:pt idx="10">
                  <c:v>3359</c:v>
                </c:pt>
                <c:pt idx="11">
                  <c:v>3132</c:v>
                </c:pt>
                <c:pt idx="12" formatCode="General">
                  <c:v>2854</c:v>
                </c:pt>
                <c:pt idx="13" formatCode="General">
                  <c:v>2095</c:v>
                </c:pt>
                <c:pt idx="14" formatCode="General">
                  <c:v>2316</c:v>
                </c:pt>
                <c:pt idx="15" formatCode="General">
                  <c:v>1985</c:v>
                </c:pt>
                <c:pt idx="16" formatCode="General">
                  <c:v>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C-4954-BB36-8E05BB9B6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63920"/>
        <c:axId val="71962256"/>
      </c:lineChart>
      <c:catAx>
        <c:axId val="7196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(2007/08 to 2023/24)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2256"/>
        <c:crosses val="autoZero"/>
        <c:auto val="1"/>
        <c:lblAlgn val="ctr"/>
        <c:lblOffset val="100"/>
        <c:noMultiLvlLbl val="0"/>
      </c:catAx>
      <c:valAx>
        <c:axId val="719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'Levels of care'!$B$2</c:f>
              <c:strCache>
                <c:ptCount val="1"/>
                <c:pt idx="0">
                  <c:v>Intensive Care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'Levels of care'!$A$3:$A$19</c:f>
              <c:strCache>
                <c:ptCount val="17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  <c:pt idx="10">
                  <c:v>2017/18</c:v>
                </c:pt>
                <c:pt idx="11">
                  <c:v>2018/19</c:v>
                </c:pt>
                <c:pt idx="12">
                  <c:v>2019/20</c:v>
                </c:pt>
                <c:pt idx="13">
                  <c:v>2020/21</c:v>
                </c:pt>
                <c:pt idx="14">
                  <c:v>2021/22</c:v>
                </c:pt>
                <c:pt idx="15">
                  <c:v>2022/23</c:v>
                </c:pt>
                <c:pt idx="16">
                  <c:v>2023/24</c:v>
                </c:pt>
              </c:strCache>
            </c:strRef>
          </c:cat>
          <c:val>
            <c:numRef>
              <c:f>'Levels of care'!$B$3:$B$19</c:f>
              <c:numCache>
                <c:formatCode>#,##0</c:formatCode>
                <c:ptCount val="17"/>
                <c:pt idx="0">
                  <c:v>830</c:v>
                </c:pt>
                <c:pt idx="1">
                  <c:v>858</c:v>
                </c:pt>
                <c:pt idx="2">
                  <c:v>910</c:v>
                </c:pt>
                <c:pt idx="3">
                  <c:v>936</c:v>
                </c:pt>
                <c:pt idx="4">
                  <c:v>1192</c:v>
                </c:pt>
                <c:pt idx="5">
                  <c:v>1213</c:v>
                </c:pt>
                <c:pt idx="6">
                  <c:v>1394</c:v>
                </c:pt>
                <c:pt idx="7">
                  <c:v>1555</c:v>
                </c:pt>
                <c:pt idx="8">
                  <c:v>1544</c:v>
                </c:pt>
                <c:pt idx="9">
                  <c:v>1447</c:v>
                </c:pt>
                <c:pt idx="10">
                  <c:v>1391</c:v>
                </c:pt>
                <c:pt idx="11">
                  <c:v>1316</c:v>
                </c:pt>
                <c:pt idx="12" formatCode="General">
                  <c:v>1106</c:v>
                </c:pt>
                <c:pt idx="13" formatCode="General">
                  <c:v>1079</c:v>
                </c:pt>
                <c:pt idx="14" formatCode="General">
                  <c:v>940</c:v>
                </c:pt>
                <c:pt idx="15" formatCode="General">
                  <c:v>858</c:v>
                </c:pt>
                <c:pt idx="16" formatCode="General">
                  <c:v>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A-434E-99E9-4B5628DAA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305648"/>
        <c:axId val="1867306480"/>
      </c:lineChart>
      <c:catAx>
        <c:axId val="1867305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(2007/08 to 2023/24)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06480"/>
        <c:crosses val="autoZero"/>
        <c:auto val="1"/>
        <c:lblAlgn val="ctr"/>
        <c:lblOffset val="100"/>
        <c:noMultiLvlLbl val="0"/>
      </c:catAx>
      <c:valAx>
        <c:axId val="18673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30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'Levels of care'!$C$2</c:f>
              <c:strCache>
                <c:ptCount val="1"/>
                <c:pt idx="0">
                  <c:v>High Dependency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'Levels of care'!$A$3:$A$19</c:f>
              <c:strCache>
                <c:ptCount val="17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  <c:pt idx="10">
                  <c:v>2017/18</c:v>
                </c:pt>
                <c:pt idx="11">
                  <c:v>2018/19</c:v>
                </c:pt>
                <c:pt idx="12">
                  <c:v>2019/20</c:v>
                </c:pt>
                <c:pt idx="13">
                  <c:v>2020/21</c:v>
                </c:pt>
                <c:pt idx="14">
                  <c:v>2021/22</c:v>
                </c:pt>
                <c:pt idx="15">
                  <c:v>2022/23</c:v>
                </c:pt>
                <c:pt idx="16">
                  <c:v>2023/24</c:v>
                </c:pt>
              </c:strCache>
            </c:strRef>
          </c:cat>
          <c:val>
            <c:numRef>
              <c:f>'Levels of care'!$C$3:$C$19</c:f>
              <c:numCache>
                <c:formatCode>#,##0</c:formatCode>
                <c:ptCount val="17"/>
                <c:pt idx="0">
                  <c:v>605</c:v>
                </c:pt>
                <c:pt idx="1">
                  <c:v>581</c:v>
                </c:pt>
                <c:pt idx="2">
                  <c:v>538</c:v>
                </c:pt>
                <c:pt idx="3">
                  <c:v>625</c:v>
                </c:pt>
                <c:pt idx="4">
                  <c:v>772</c:v>
                </c:pt>
                <c:pt idx="5">
                  <c:v>705</c:v>
                </c:pt>
                <c:pt idx="6">
                  <c:v>591</c:v>
                </c:pt>
                <c:pt idx="7">
                  <c:v>703</c:v>
                </c:pt>
                <c:pt idx="8">
                  <c:v>937</c:v>
                </c:pt>
                <c:pt idx="9">
                  <c:v>998</c:v>
                </c:pt>
                <c:pt idx="10">
                  <c:v>1014</c:v>
                </c:pt>
                <c:pt idx="11">
                  <c:v>1107</c:v>
                </c:pt>
                <c:pt idx="12" formatCode="General">
                  <c:v>1080</c:v>
                </c:pt>
                <c:pt idx="13" formatCode="General">
                  <c:v>997</c:v>
                </c:pt>
                <c:pt idx="14" formatCode="General">
                  <c:v>1042</c:v>
                </c:pt>
                <c:pt idx="15" formatCode="General">
                  <c:v>1132</c:v>
                </c:pt>
                <c:pt idx="16" formatCode="General">
                  <c:v>1272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C-4903-B0D4-8EB511CE6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909584"/>
        <c:axId val="2098912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'Levels of care'!$B$2</c15:sqref>
                        </c15:formulaRef>
                      </c:ext>
                    </c:extLst>
                    <c:strCache>
                      <c:ptCount val="1"/>
                      <c:pt idx="0">
                        <c:v>Intensive Care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'Levels of care'!$A$3:$A$19</c15:sqref>
                        </c15:formulaRef>
                      </c:ext>
                    </c:extLst>
                    <c:strCache>
                      <c:ptCount val="17"/>
                      <c:pt idx="0">
                        <c:v>2007/08</c:v>
                      </c:pt>
                      <c:pt idx="1">
                        <c:v>2008/09</c:v>
                      </c:pt>
                      <c:pt idx="2">
                        <c:v>2009/10</c:v>
                      </c:pt>
                      <c:pt idx="3">
                        <c:v>2010/11</c:v>
                      </c:pt>
                      <c:pt idx="4">
                        <c:v>2011/12</c:v>
                      </c:pt>
                      <c:pt idx="5">
                        <c:v>2012/13</c:v>
                      </c:pt>
                      <c:pt idx="6">
                        <c:v>2013/14</c:v>
                      </c:pt>
                      <c:pt idx="7">
                        <c:v>2014/15</c:v>
                      </c:pt>
                      <c:pt idx="8">
                        <c:v>2015/16</c:v>
                      </c:pt>
                      <c:pt idx="9">
                        <c:v>2016/17</c:v>
                      </c:pt>
                      <c:pt idx="10">
                        <c:v>2017/18</c:v>
                      </c:pt>
                      <c:pt idx="11">
                        <c:v>2018/19</c:v>
                      </c:pt>
                      <c:pt idx="12">
                        <c:v>2019/20</c:v>
                      </c:pt>
                      <c:pt idx="13">
                        <c:v>2020/21</c:v>
                      </c:pt>
                      <c:pt idx="14">
                        <c:v>2021/22</c:v>
                      </c:pt>
                      <c:pt idx="15">
                        <c:v>2022/23</c:v>
                      </c:pt>
                      <c:pt idx="16">
                        <c:v>2023/24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'Levels of care'!$B$3:$B$19</c15:sqref>
                        </c15:formulaRef>
                      </c:ext>
                    </c:extLst>
                    <c:numCache>
                      <c:formatCode>#,##0</c:formatCode>
                      <c:ptCount val="17"/>
                      <c:pt idx="0">
                        <c:v>830</c:v>
                      </c:pt>
                      <c:pt idx="1">
                        <c:v>858</c:v>
                      </c:pt>
                      <c:pt idx="2">
                        <c:v>910</c:v>
                      </c:pt>
                      <c:pt idx="3">
                        <c:v>936</c:v>
                      </c:pt>
                      <c:pt idx="4">
                        <c:v>1192</c:v>
                      </c:pt>
                      <c:pt idx="5">
                        <c:v>1213</c:v>
                      </c:pt>
                      <c:pt idx="6">
                        <c:v>1394</c:v>
                      </c:pt>
                      <c:pt idx="7">
                        <c:v>1555</c:v>
                      </c:pt>
                      <c:pt idx="8">
                        <c:v>1544</c:v>
                      </c:pt>
                      <c:pt idx="9">
                        <c:v>1447</c:v>
                      </c:pt>
                      <c:pt idx="10">
                        <c:v>1391</c:v>
                      </c:pt>
                      <c:pt idx="11">
                        <c:v>1316</c:v>
                      </c:pt>
                      <c:pt idx="12" formatCode="General">
                        <c:v>1106</c:v>
                      </c:pt>
                      <c:pt idx="13" formatCode="General">
                        <c:v>1079</c:v>
                      </c:pt>
                      <c:pt idx="14" formatCode="General">
                        <c:v>940</c:v>
                      </c:pt>
                      <c:pt idx="15" formatCode="General">
                        <c:v>858</c:v>
                      </c:pt>
                      <c:pt idx="16" formatCode="General">
                        <c:v>814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67C-4903-B0D4-8EB511CE6BC0}"/>
                  </c:ext>
                </c:extLst>
              </c15:ser>
            </c15:filteredLineSeries>
          </c:ext>
        </c:extLst>
      </c:lineChart>
      <c:catAx>
        <c:axId val="209890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(2007/08</a:t>
                </a:r>
                <a:r>
                  <a:rPr lang="en-US" baseline="0"/>
                  <a:t> to 2023/24)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12912"/>
        <c:crosses val="autoZero"/>
        <c:auto val="1"/>
        <c:lblAlgn val="ctr"/>
        <c:lblOffset val="100"/>
        <c:noMultiLvlLbl val="0"/>
      </c:catAx>
      <c:valAx>
        <c:axId val="20989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0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'Levels of care'!$D$2</c:f>
              <c:strCache>
                <c:ptCount val="1"/>
                <c:pt idx="0">
                  <c:v>Special Care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'Levels of care'!$A$3:$A$19</c:f>
              <c:strCache>
                <c:ptCount val="17"/>
                <c:pt idx="0">
                  <c:v>2007/08</c:v>
                </c:pt>
                <c:pt idx="1">
                  <c:v>2008/09</c:v>
                </c:pt>
                <c:pt idx="2">
                  <c:v>2009/10</c:v>
                </c:pt>
                <c:pt idx="3">
                  <c:v>2010/11</c:v>
                </c:pt>
                <c:pt idx="4">
                  <c:v>2011/12</c:v>
                </c:pt>
                <c:pt idx="5">
                  <c:v>2012/13</c:v>
                </c:pt>
                <c:pt idx="6">
                  <c:v>2013/14</c:v>
                </c:pt>
                <c:pt idx="7">
                  <c:v>2014/15</c:v>
                </c:pt>
                <c:pt idx="8">
                  <c:v>2015/16</c:v>
                </c:pt>
                <c:pt idx="9">
                  <c:v>2016/17</c:v>
                </c:pt>
                <c:pt idx="10">
                  <c:v>2017/18</c:v>
                </c:pt>
                <c:pt idx="11">
                  <c:v>2018/19</c:v>
                </c:pt>
                <c:pt idx="12">
                  <c:v>2019/20</c:v>
                </c:pt>
                <c:pt idx="13">
                  <c:v>2020/21</c:v>
                </c:pt>
                <c:pt idx="14">
                  <c:v>2021/22</c:v>
                </c:pt>
                <c:pt idx="15">
                  <c:v>2022/23</c:v>
                </c:pt>
                <c:pt idx="16">
                  <c:v>2023/24</c:v>
                </c:pt>
              </c:strCache>
            </c:strRef>
          </c:cat>
          <c:val>
            <c:numRef>
              <c:f>'Levels of care'!$D$3:$D$19</c:f>
              <c:numCache>
                <c:formatCode>#,##0</c:formatCode>
                <c:ptCount val="17"/>
                <c:pt idx="0">
                  <c:v>4755</c:v>
                </c:pt>
                <c:pt idx="1">
                  <c:v>4758</c:v>
                </c:pt>
                <c:pt idx="2">
                  <c:v>4596</c:v>
                </c:pt>
                <c:pt idx="3">
                  <c:v>3992</c:v>
                </c:pt>
                <c:pt idx="4">
                  <c:v>4763</c:v>
                </c:pt>
                <c:pt idx="5">
                  <c:v>4525</c:v>
                </c:pt>
                <c:pt idx="6">
                  <c:v>3945</c:v>
                </c:pt>
                <c:pt idx="7">
                  <c:v>3652</c:v>
                </c:pt>
                <c:pt idx="8">
                  <c:v>3944</c:v>
                </c:pt>
                <c:pt idx="9">
                  <c:v>3619</c:v>
                </c:pt>
                <c:pt idx="10">
                  <c:v>3359</c:v>
                </c:pt>
                <c:pt idx="11">
                  <c:v>3132</c:v>
                </c:pt>
                <c:pt idx="12" formatCode="General">
                  <c:v>2854</c:v>
                </c:pt>
                <c:pt idx="13" formatCode="General">
                  <c:v>2095</c:v>
                </c:pt>
                <c:pt idx="14" formatCode="General">
                  <c:v>2316</c:v>
                </c:pt>
                <c:pt idx="15" formatCode="General">
                  <c:v>1985</c:v>
                </c:pt>
                <c:pt idx="16" formatCode="General">
                  <c:v>2340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21-459D-B98E-C85AEC736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536944"/>
        <c:axId val="19215444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'Levels of care'!$B$2</c15:sqref>
                        </c15:formulaRef>
                      </c:ext>
                    </c:extLst>
                    <c:strCache>
                      <c:ptCount val="1"/>
                      <c:pt idx="0">
                        <c:v>Intensive Care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'Levels of care'!$A$3:$A$19</c15:sqref>
                        </c15:formulaRef>
                      </c:ext>
                    </c:extLst>
                    <c:strCache>
                      <c:ptCount val="17"/>
                      <c:pt idx="0">
                        <c:v>2007/08</c:v>
                      </c:pt>
                      <c:pt idx="1">
                        <c:v>2008/09</c:v>
                      </c:pt>
                      <c:pt idx="2">
                        <c:v>2009/10</c:v>
                      </c:pt>
                      <c:pt idx="3">
                        <c:v>2010/11</c:v>
                      </c:pt>
                      <c:pt idx="4">
                        <c:v>2011/12</c:v>
                      </c:pt>
                      <c:pt idx="5">
                        <c:v>2012/13</c:v>
                      </c:pt>
                      <c:pt idx="6">
                        <c:v>2013/14</c:v>
                      </c:pt>
                      <c:pt idx="7">
                        <c:v>2014/15</c:v>
                      </c:pt>
                      <c:pt idx="8">
                        <c:v>2015/16</c:v>
                      </c:pt>
                      <c:pt idx="9">
                        <c:v>2016/17</c:v>
                      </c:pt>
                      <c:pt idx="10">
                        <c:v>2017/18</c:v>
                      </c:pt>
                      <c:pt idx="11">
                        <c:v>2018/19</c:v>
                      </c:pt>
                      <c:pt idx="12">
                        <c:v>2019/20</c:v>
                      </c:pt>
                      <c:pt idx="13">
                        <c:v>2020/21</c:v>
                      </c:pt>
                      <c:pt idx="14">
                        <c:v>2021/22</c:v>
                      </c:pt>
                      <c:pt idx="15">
                        <c:v>2022/23</c:v>
                      </c:pt>
                      <c:pt idx="16">
                        <c:v>2023/24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'Levels of care'!$B$3:$B$19</c15:sqref>
                        </c15:formulaRef>
                      </c:ext>
                    </c:extLst>
                    <c:numCache>
                      <c:formatCode>#,##0</c:formatCode>
                      <c:ptCount val="17"/>
                      <c:pt idx="0">
                        <c:v>830</c:v>
                      </c:pt>
                      <c:pt idx="1">
                        <c:v>858</c:v>
                      </c:pt>
                      <c:pt idx="2">
                        <c:v>910</c:v>
                      </c:pt>
                      <c:pt idx="3">
                        <c:v>936</c:v>
                      </c:pt>
                      <c:pt idx="4">
                        <c:v>1192</c:v>
                      </c:pt>
                      <c:pt idx="5">
                        <c:v>1213</c:v>
                      </c:pt>
                      <c:pt idx="6">
                        <c:v>1394</c:v>
                      </c:pt>
                      <c:pt idx="7">
                        <c:v>1555</c:v>
                      </c:pt>
                      <c:pt idx="8">
                        <c:v>1544</c:v>
                      </c:pt>
                      <c:pt idx="9">
                        <c:v>1447</c:v>
                      </c:pt>
                      <c:pt idx="10">
                        <c:v>1391</c:v>
                      </c:pt>
                      <c:pt idx="11">
                        <c:v>1316</c:v>
                      </c:pt>
                      <c:pt idx="12" formatCode="General">
                        <c:v>1106</c:v>
                      </c:pt>
                      <c:pt idx="13" formatCode="General">
                        <c:v>1079</c:v>
                      </c:pt>
                      <c:pt idx="14" formatCode="General">
                        <c:v>940</c:v>
                      </c:pt>
                      <c:pt idx="15" formatCode="General">
                        <c:v>858</c:v>
                      </c:pt>
                      <c:pt idx="16" formatCode="General">
                        <c:v>814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C21-459D-B98E-C85AEC73683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'Levels of care'!$C$2</c15:sqref>
                        </c15:formulaRef>
                      </c:ext>
                    </c:extLst>
                    <c:strCache>
                      <c:ptCount val="1"/>
                      <c:pt idx="0">
                        <c:v>High Dependency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'Levels of care'!$A$3:$A$19</c15:sqref>
                        </c15:formulaRef>
                      </c:ext>
                    </c:extLst>
                    <c:strCache>
                      <c:ptCount val="17"/>
                      <c:pt idx="0">
                        <c:v>2007/08</c:v>
                      </c:pt>
                      <c:pt idx="1">
                        <c:v>2008/09</c:v>
                      </c:pt>
                      <c:pt idx="2">
                        <c:v>2009/10</c:v>
                      </c:pt>
                      <c:pt idx="3">
                        <c:v>2010/11</c:v>
                      </c:pt>
                      <c:pt idx="4">
                        <c:v>2011/12</c:v>
                      </c:pt>
                      <c:pt idx="5">
                        <c:v>2012/13</c:v>
                      </c:pt>
                      <c:pt idx="6">
                        <c:v>2013/14</c:v>
                      </c:pt>
                      <c:pt idx="7">
                        <c:v>2014/15</c:v>
                      </c:pt>
                      <c:pt idx="8">
                        <c:v>2015/16</c:v>
                      </c:pt>
                      <c:pt idx="9">
                        <c:v>2016/17</c:v>
                      </c:pt>
                      <c:pt idx="10">
                        <c:v>2017/18</c:v>
                      </c:pt>
                      <c:pt idx="11">
                        <c:v>2018/19</c:v>
                      </c:pt>
                      <c:pt idx="12">
                        <c:v>2019/20</c:v>
                      </c:pt>
                      <c:pt idx="13">
                        <c:v>2020/21</c:v>
                      </c:pt>
                      <c:pt idx="14">
                        <c:v>2021/22</c:v>
                      </c:pt>
                      <c:pt idx="15">
                        <c:v>2022/23</c:v>
                      </c:pt>
                      <c:pt idx="16">
                        <c:v>2023/24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'Levels of care'!$C$3:$C$19</c15:sqref>
                        </c15:formulaRef>
                      </c:ext>
                    </c:extLst>
                    <c:numCache>
                      <c:formatCode>#,##0</c:formatCode>
                      <c:ptCount val="17"/>
                      <c:pt idx="0">
                        <c:v>605</c:v>
                      </c:pt>
                      <c:pt idx="1">
                        <c:v>581</c:v>
                      </c:pt>
                      <c:pt idx="2">
                        <c:v>538</c:v>
                      </c:pt>
                      <c:pt idx="3">
                        <c:v>625</c:v>
                      </c:pt>
                      <c:pt idx="4">
                        <c:v>772</c:v>
                      </c:pt>
                      <c:pt idx="5">
                        <c:v>705</c:v>
                      </c:pt>
                      <c:pt idx="6">
                        <c:v>591</c:v>
                      </c:pt>
                      <c:pt idx="7">
                        <c:v>703</c:v>
                      </c:pt>
                      <c:pt idx="8">
                        <c:v>937</c:v>
                      </c:pt>
                      <c:pt idx="9">
                        <c:v>998</c:v>
                      </c:pt>
                      <c:pt idx="10">
                        <c:v>1014</c:v>
                      </c:pt>
                      <c:pt idx="11">
                        <c:v>1107</c:v>
                      </c:pt>
                      <c:pt idx="12" formatCode="General">
                        <c:v>1080</c:v>
                      </c:pt>
                      <c:pt idx="13" formatCode="General">
                        <c:v>997</c:v>
                      </c:pt>
                      <c:pt idx="14" formatCode="General">
                        <c:v>1042</c:v>
                      </c:pt>
                      <c:pt idx="15" formatCode="General">
                        <c:v>1132</c:v>
                      </c:pt>
                      <c:pt idx="16" formatCode="General">
                        <c:v>1272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C21-459D-B98E-C85AEC736832}"/>
                  </c:ext>
                </c:extLst>
              </c15:ser>
            </c15:filteredLineSeries>
          </c:ext>
        </c:extLst>
      </c:lineChart>
      <c:catAx>
        <c:axId val="192153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(2007/08 to 2023/24)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432"/>
        <c:crosses val="autoZero"/>
        <c:auto val="1"/>
        <c:lblAlgn val="ctr"/>
        <c:lblOffset val="100"/>
        <c:noMultiLvlLbl val="0"/>
      </c:catAx>
      <c:valAx>
        <c:axId val="192154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3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</a:t>
            </a:r>
            <a:r>
              <a:rPr lang="en-US" baseline="0"/>
              <a:t> Between Smoking During Pregnancy and Preterm Births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'Smoking and gestational age'!$C$3</c:f>
              <c:strCache>
                <c:ptCount val="1"/>
                <c:pt idx="0">
                  <c:v>gestational age &lt; 37 weeks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'Smoking and gestational age'!$B$4:$B$35</c:f>
              <c:numCache>
                <c:formatCode>General</c:formatCode>
                <c:ptCount val="32"/>
                <c:pt idx="0">
                  <c:v>71</c:v>
                </c:pt>
                <c:pt idx="1">
                  <c:v>189</c:v>
                </c:pt>
                <c:pt idx="2">
                  <c:v>167</c:v>
                </c:pt>
                <c:pt idx="3">
                  <c:v>81</c:v>
                </c:pt>
                <c:pt idx="4">
                  <c:v>37</c:v>
                </c:pt>
                <c:pt idx="5">
                  <c:v>20</c:v>
                </c:pt>
                <c:pt idx="6">
                  <c:v>189</c:v>
                </c:pt>
                <c:pt idx="7">
                  <c:v>216</c:v>
                </c:pt>
                <c:pt idx="8">
                  <c:v>75</c:v>
                </c:pt>
                <c:pt idx="9">
                  <c:v>106</c:v>
                </c:pt>
                <c:pt idx="10">
                  <c:v>105</c:v>
                </c:pt>
                <c:pt idx="11">
                  <c:v>141</c:v>
                </c:pt>
                <c:pt idx="12">
                  <c:v>7</c:v>
                </c:pt>
                <c:pt idx="13">
                  <c:v>69</c:v>
                </c:pt>
                <c:pt idx="14">
                  <c:v>8</c:v>
                </c:pt>
                <c:pt idx="15">
                  <c:v>110</c:v>
                </c:pt>
                <c:pt idx="16">
                  <c:v>247</c:v>
                </c:pt>
                <c:pt idx="17">
                  <c:v>69</c:v>
                </c:pt>
                <c:pt idx="18">
                  <c:v>200</c:v>
                </c:pt>
                <c:pt idx="19">
                  <c:v>188</c:v>
                </c:pt>
                <c:pt idx="20">
                  <c:v>55</c:v>
                </c:pt>
                <c:pt idx="21">
                  <c:v>269</c:v>
                </c:pt>
                <c:pt idx="22">
                  <c:v>158</c:v>
                </c:pt>
                <c:pt idx="23">
                  <c:v>103</c:v>
                </c:pt>
                <c:pt idx="24">
                  <c:v>203</c:v>
                </c:pt>
                <c:pt idx="25">
                  <c:v>118</c:v>
                </c:pt>
                <c:pt idx="26">
                  <c:v>223</c:v>
                </c:pt>
                <c:pt idx="27">
                  <c:v>34</c:v>
                </c:pt>
                <c:pt idx="28">
                  <c:v>392</c:v>
                </c:pt>
                <c:pt idx="29">
                  <c:v>139</c:v>
                </c:pt>
                <c:pt idx="30">
                  <c:v>512</c:v>
                </c:pt>
                <c:pt idx="31">
                  <c:v>364</c:v>
                </c:pt>
              </c:numCache>
            </c:numRef>
          </c:xVal>
          <c:yVal>
            <c:numRef>
              <c:f>'Smoking and gestational age'!$C$4:$C$35</c:f>
              <c:numCache>
                <c:formatCode>General</c:formatCode>
                <c:ptCount val="32"/>
                <c:pt idx="0">
                  <c:v>34</c:v>
                </c:pt>
                <c:pt idx="1">
                  <c:v>76</c:v>
                </c:pt>
                <c:pt idx="2">
                  <c:v>78</c:v>
                </c:pt>
                <c:pt idx="3">
                  <c:v>29</c:v>
                </c:pt>
                <c:pt idx="4">
                  <c:v>35</c:v>
                </c:pt>
                <c:pt idx="5">
                  <c:v>12</c:v>
                </c:pt>
                <c:pt idx="6">
                  <c:v>109</c:v>
                </c:pt>
                <c:pt idx="7">
                  <c:v>135</c:v>
                </c:pt>
                <c:pt idx="8">
                  <c:v>54</c:v>
                </c:pt>
                <c:pt idx="9">
                  <c:v>49</c:v>
                </c:pt>
                <c:pt idx="10">
                  <c:v>51</c:v>
                </c:pt>
                <c:pt idx="11">
                  <c:v>73</c:v>
                </c:pt>
                <c:pt idx="12">
                  <c:v>9</c:v>
                </c:pt>
                <c:pt idx="13">
                  <c:v>41</c:v>
                </c:pt>
                <c:pt idx="14">
                  <c:v>8</c:v>
                </c:pt>
                <c:pt idx="15">
                  <c:v>52</c:v>
                </c:pt>
                <c:pt idx="16">
                  <c:v>183</c:v>
                </c:pt>
                <c:pt idx="17">
                  <c:v>39</c:v>
                </c:pt>
                <c:pt idx="18">
                  <c:v>120</c:v>
                </c:pt>
                <c:pt idx="19">
                  <c:v>156</c:v>
                </c:pt>
                <c:pt idx="20">
                  <c:v>43</c:v>
                </c:pt>
                <c:pt idx="21">
                  <c:v>179</c:v>
                </c:pt>
                <c:pt idx="22">
                  <c:v>132</c:v>
                </c:pt>
                <c:pt idx="23">
                  <c:v>53</c:v>
                </c:pt>
                <c:pt idx="24">
                  <c:v>83</c:v>
                </c:pt>
                <c:pt idx="25">
                  <c:v>43</c:v>
                </c:pt>
                <c:pt idx="26">
                  <c:v>118</c:v>
                </c:pt>
                <c:pt idx="27">
                  <c:v>46</c:v>
                </c:pt>
                <c:pt idx="28">
                  <c:v>172</c:v>
                </c:pt>
                <c:pt idx="29">
                  <c:v>86</c:v>
                </c:pt>
                <c:pt idx="30">
                  <c:v>421</c:v>
                </c:pt>
                <c:pt idx="31">
                  <c:v>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C6-4C6B-BF90-635A811E05B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83826047"/>
        <c:axId val="178381190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'Smoking and gestational age'!$B$3</c15:sqref>
                        </c15:formulaRef>
                      </c:ext>
                    </c:extLst>
                    <c:strCache>
                      <c:ptCount val="1"/>
                      <c:pt idx="0">
                        <c:v>mothers smoking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2-F9C6-4C6B-BF90-635A811E05B8}"/>
                  </c:ext>
                </c:extLst>
              </c15:ser>
            </c15:filteredScatterSeries>
          </c:ext>
        </c:extLst>
      </c:scatterChart>
      <c:valAx>
        <c:axId val="178382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Smoking during pregnancy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811903"/>
        <c:crosses val="autoZero"/>
        <c:crossBetween val="midCat"/>
      </c:valAx>
      <c:valAx>
        <c:axId val="178381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Preterm Births (%)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826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606135</xdr:colOff>
      <xdr:row>1</xdr:row>
      <xdr:rowOff>296719</xdr:rowOff>
    </xdr:from>
    <xdr:to>
      <xdr:col>19</xdr:col>
      <xdr:colOff>282862</xdr:colOff>
      <xdr:row>16</xdr:row>
      <xdr:rowOff>130464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5773</xdr:colOff>
      <xdr:row>1</xdr:row>
      <xdr:rowOff>308264</xdr:rowOff>
    </xdr:from>
    <xdr:to>
      <xdr:col>29</xdr:col>
      <xdr:colOff>294409</xdr:colOff>
      <xdr:row>16</xdr:row>
      <xdr:rowOff>142009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606137</xdr:colOff>
      <xdr:row>19</xdr:row>
      <xdr:rowOff>181263</xdr:rowOff>
    </xdr:from>
    <xdr:to>
      <xdr:col>19</xdr:col>
      <xdr:colOff>282864</xdr:colOff>
      <xdr:row>34</xdr:row>
      <xdr:rowOff>153554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606136</xdr:colOff>
      <xdr:row>19</xdr:row>
      <xdr:rowOff>158172</xdr:rowOff>
    </xdr:from>
    <xdr:to>
      <xdr:col>29</xdr:col>
      <xdr:colOff>282863</xdr:colOff>
      <xdr:row>34</xdr:row>
      <xdr:rowOff>130463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142833</xdr:colOff>
      <xdr:row>2</xdr:row>
      <xdr:rowOff>57089</xdr:rowOff>
    </xdr:from>
    <xdr:to>
      <xdr:col>13</xdr:col>
      <xdr:colOff>459147</xdr:colOff>
      <xdr:row>17</xdr:row>
      <xdr:rowOff>52898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view="pageBreakPreview" zoomScale="61" zoomScaleNormal="96" zoomScaleSheetLayoutView="100" workbookViewId="0">
      <selection activeCell="I22" sqref="I22"/>
    </sheetView>
  </sheetViews>
  <sheetFormatPr defaultRowHeight="14.5" x14ac:dyDescent="0.35"/>
  <cols>
    <col min="3" max="3" width="11.453125" customWidth="1"/>
    <col min="5" max="5" width="18.453125" customWidth="1"/>
    <col min="6" max="6" width="22.26953125" bestFit="1" customWidth="1"/>
    <col min="7" max="7" width="20.81640625" bestFit="1" customWidth="1"/>
    <col min="8" max="8" width="23.08984375" bestFit="1" customWidth="1"/>
    <col min="9" max="9" width="19.1796875" bestFit="1" customWidth="1"/>
    <col min="10" max="10" width="28.6328125" bestFit="1" customWidth="1"/>
  </cols>
  <sheetData>
    <row r="1" spans="1:10" x14ac:dyDescent="0.35">
      <c r="A1" s="3"/>
      <c r="B1" s="16" t="s">
        <v>8</v>
      </c>
      <c r="C1" s="17"/>
      <c r="D1" s="18"/>
      <c r="H1">
        <v>0.3</v>
      </c>
    </row>
    <row r="2" spans="1:10" ht="25" x14ac:dyDescent="0.35">
      <c r="A2" s="4" t="s">
        <v>0</v>
      </c>
      <c r="B2" s="5" t="s">
        <v>1</v>
      </c>
      <c r="C2" s="5" t="s">
        <v>2</v>
      </c>
      <c r="D2" s="5" t="s">
        <v>3</v>
      </c>
      <c r="E2" s="15" t="s">
        <v>60</v>
      </c>
      <c r="F2" s="15" t="s">
        <v>61</v>
      </c>
      <c r="G2" s="15" t="s">
        <v>62</v>
      </c>
      <c r="H2" s="15" t="s">
        <v>63</v>
      </c>
      <c r="I2" s="15" t="s">
        <v>64</v>
      </c>
      <c r="J2" s="15" t="s">
        <v>65</v>
      </c>
    </row>
    <row r="3" spans="1:10" x14ac:dyDescent="0.35">
      <c r="A3" s="6" t="s">
        <v>9</v>
      </c>
      <c r="B3" s="7">
        <v>830</v>
      </c>
      <c r="C3" s="7">
        <v>605</v>
      </c>
      <c r="D3" s="7">
        <v>4755</v>
      </c>
      <c r="F3" s="2"/>
      <c r="G3" s="1">
        <f>D3</f>
        <v>4755</v>
      </c>
    </row>
    <row r="4" spans="1:10" x14ac:dyDescent="0.35">
      <c r="A4" s="6" t="s">
        <v>10</v>
      </c>
      <c r="B4" s="7">
        <v>858</v>
      </c>
      <c r="C4" s="7">
        <v>581</v>
      </c>
      <c r="D4" s="7">
        <v>4758</v>
      </c>
      <c r="E4" s="1">
        <f t="shared" ref="E4:E19" si="0">D3</f>
        <v>4755</v>
      </c>
      <c r="F4" s="2"/>
      <c r="G4" s="1">
        <f>$H$1 * D3 + (1 - $H$1) * G3</f>
        <v>4755</v>
      </c>
      <c r="H4">
        <f>ABS((D3-G3)/D3)</f>
        <v>0</v>
      </c>
    </row>
    <row r="5" spans="1:10" x14ac:dyDescent="0.35">
      <c r="A5" s="6" t="s">
        <v>11</v>
      </c>
      <c r="B5" s="7">
        <v>910</v>
      </c>
      <c r="C5" s="7">
        <v>538</v>
      </c>
      <c r="D5" s="7">
        <v>4596</v>
      </c>
      <c r="E5" s="1">
        <f t="shared" si="0"/>
        <v>4758</v>
      </c>
      <c r="F5" s="2"/>
      <c r="G5" s="1">
        <f t="shared" ref="G5:G20" si="1">$H$1 * D4 + (1 - $H$1) * G4</f>
        <v>4755.8999999999996</v>
      </c>
      <c r="H5">
        <f t="shared" ref="H5:H20" si="2">ABS((D4-G4)/D4)</f>
        <v>6.3051702395964691E-4</v>
      </c>
      <c r="I5">
        <f>ABS((D4 - E4) / D4)</f>
        <v>6.3051702395964691E-4</v>
      </c>
    </row>
    <row r="6" spans="1:10" x14ac:dyDescent="0.35">
      <c r="A6" s="6" t="s">
        <v>12</v>
      </c>
      <c r="B6" s="7">
        <v>936</v>
      </c>
      <c r="C6" s="7">
        <v>625</v>
      </c>
      <c r="D6" s="7">
        <v>3992</v>
      </c>
      <c r="E6" s="1">
        <f t="shared" si="0"/>
        <v>4596</v>
      </c>
      <c r="F6" s="2">
        <f>AVERAGE(D3:D6)</f>
        <v>4525.25</v>
      </c>
      <c r="G6" s="1">
        <f t="shared" si="1"/>
        <v>4707.9299999999994</v>
      </c>
      <c r="H6">
        <f t="shared" si="2"/>
        <v>3.4791122715404618E-2</v>
      </c>
      <c r="I6">
        <f t="shared" ref="I6:I19" si="3">ABS((D5 - E5) / D5)</f>
        <v>3.5248041775456922E-2</v>
      </c>
      <c r="J6">
        <f>ABS((D6 - F6) / D6)</f>
        <v>0.13357965931863727</v>
      </c>
    </row>
    <row r="7" spans="1:10" x14ac:dyDescent="0.35">
      <c r="A7" s="6" t="s">
        <v>13</v>
      </c>
      <c r="B7" s="7">
        <v>1192</v>
      </c>
      <c r="C7" s="7">
        <v>772</v>
      </c>
      <c r="D7" s="7">
        <v>4763</v>
      </c>
      <c r="E7" s="1">
        <f t="shared" si="0"/>
        <v>3992</v>
      </c>
      <c r="F7" s="2">
        <f t="shared" ref="F7:F19" si="4">AVERAGE(D4:D7)</f>
        <v>4527.25</v>
      </c>
      <c r="G7" s="1">
        <f t="shared" si="1"/>
        <v>4493.1509999999998</v>
      </c>
      <c r="H7">
        <f t="shared" si="2"/>
        <v>0.17934118236472929</v>
      </c>
      <c r="I7">
        <f t="shared" si="3"/>
        <v>0.15130260521042085</v>
      </c>
      <c r="J7">
        <f t="shared" ref="J7:J19" si="5">ABS((D7 - F7) / D7)</f>
        <v>4.9496115893344531E-2</v>
      </c>
    </row>
    <row r="8" spans="1:10" x14ac:dyDescent="0.35">
      <c r="A8" s="6" t="s">
        <v>14</v>
      </c>
      <c r="B8" s="7">
        <v>1213</v>
      </c>
      <c r="C8" s="7">
        <v>705</v>
      </c>
      <c r="D8" s="7">
        <v>4525</v>
      </c>
      <c r="E8" s="1">
        <f t="shared" si="0"/>
        <v>4763</v>
      </c>
      <c r="F8" s="2">
        <f t="shared" si="4"/>
        <v>4469</v>
      </c>
      <c r="G8" s="1">
        <f t="shared" si="1"/>
        <v>4574.1056999999992</v>
      </c>
      <c r="H8">
        <f t="shared" si="2"/>
        <v>5.6655259290363247E-2</v>
      </c>
      <c r="I8">
        <f t="shared" si="3"/>
        <v>0.16187276926306948</v>
      </c>
      <c r="J8">
        <f t="shared" si="5"/>
        <v>1.2375690607734807E-2</v>
      </c>
    </row>
    <row r="9" spans="1:10" x14ac:dyDescent="0.35">
      <c r="A9" s="6" t="s">
        <v>15</v>
      </c>
      <c r="B9" s="7">
        <v>1394</v>
      </c>
      <c r="C9" s="7">
        <v>591</v>
      </c>
      <c r="D9" s="7">
        <v>3945</v>
      </c>
      <c r="E9" s="1">
        <f t="shared" si="0"/>
        <v>4525</v>
      </c>
      <c r="F9" s="2">
        <f t="shared" si="4"/>
        <v>4306.25</v>
      </c>
      <c r="G9" s="1">
        <f t="shared" si="1"/>
        <v>4559.3739899999991</v>
      </c>
      <c r="H9">
        <f t="shared" si="2"/>
        <v>1.085208839778987E-2</v>
      </c>
      <c r="I9">
        <f t="shared" si="3"/>
        <v>5.2596685082872928E-2</v>
      </c>
      <c r="J9">
        <f t="shared" si="5"/>
        <v>9.1571609632446135E-2</v>
      </c>
    </row>
    <row r="10" spans="1:10" x14ac:dyDescent="0.35">
      <c r="A10" s="6" t="s">
        <v>16</v>
      </c>
      <c r="B10" s="7">
        <v>1555</v>
      </c>
      <c r="C10" s="7">
        <v>703</v>
      </c>
      <c r="D10" s="7">
        <v>3652</v>
      </c>
      <c r="E10" s="1">
        <f t="shared" si="0"/>
        <v>3945</v>
      </c>
      <c r="F10" s="2">
        <f t="shared" si="4"/>
        <v>4221.25</v>
      </c>
      <c r="G10" s="1">
        <f t="shared" si="1"/>
        <v>4375.0617929999989</v>
      </c>
      <c r="H10">
        <f t="shared" si="2"/>
        <v>0.15573485171102638</v>
      </c>
      <c r="I10">
        <f t="shared" si="3"/>
        <v>0.14702154626108999</v>
      </c>
      <c r="J10">
        <f t="shared" si="5"/>
        <v>0.15587349397590361</v>
      </c>
    </row>
    <row r="11" spans="1:10" x14ac:dyDescent="0.35">
      <c r="A11" s="6" t="s">
        <v>17</v>
      </c>
      <c r="B11" s="7">
        <v>1544</v>
      </c>
      <c r="C11" s="7">
        <v>937</v>
      </c>
      <c r="D11" s="7">
        <v>3944</v>
      </c>
      <c r="E11" s="1">
        <f t="shared" si="0"/>
        <v>3652</v>
      </c>
      <c r="F11" s="2">
        <f t="shared" si="4"/>
        <v>4016.5</v>
      </c>
      <c r="G11" s="1">
        <f t="shared" si="1"/>
        <v>4158.1432550999989</v>
      </c>
      <c r="H11">
        <f t="shared" si="2"/>
        <v>0.19799063335158787</v>
      </c>
      <c r="I11">
        <f t="shared" si="3"/>
        <v>8.0230010952902525E-2</v>
      </c>
      <c r="J11">
        <f t="shared" si="5"/>
        <v>1.8382352941176471E-2</v>
      </c>
    </row>
    <row r="12" spans="1:10" x14ac:dyDescent="0.35">
      <c r="A12" s="6" t="s">
        <v>18</v>
      </c>
      <c r="B12" s="7">
        <v>1447</v>
      </c>
      <c r="C12" s="7">
        <v>998</v>
      </c>
      <c r="D12" s="7">
        <v>3619</v>
      </c>
      <c r="E12" s="1">
        <f t="shared" si="0"/>
        <v>3944</v>
      </c>
      <c r="F12" s="2">
        <f t="shared" si="4"/>
        <v>3790</v>
      </c>
      <c r="G12" s="1">
        <f t="shared" si="1"/>
        <v>4093.9002785699995</v>
      </c>
      <c r="H12">
        <f t="shared" si="2"/>
        <v>5.4295957175456107E-2</v>
      </c>
      <c r="I12">
        <f t="shared" si="3"/>
        <v>7.4036511156186618E-2</v>
      </c>
      <c r="J12">
        <f t="shared" si="5"/>
        <v>4.7250621718706823E-2</v>
      </c>
    </row>
    <row r="13" spans="1:10" x14ac:dyDescent="0.35">
      <c r="A13" s="6" t="s">
        <v>19</v>
      </c>
      <c r="B13" s="7">
        <v>1391</v>
      </c>
      <c r="C13" s="7">
        <v>1014</v>
      </c>
      <c r="D13" s="7">
        <v>3359</v>
      </c>
      <c r="E13" s="1">
        <f t="shared" si="0"/>
        <v>3619</v>
      </c>
      <c r="F13" s="2">
        <f t="shared" si="4"/>
        <v>3643.5</v>
      </c>
      <c r="G13" s="1">
        <f t="shared" si="1"/>
        <v>3951.4301949989995</v>
      </c>
      <c r="H13">
        <f t="shared" si="2"/>
        <v>0.13122417202818445</v>
      </c>
      <c r="I13">
        <f t="shared" si="3"/>
        <v>8.9803813208068531E-2</v>
      </c>
      <c r="J13">
        <f t="shared" si="5"/>
        <v>8.4697826734147066E-2</v>
      </c>
    </row>
    <row r="14" spans="1:10" x14ac:dyDescent="0.35">
      <c r="A14" s="6" t="s">
        <v>20</v>
      </c>
      <c r="B14" s="7">
        <v>1316</v>
      </c>
      <c r="C14" s="7">
        <v>1107</v>
      </c>
      <c r="D14" s="7">
        <v>3132</v>
      </c>
      <c r="E14" s="1">
        <f t="shared" si="0"/>
        <v>3359</v>
      </c>
      <c r="F14" s="2">
        <f t="shared" si="4"/>
        <v>3513.5</v>
      </c>
      <c r="G14" s="1">
        <f t="shared" si="1"/>
        <v>3773.7011364992991</v>
      </c>
      <c r="H14">
        <f t="shared" si="2"/>
        <v>0.17637100178594803</v>
      </c>
      <c r="I14">
        <f t="shared" si="3"/>
        <v>7.7403989282524566E-2</v>
      </c>
      <c r="J14">
        <f t="shared" si="5"/>
        <v>0.12180715197956578</v>
      </c>
    </row>
    <row r="15" spans="1:10" x14ac:dyDescent="0.35">
      <c r="A15" s="8" t="s">
        <v>21</v>
      </c>
      <c r="B15" s="8">
        <v>1106</v>
      </c>
      <c r="C15" s="8">
        <v>1080</v>
      </c>
      <c r="D15" s="8">
        <v>2854</v>
      </c>
      <c r="E15" s="1">
        <f t="shared" si="0"/>
        <v>3132</v>
      </c>
      <c r="F15" s="2">
        <f t="shared" si="4"/>
        <v>3241</v>
      </c>
      <c r="G15" s="1">
        <f t="shared" si="1"/>
        <v>3581.1907955495089</v>
      </c>
      <c r="H15">
        <f t="shared" si="2"/>
        <v>0.2048854203382181</v>
      </c>
      <c r="I15">
        <f t="shared" si="3"/>
        <v>7.2477650063856966E-2</v>
      </c>
      <c r="J15">
        <f t="shared" si="5"/>
        <v>0.13559915907498249</v>
      </c>
    </row>
    <row r="16" spans="1:10" x14ac:dyDescent="0.35">
      <c r="A16" s="8" t="s">
        <v>22</v>
      </c>
      <c r="B16" s="8">
        <v>1079</v>
      </c>
      <c r="C16" s="8">
        <v>997</v>
      </c>
      <c r="D16" s="8">
        <v>2095</v>
      </c>
      <c r="E16" s="1">
        <f t="shared" si="0"/>
        <v>2854</v>
      </c>
      <c r="F16" s="2">
        <f t="shared" si="4"/>
        <v>2860</v>
      </c>
      <c r="G16" s="1">
        <f t="shared" si="1"/>
        <v>3363.0335568846558</v>
      </c>
      <c r="H16">
        <f t="shared" si="2"/>
        <v>0.25479705520305151</v>
      </c>
      <c r="I16">
        <f t="shared" si="3"/>
        <v>9.740714786264891E-2</v>
      </c>
      <c r="J16">
        <f t="shared" si="5"/>
        <v>0.36515513126491644</v>
      </c>
    </row>
    <row r="17" spans="1:10" x14ac:dyDescent="0.35">
      <c r="A17" s="8" t="s">
        <v>23</v>
      </c>
      <c r="B17" s="8">
        <v>940</v>
      </c>
      <c r="C17" s="8">
        <v>1042</v>
      </c>
      <c r="D17" s="8">
        <v>2316</v>
      </c>
      <c r="E17" s="1">
        <f t="shared" si="0"/>
        <v>2095</v>
      </c>
      <c r="F17" s="2">
        <f t="shared" si="4"/>
        <v>2599.25</v>
      </c>
      <c r="G17" s="1">
        <f t="shared" si="1"/>
        <v>2982.6234898192588</v>
      </c>
      <c r="H17">
        <f t="shared" si="2"/>
        <v>0.60526661426475215</v>
      </c>
      <c r="I17">
        <f t="shared" si="3"/>
        <v>0.36229116945107398</v>
      </c>
      <c r="J17">
        <f t="shared" si="5"/>
        <v>0.1223013816925734</v>
      </c>
    </row>
    <row r="18" spans="1:10" x14ac:dyDescent="0.35">
      <c r="A18" s="8" t="s">
        <v>24</v>
      </c>
      <c r="B18" s="8">
        <v>858</v>
      </c>
      <c r="C18" s="8">
        <v>1132</v>
      </c>
      <c r="D18" s="8">
        <v>1985</v>
      </c>
      <c r="E18" s="1">
        <f t="shared" si="0"/>
        <v>2316</v>
      </c>
      <c r="F18" s="2">
        <f t="shared" si="4"/>
        <v>2312.5</v>
      </c>
      <c r="G18" s="1">
        <f t="shared" si="1"/>
        <v>2782.6364428734814</v>
      </c>
      <c r="H18">
        <f t="shared" si="2"/>
        <v>0.2878339766058976</v>
      </c>
      <c r="I18">
        <f t="shared" si="3"/>
        <v>9.5423143350604492E-2</v>
      </c>
      <c r="J18">
        <f t="shared" si="5"/>
        <v>0.16498740554156172</v>
      </c>
    </row>
    <row r="19" spans="1:10" x14ac:dyDescent="0.35">
      <c r="A19" s="8" t="s">
        <v>25</v>
      </c>
      <c r="B19" s="8">
        <v>814</v>
      </c>
      <c r="C19" s="8">
        <v>1272</v>
      </c>
      <c r="D19" s="8">
        <v>2340</v>
      </c>
      <c r="E19" s="1">
        <f t="shared" si="0"/>
        <v>1985</v>
      </c>
      <c r="F19" s="2">
        <f t="shared" si="4"/>
        <v>2184</v>
      </c>
      <c r="G19" s="1">
        <f t="shared" si="1"/>
        <v>2543.345510011437</v>
      </c>
      <c r="H19">
        <f t="shared" si="2"/>
        <v>0.40183196114533071</v>
      </c>
      <c r="I19">
        <f t="shared" si="3"/>
        <v>0.16675062972292193</v>
      </c>
      <c r="J19">
        <f t="shared" si="5"/>
        <v>6.6666666666666666E-2</v>
      </c>
    </row>
    <row r="20" spans="1:10" x14ac:dyDescent="0.35">
      <c r="G20" s="1">
        <f t="shared" si="1"/>
        <v>2482.3418570080057</v>
      </c>
      <c r="H20">
        <f t="shared" si="2"/>
        <v>8.6899790603178206E-2</v>
      </c>
    </row>
    <row r="21" spans="1:10" x14ac:dyDescent="0.35">
      <c r="A21" t="s">
        <v>26</v>
      </c>
      <c r="G21" s="1">
        <f>AVERAGE(G4:G20)</f>
        <v>3878.404058842038</v>
      </c>
      <c r="H21">
        <f>AVERAGE(H4:H20)</f>
        <v>0.1670236237649928</v>
      </c>
      <c r="I21">
        <f>AVERAGE(I5:I19)</f>
        <v>0.11096641531117721</v>
      </c>
      <c r="J21">
        <f>AVERAGE(J6:J19)</f>
        <v>0.11212459050302594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83" workbookViewId="0">
      <selection activeCell="P7" sqref="P7"/>
    </sheetView>
  </sheetViews>
  <sheetFormatPr defaultRowHeight="14.5" x14ac:dyDescent="0.35"/>
  <cols>
    <col min="1" max="1" width="21.6328125" customWidth="1"/>
    <col min="2" max="2" width="11.1796875" customWidth="1"/>
    <col min="3" max="3" width="13.90625" customWidth="1"/>
  </cols>
  <sheetData>
    <row r="1" spans="1:3" x14ac:dyDescent="0.35">
      <c r="A1" s="9" t="s">
        <v>27</v>
      </c>
      <c r="B1" s="10"/>
      <c r="C1" s="10"/>
    </row>
    <row r="2" spans="1:3" x14ac:dyDescent="0.35">
      <c r="A2" s="10"/>
      <c r="B2" s="10"/>
      <c r="C2" s="10"/>
    </row>
    <row r="3" spans="1:3" ht="39" x14ac:dyDescent="0.35">
      <c r="A3" s="14" t="s">
        <v>28</v>
      </c>
      <c r="B3" s="12" t="s">
        <v>7</v>
      </c>
      <c r="C3" s="13" t="s">
        <v>4</v>
      </c>
    </row>
    <row r="4" spans="1:3" x14ac:dyDescent="0.35">
      <c r="A4" s="11" t="s">
        <v>29</v>
      </c>
      <c r="B4" s="11">
        <v>71</v>
      </c>
      <c r="C4" s="11">
        <v>34</v>
      </c>
    </row>
    <row r="5" spans="1:3" x14ac:dyDescent="0.35">
      <c r="A5" s="11" t="s">
        <v>30</v>
      </c>
      <c r="B5" s="11">
        <v>189</v>
      </c>
      <c r="C5" s="11">
        <v>76</v>
      </c>
    </row>
    <row r="6" spans="1:3" x14ac:dyDescent="0.35">
      <c r="A6" s="11" t="s">
        <v>31</v>
      </c>
      <c r="B6" s="11">
        <v>167</v>
      </c>
      <c r="C6" s="11">
        <v>78</v>
      </c>
    </row>
    <row r="7" spans="1:3" x14ac:dyDescent="0.35">
      <c r="A7" s="11" t="s">
        <v>32</v>
      </c>
      <c r="B7" s="11">
        <v>81</v>
      </c>
      <c r="C7" s="11">
        <v>29</v>
      </c>
    </row>
    <row r="8" spans="1:3" x14ac:dyDescent="0.35">
      <c r="A8" s="11" t="s">
        <v>33</v>
      </c>
      <c r="B8" s="11">
        <v>37</v>
      </c>
      <c r="C8" s="11">
        <v>35</v>
      </c>
    </row>
    <row r="9" spans="1:3" x14ac:dyDescent="0.35">
      <c r="A9" s="11" t="s">
        <v>34</v>
      </c>
      <c r="B9" s="11">
        <v>20</v>
      </c>
      <c r="C9" s="11">
        <v>12</v>
      </c>
    </row>
    <row r="10" spans="1:3" x14ac:dyDescent="0.35">
      <c r="A10" s="11" t="s">
        <v>35</v>
      </c>
      <c r="B10" s="11">
        <v>189</v>
      </c>
      <c r="C10" s="11">
        <v>109</v>
      </c>
    </row>
    <row r="11" spans="1:3" x14ac:dyDescent="0.35">
      <c r="A11" s="11" t="s">
        <v>6</v>
      </c>
      <c r="B11" s="11">
        <v>216</v>
      </c>
      <c r="C11" s="11">
        <v>135</v>
      </c>
    </row>
    <row r="12" spans="1:3" x14ac:dyDescent="0.35">
      <c r="A12" s="11" t="s">
        <v>36</v>
      </c>
      <c r="B12" s="11">
        <v>75</v>
      </c>
      <c r="C12" s="11">
        <v>54</v>
      </c>
    </row>
    <row r="13" spans="1:3" x14ac:dyDescent="0.35">
      <c r="A13" s="11" t="s">
        <v>37</v>
      </c>
      <c r="B13" s="11">
        <v>106</v>
      </c>
      <c r="C13" s="11">
        <v>49</v>
      </c>
    </row>
    <row r="14" spans="1:3" x14ac:dyDescent="0.35">
      <c r="A14" s="11" t="s">
        <v>38</v>
      </c>
      <c r="B14" s="11">
        <v>105</v>
      </c>
      <c r="C14" s="11">
        <v>51</v>
      </c>
    </row>
    <row r="15" spans="1:3" x14ac:dyDescent="0.35">
      <c r="A15" s="11" t="s">
        <v>39</v>
      </c>
      <c r="B15" s="11">
        <v>141</v>
      </c>
      <c r="C15" s="11">
        <v>73</v>
      </c>
    </row>
    <row r="16" spans="1:3" x14ac:dyDescent="0.35">
      <c r="A16" s="11" t="s">
        <v>40</v>
      </c>
      <c r="B16" s="11">
        <v>7</v>
      </c>
      <c r="C16" s="11">
        <v>9</v>
      </c>
    </row>
    <row r="17" spans="1:3" x14ac:dyDescent="0.35">
      <c r="A17" s="11" t="s">
        <v>41</v>
      </c>
      <c r="B17" s="11">
        <v>69</v>
      </c>
      <c r="C17" s="11">
        <v>41</v>
      </c>
    </row>
    <row r="18" spans="1:3" x14ac:dyDescent="0.35">
      <c r="A18" s="11" t="s">
        <v>42</v>
      </c>
      <c r="B18" s="11">
        <v>8</v>
      </c>
      <c r="C18" s="11">
        <v>8</v>
      </c>
    </row>
    <row r="19" spans="1:3" x14ac:dyDescent="0.35">
      <c r="A19" s="11" t="s">
        <v>43</v>
      </c>
      <c r="B19" s="11">
        <v>110</v>
      </c>
      <c r="C19" s="11">
        <v>52</v>
      </c>
    </row>
    <row r="20" spans="1:3" x14ac:dyDescent="0.35">
      <c r="A20" s="11" t="s">
        <v>44</v>
      </c>
      <c r="B20" s="11">
        <v>247</v>
      </c>
      <c r="C20" s="11">
        <v>183</v>
      </c>
    </row>
    <row r="21" spans="1:3" x14ac:dyDescent="0.35">
      <c r="A21" s="11" t="s">
        <v>45</v>
      </c>
      <c r="B21" s="11">
        <v>69</v>
      </c>
      <c r="C21" s="11">
        <v>39</v>
      </c>
    </row>
    <row r="22" spans="1:3" x14ac:dyDescent="0.35">
      <c r="A22" s="11" t="s">
        <v>46</v>
      </c>
      <c r="B22" s="11">
        <v>200</v>
      </c>
      <c r="C22" s="11">
        <v>120</v>
      </c>
    </row>
    <row r="23" spans="1:3" x14ac:dyDescent="0.35">
      <c r="A23" s="11" t="s">
        <v>47</v>
      </c>
      <c r="B23" s="11">
        <v>188</v>
      </c>
      <c r="C23" s="11">
        <v>156</v>
      </c>
    </row>
    <row r="24" spans="1:3" x14ac:dyDescent="0.35">
      <c r="A24" s="11" t="s">
        <v>48</v>
      </c>
      <c r="B24" s="11">
        <v>55</v>
      </c>
      <c r="C24" s="11">
        <v>43</v>
      </c>
    </row>
    <row r="25" spans="1:3" x14ac:dyDescent="0.35">
      <c r="A25" s="11" t="s">
        <v>49</v>
      </c>
      <c r="B25" s="11">
        <v>269</v>
      </c>
      <c r="C25" s="11">
        <v>179</v>
      </c>
    </row>
    <row r="26" spans="1:3" x14ac:dyDescent="0.35">
      <c r="A26" s="11" t="s">
        <v>50</v>
      </c>
      <c r="B26" s="11">
        <v>158</v>
      </c>
      <c r="C26" s="11">
        <v>132</v>
      </c>
    </row>
    <row r="27" spans="1:3" x14ac:dyDescent="0.35">
      <c r="A27" s="11" t="s">
        <v>51</v>
      </c>
      <c r="B27" s="11">
        <v>103</v>
      </c>
      <c r="C27" s="11">
        <v>53</v>
      </c>
    </row>
    <row r="28" spans="1:3" x14ac:dyDescent="0.35">
      <c r="A28" s="11" t="s">
        <v>52</v>
      </c>
      <c r="B28" s="11">
        <v>203</v>
      </c>
      <c r="C28" s="11">
        <v>83</v>
      </c>
    </row>
    <row r="29" spans="1:3" x14ac:dyDescent="0.35">
      <c r="A29" s="11" t="s">
        <v>53</v>
      </c>
      <c r="B29" s="11">
        <v>118</v>
      </c>
      <c r="C29" s="11">
        <v>43</v>
      </c>
    </row>
    <row r="30" spans="1:3" x14ac:dyDescent="0.35">
      <c r="A30" s="11" t="s">
        <v>54</v>
      </c>
      <c r="B30" s="11">
        <v>223</v>
      </c>
      <c r="C30" s="11">
        <v>118</v>
      </c>
    </row>
    <row r="31" spans="1:3" x14ac:dyDescent="0.35">
      <c r="A31" s="11" t="s">
        <v>55</v>
      </c>
      <c r="B31" s="11">
        <v>34</v>
      </c>
      <c r="C31" s="11">
        <v>46</v>
      </c>
    </row>
    <row r="32" spans="1:3" x14ac:dyDescent="0.35">
      <c r="A32" s="11" t="s">
        <v>5</v>
      </c>
      <c r="B32" s="11">
        <v>392</v>
      </c>
      <c r="C32" s="11">
        <v>172</v>
      </c>
    </row>
    <row r="33" spans="1:3" x14ac:dyDescent="0.35">
      <c r="A33" s="11" t="s">
        <v>56</v>
      </c>
      <c r="B33" s="11">
        <v>139</v>
      </c>
      <c r="C33" s="11">
        <v>86</v>
      </c>
    </row>
    <row r="34" spans="1:3" x14ac:dyDescent="0.35">
      <c r="A34" s="11" t="s">
        <v>57</v>
      </c>
      <c r="B34" s="11">
        <v>512</v>
      </c>
      <c r="C34" s="11">
        <v>421</v>
      </c>
    </row>
    <row r="35" spans="1:3" x14ac:dyDescent="0.35">
      <c r="A35" s="11" t="s">
        <v>58</v>
      </c>
      <c r="B35" s="11">
        <v>364</v>
      </c>
      <c r="C35" s="11">
        <v>225</v>
      </c>
    </row>
    <row r="37" spans="1:3" x14ac:dyDescent="0.35">
      <c r="A37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5" zoomScale="74" zoomScaleNormal="90" workbookViewId="0">
      <selection activeCell="H70" sqref="H70"/>
    </sheetView>
  </sheetViews>
  <sheetFormatPr defaultRowHeight="14.5" x14ac:dyDescent="0.35"/>
  <cols>
    <col min="1" max="1" width="19.90625" bestFit="1" customWidth="1"/>
    <col min="2" max="2" width="22.81640625" bestFit="1" customWidth="1"/>
    <col min="3" max="3" width="26.26953125" bestFit="1" customWidth="1"/>
    <col min="4" max="4" width="22.26953125" bestFit="1" customWidth="1"/>
    <col min="5" max="5" width="26.26953125" bestFit="1" customWidth="1"/>
    <col min="6" max="6" width="15.36328125" bestFit="1" customWidth="1"/>
    <col min="7" max="7" width="14.453125" bestFit="1" customWidth="1"/>
    <col min="8" max="8" width="21.54296875" bestFit="1" customWidth="1"/>
    <col min="9" max="9" width="13.90625" bestFit="1" customWidth="1"/>
    <col min="10" max="10" width="21.7265625" bestFit="1" customWidth="1"/>
  </cols>
  <sheetData>
    <row r="1" spans="1:7" x14ac:dyDescent="0.35">
      <c r="A1" s="21" t="s">
        <v>85</v>
      </c>
      <c r="B1" s="21"/>
      <c r="C1" s="21"/>
      <c r="D1" s="21"/>
    </row>
    <row r="2" spans="1:7" x14ac:dyDescent="0.35">
      <c r="A2" s="15" t="s">
        <v>68</v>
      </c>
      <c r="B2" s="15" t="s">
        <v>67</v>
      </c>
      <c r="C2" s="15" t="s">
        <v>66</v>
      </c>
      <c r="D2" s="15" t="s">
        <v>69</v>
      </c>
      <c r="E2" s="15"/>
      <c r="F2" s="15"/>
      <c r="G2" s="15"/>
    </row>
    <row r="3" spans="1:7" x14ac:dyDescent="0.35">
      <c r="A3">
        <v>1</v>
      </c>
      <c r="B3">
        <v>0.2</v>
      </c>
      <c r="C3">
        <v>0.2</v>
      </c>
      <c r="D3" t="s">
        <v>70</v>
      </c>
    </row>
    <row r="4" spans="1:7" x14ac:dyDescent="0.35">
      <c r="A4">
        <v>2</v>
      </c>
      <c r="B4">
        <v>0.3</v>
      </c>
      <c r="C4">
        <v>0.5</v>
      </c>
      <c r="D4" t="s">
        <v>71</v>
      </c>
    </row>
    <row r="5" spans="1:7" x14ac:dyDescent="0.35">
      <c r="A5">
        <v>3</v>
      </c>
      <c r="B5">
        <v>0.3</v>
      </c>
      <c r="C5">
        <v>0.8</v>
      </c>
      <c r="D5" t="s">
        <v>72</v>
      </c>
    </row>
    <row r="6" spans="1:7" x14ac:dyDescent="0.35">
      <c r="A6">
        <v>4</v>
      </c>
      <c r="B6">
        <v>0.1</v>
      </c>
      <c r="C6">
        <v>0.9</v>
      </c>
      <c r="D6" t="s">
        <v>73</v>
      </c>
    </row>
    <row r="7" spans="1:7" x14ac:dyDescent="0.35">
      <c r="D7" s="19"/>
    </row>
    <row r="10" spans="1:7" x14ac:dyDescent="0.35">
      <c r="A10" s="21" t="s">
        <v>86</v>
      </c>
      <c r="B10" s="20"/>
      <c r="C10" s="20"/>
      <c r="D10" s="20"/>
    </row>
    <row r="11" spans="1:7" x14ac:dyDescent="0.35">
      <c r="A11" t="s">
        <v>74</v>
      </c>
      <c r="B11">
        <v>0.2</v>
      </c>
      <c r="C11">
        <v>0.2</v>
      </c>
      <c r="D11" t="s">
        <v>77</v>
      </c>
    </row>
    <row r="12" spans="1:7" x14ac:dyDescent="0.35">
      <c r="A12" t="s">
        <v>75</v>
      </c>
      <c r="B12">
        <v>0.6</v>
      </c>
      <c r="C12">
        <v>0.8</v>
      </c>
      <c r="D12" t="s">
        <v>78</v>
      </c>
    </row>
    <row r="13" spans="1:7" x14ac:dyDescent="0.35">
      <c r="A13" t="s">
        <v>76</v>
      </c>
      <c r="B13">
        <v>0.2</v>
      </c>
      <c r="C13">
        <v>1</v>
      </c>
      <c r="D13" t="s">
        <v>79</v>
      </c>
    </row>
    <row r="17" spans="1:4" x14ac:dyDescent="0.35">
      <c r="A17" s="21" t="s">
        <v>87</v>
      </c>
      <c r="B17" s="21"/>
      <c r="C17" s="21"/>
      <c r="D17" s="21"/>
    </row>
    <row r="18" spans="1:4" x14ac:dyDescent="0.35">
      <c r="A18" t="s">
        <v>75</v>
      </c>
      <c r="B18">
        <v>0.2</v>
      </c>
      <c r="C18">
        <v>0.2</v>
      </c>
      <c r="D18" t="s">
        <v>77</v>
      </c>
    </row>
    <row r="19" spans="1:4" x14ac:dyDescent="0.35">
      <c r="A19" t="s">
        <v>76</v>
      </c>
      <c r="B19">
        <v>0.4</v>
      </c>
      <c r="C19">
        <v>0.6</v>
      </c>
      <c r="D19" s="19" t="s">
        <v>80</v>
      </c>
    </row>
    <row r="20" spans="1:4" x14ac:dyDescent="0.35">
      <c r="A20" t="s">
        <v>82</v>
      </c>
      <c r="B20">
        <v>0.2</v>
      </c>
      <c r="C20">
        <v>0.8</v>
      </c>
      <c r="D20" s="19" t="s">
        <v>81</v>
      </c>
    </row>
    <row r="21" spans="1:4" x14ac:dyDescent="0.35">
      <c r="A21" t="s">
        <v>83</v>
      </c>
      <c r="B21">
        <v>0.2</v>
      </c>
      <c r="C21">
        <v>1</v>
      </c>
      <c r="D21" t="s">
        <v>79</v>
      </c>
    </row>
    <row r="24" spans="1:4" x14ac:dyDescent="0.35">
      <c r="A24" s="21" t="s">
        <v>90</v>
      </c>
      <c r="B24" s="21"/>
      <c r="C24" s="21"/>
      <c r="D24" s="21"/>
    </row>
    <row r="25" spans="1:4" x14ac:dyDescent="0.35">
      <c r="A25" s="15" t="s">
        <v>84</v>
      </c>
      <c r="B25" s="15" t="s">
        <v>88</v>
      </c>
      <c r="C25" s="15" t="s">
        <v>89</v>
      </c>
    </row>
    <row r="26" spans="1:4" x14ac:dyDescent="0.35">
      <c r="A26">
        <v>1</v>
      </c>
      <c r="B26">
        <v>0.38129999999999997</v>
      </c>
      <c r="C26">
        <v>2</v>
      </c>
    </row>
    <row r="27" spans="1:4" x14ac:dyDescent="0.35">
      <c r="A27">
        <v>2</v>
      </c>
      <c r="B27">
        <v>0.21590000000000001</v>
      </c>
      <c r="C27">
        <v>2</v>
      </c>
    </row>
    <row r="28" spans="1:4" x14ac:dyDescent="0.35">
      <c r="A28">
        <v>3</v>
      </c>
      <c r="B28">
        <v>0.65149999999999997</v>
      </c>
      <c r="C28">
        <v>3</v>
      </c>
    </row>
    <row r="29" spans="1:4" x14ac:dyDescent="0.35">
      <c r="A29">
        <v>4</v>
      </c>
      <c r="B29">
        <v>0.24249999999999999</v>
      </c>
      <c r="C29">
        <v>2</v>
      </c>
    </row>
    <row r="30" spans="1:4" x14ac:dyDescent="0.35">
      <c r="A30">
        <v>5</v>
      </c>
      <c r="B30">
        <v>0.91769999999999996</v>
      </c>
      <c r="C30">
        <v>4</v>
      </c>
    </row>
    <row r="34" spans="1:4" x14ac:dyDescent="0.35">
      <c r="A34" s="21" t="s">
        <v>94</v>
      </c>
      <c r="B34" s="21"/>
      <c r="C34" s="21"/>
      <c r="D34" s="21"/>
    </row>
    <row r="35" spans="1:4" x14ac:dyDescent="0.35">
      <c r="A35" s="15" t="s">
        <v>91</v>
      </c>
      <c r="B35" s="15" t="s">
        <v>92</v>
      </c>
      <c r="C35" s="15" t="s">
        <v>93</v>
      </c>
    </row>
    <row r="36" spans="1:4" x14ac:dyDescent="0.35">
      <c r="A36">
        <v>1</v>
      </c>
      <c r="B36">
        <v>0.81659999999999999</v>
      </c>
      <c r="C36">
        <v>10</v>
      </c>
    </row>
    <row r="37" spans="1:4" x14ac:dyDescent="0.35">
      <c r="A37">
        <v>2</v>
      </c>
      <c r="B37">
        <v>0.1033</v>
      </c>
      <c r="C37">
        <v>2</v>
      </c>
    </row>
    <row r="38" spans="1:4" x14ac:dyDescent="0.35">
      <c r="A38">
        <v>3</v>
      </c>
      <c r="B38">
        <v>0.46800000000000003</v>
      </c>
      <c r="C38">
        <v>5</v>
      </c>
    </row>
    <row r="39" spans="1:4" x14ac:dyDescent="0.35">
      <c r="A39">
        <v>4</v>
      </c>
      <c r="B39">
        <v>0.95179999999999998</v>
      </c>
      <c r="C39">
        <v>10</v>
      </c>
    </row>
    <row r="40" spans="1:4" x14ac:dyDescent="0.35">
      <c r="A40">
        <v>5</v>
      </c>
      <c r="B40">
        <v>0.78700000000000003</v>
      </c>
      <c r="C40">
        <v>5</v>
      </c>
    </row>
    <row r="45" spans="1:4" x14ac:dyDescent="0.35">
      <c r="A45" s="21" t="s">
        <v>97</v>
      </c>
      <c r="B45" s="21"/>
      <c r="C45" s="21"/>
      <c r="D45" s="21"/>
    </row>
    <row r="46" spans="1:4" x14ac:dyDescent="0.35">
      <c r="A46" s="15" t="s">
        <v>91</v>
      </c>
      <c r="B46" s="15" t="s">
        <v>95</v>
      </c>
      <c r="C46" s="15" t="s">
        <v>96</v>
      </c>
    </row>
    <row r="47" spans="1:4" x14ac:dyDescent="0.35">
      <c r="A47">
        <v>1</v>
      </c>
      <c r="B47">
        <v>0.1368</v>
      </c>
      <c r="C47">
        <v>5</v>
      </c>
    </row>
    <row r="48" spans="1:4" x14ac:dyDescent="0.35">
      <c r="A48">
        <v>2</v>
      </c>
      <c r="B48">
        <v>0.68740000000000001</v>
      </c>
      <c r="C48">
        <v>15</v>
      </c>
    </row>
    <row r="49" spans="1:10" x14ac:dyDescent="0.35">
      <c r="A49">
        <v>3</v>
      </c>
      <c r="B49">
        <v>0.30559999999999998</v>
      </c>
      <c r="C49">
        <v>10</v>
      </c>
    </row>
    <row r="50" spans="1:10" x14ac:dyDescent="0.35">
      <c r="A50">
        <v>4</v>
      </c>
      <c r="B50">
        <v>0.18260000000000001</v>
      </c>
      <c r="C50">
        <v>5</v>
      </c>
    </row>
    <row r="51" spans="1:10" x14ac:dyDescent="0.35">
      <c r="A51">
        <v>5</v>
      </c>
      <c r="B51">
        <v>0.92900000000000005</v>
      </c>
      <c r="C51">
        <v>20</v>
      </c>
    </row>
    <row r="56" spans="1:10" x14ac:dyDescent="0.35">
      <c r="A56" s="21" t="s">
        <v>108</v>
      </c>
      <c r="B56" s="21"/>
      <c r="C56" s="21"/>
      <c r="D56" s="21"/>
      <c r="E56" s="21"/>
      <c r="F56" s="21"/>
      <c r="G56" s="21"/>
      <c r="H56" s="21"/>
      <c r="I56" s="21"/>
      <c r="J56" s="21"/>
    </row>
    <row r="57" spans="1:10" x14ac:dyDescent="0.35">
      <c r="A57" s="15" t="s">
        <v>104</v>
      </c>
      <c r="B57" s="15" t="s">
        <v>98</v>
      </c>
      <c r="C57" s="15" t="s">
        <v>99</v>
      </c>
      <c r="D57" s="15" t="s">
        <v>100</v>
      </c>
      <c r="E57" s="15" t="s">
        <v>101</v>
      </c>
      <c r="F57" s="15" t="s">
        <v>102</v>
      </c>
      <c r="G57" s="15" t="s">
        <v>103</v>
      </c>
      <c r="H57" s="15" t="s">
        <v>107</v>
      </c>
      <c r="I57" s="15" t="s">
        <v>105</v>
      </c>
      <c r="J57" s="15" t="s">
        <v>106</v>
      </c>
    </row>
    <row r="58" spans="1:10" x14ac:dyDescent="0.35">
      <c r="A58">
        <v>1</v>
      </c>
      <c r="B58">
        <v>0</v>
      </c>
      <c r="C58">
        <f>B58</f>
        <v>0</v>
      </c>
      <c r="D58">
        <f>C58+C36</f>
        <v>10</v>
      </c>
      <c r="E58">
        <f>D58</f>
        <v>10</v>
      </c>
      <c r="F58">
        <f>E58+C47</f>
        <v>15</v>
      </c>
      <c r="G58">
        <f>F58-B58</f>
        <v>15</v>
      </c>
      <c r="H58">
        <f>AVERAGE(G58:G62)</f>
        <v>34</v>
      </c>
      <c r="I58">
        <f>MAX(G58:G62)</f>
        <v>54</v>
      </c>
      <c r="J58">
        <f>MIN(G58:G62)</f>
        <v>15</v>
      </c>
    </row>
    <row r="59" spans="1:10" x14ac:dyDescent="0.35">
      <c r="A59">
        <v>2</v>
      </c>
      <c r="B59">
        <f xml:space="preserve"> B58 + C26</f>
        <v>2</v>
      </c>
      <c r="C59">
        <f>MAX(B59,D58)</f>
        <v>10</v>
      </c>
      <c r="D59">
        <f>C59 + C37</f>
        <v>12</v>
      </c>
      <c r="E59">
        <f>MAX(D59,F58)</f>
        <v>15</v>
      </c>
      <c r="F59">
        <f>E59+C48</f>
        <v>30</v>
      </c>
      <c r="G59">
        <f>F59-B59</f>
        <v>28</v>
      </c>
    </row>
    <row r="60" spans="1:10" x14ac:dyDescent="0.35">
      <c r="A60">
        <v>3</v>
      </c>
      <c r="B60">
        <f xml:space="preserve"> B59 + C28</f>
        <v>5</v>
      </c>
      <c r="C60">
        <f>MAX( B60,D59)</f>
        <v>12</v>
      </c>
      <c r="D60">
        <f xml:space="preserve"> C60 + C38</f>
        <v>17</v>
      </c>
      <c r="E60">
        <f>MAX(D60,F59)</f>
        <v>30</v>
      </c>
      <c r="F60">
        <f>E60+C49</f>
        <v>40</v>
      </c>
      <c r="G60">
        <f>F60-B60</f>
        <v>35</v>
      </c>
    </row>
    <row r="61" spans="1:10" x14ac:dyDescent="0.35">
      <c r="A61">
        <v>4</v>
      </c>
      <c r="B61">
        <f xml:space="preserve"> B60 + C29</f>
        <v>7</v>
      </c>
      <c r="C61">
        <f>MAX( B61,D60)</f>
        <v>17</v>
      </c>
      <c r="D61">
        <f xml:space="preserve"> C61 + C39</f>
        <v>27</v>
      </c>
      <c r="E61">
        <f>MAX(D61,F60)</f>
        <v>40</v>
      </c>
      <c r="F61">
        <f>E61+C50</f>
        <v>45</v>
      </c>
      <c r="G61">
        <f>F61-B61</f>
        <v>38</v>
      </c>
    </row>
    <row r="62" spans="1:10" x14ac:dyDescent="0.35">
      <c r="A62">
        <v>5</v>
      </c>
      <c r="B62">
        <f xml:space="preserve"> B61 + C30</f>
        <v>11</v>
      </c>
      <c r="C62">
        <f>MAX(B62,D61)</f>
        <v>27</v>
      </c>
      <c r="D62">
        <f xml:space="preserve"> C62 + C40</f>
        <v>32</v>
      </c>
      <c r="E62">
        <f>MAX(D62,F61)</f>
        <v>45</v>
      </c>
      <c r="F62">
        <f>E62+C51</f>
        <v>65</v>
      </c>
      <c r="G62">
        <f>F62-B62</f>
        <v>54</v>
      </c>
    </row>
    <row r="68" spans="1:8" s="15" customFormat="1" x14ac:dyDescent="0.35">
      <c r="A68" s="15" t="s">
        <v>109</v>
      </c>
      <c r="B68" s="15" t="s">
        <v>98</v>
      </c>
      <c r="C68" s="15" t="s">
        <v>99</v>
      </c>
      <c r="D68" s="15" t="s">
        <v>100</v>
      </c>
      <c r="E68" s="15" t="s">
        <v>101</v>
      </c>
      <c r="F68" s="15" t="s">
        <v>102</v>
      </c>
      <c r="G68" s="15" t="s">
        <v>103</v>
      </c>
      <c r="H68" s="15" t="s">
        <v>110</v>
      </c>
    </row>
    <row r="69" spans="1:8" x14ac:dyDescent="0.35">
      <c r="A69">
        <v>1</v>
      </c>
      <c r="B69">
        <v>0</v>
      </c>
      <c r="C69">
        <v>0</v>
      </c>
      <c r="D69">
        <f>0+10</f>
        <v>10</v>
      </c>
      <c r="E69">
        <f>10</f>
        <v>10</v>
      </c>
      <c r="F69">
        <f>10+5</f>
        <v>15</v>
      </c>
      <c r="G69">
        <f>F69-B69</f>
        <v>15</v>
      </c>
      <c r="H69">
        <f>AVERAGE(G69:G73)</f>
        <v>30</v>
      </c>
    </row>
    <row r="70" spans="1:8" x14ac:dyDescent="0.35">
      <c r="A70">
        <v>2</v>
      </c>
      <c r="B70">
        <f>B58 + C26</f>
        <v>2</v>
      </c>
      <c r="C70">
        <v>2</v>
      </c>
      <c r="D70">
        <f>2+2</f>
        <v>4</v>
      </c>
      <c r="E70">
        <v>10</v>
      </c>
      <c r="F70">
        <f>10+15</f>
        <v>25</v>
      </c>
      <c r="G70">
        <f>F70-B70</f>
        <v>23</v>
      </c>
    </row>
    <row r="71" spans="1:8" x14ac:dyDescent="0.35">
      <c r="A71">
        <v>3</v>
      </c>
      <c r="B71">
        <f>B59 + C28</f>
        <v>5</v>
      </c>
      <c r="C71">
        <v>5</v>
      </c>
      <c r="D71">
        <f>5+5</f>
        <v>10</v>
      </c>
      <c r="E71">
        <v>25</v>
      </c>
      <c r="F71">
        <f>25+10</f>
        <v>35</v>
      </c>
      <c r="G71">
        <f>F71-B71</f>
        <v>30</v>
      </c>
    </row>
    <row r="72" spans="1:8" x14ac:dyDescent="0.35">
      <c r="A72">
        <v>4</v>
      </c>
      <c r="B72">
        <f>B60+C29</f>
        <v>7</v>
      </c>
      <c r="C72">
        <v>10</v>
      </c>
      <c r="D72">
        <f>10+10</f>
        <v>20</v>
      </c>
      <c r="E72">
        <v>35</v>
      </c>
      <c r="F72">
        <f>35+5</f>
        <v>40</v>
      </c>
      <c r="G72">
        <f>F72-B72</f>
        <v>33</v>
      </c>
    </row>
    <row r="73" spans="1:8" x14ac:dyDescent="0.35">
      <c r="A73">
        <v>5</v>
      </c>
      <c r="B73">
        <f>B61+C30</f>
        <v>11</v>
      </c>
      <c r="C73">
        <v>20</v>
      </c>
      <c r="D73">
        <f>20+5</f>
        <v>25</v>
      </c>
      <c r="E73">
        <v>40</v>
      </c>
      <c r="F73">
        <f>40+20</f>
        <v>60</v>
      </c>
      <c r="G73">
        <f>F73-B73</f>
        <v>49</v>
      </c>
    </row>
  </sheetData>
  <mergeCells count="7">
    <mergeCell ref="A56:J56"/>
    <mergeCell ref="A1:D1"/>
    <mergeCell ref="A10:D10"/>
    <mergeCell ref="A17:D17"/>
    <mergeCell ref="A24:D24"/>
    <mergeCell ref="A34:D34"/>
    <mergeCell ref="A45:D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Levels of care</vt:lpstr>
      <vt:lpstr>Smoking and gestational age</vt:lpstr>
      <vt:lpstr>Part B Simulation</vt:lpstr>
    </vt:vector>
  </TitlesOfParts>
  <Company>University of Westminster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Chahed</dc:creator>
  <cp:lastModifiedBy>abc</cp:lastModifiedBy>
  <cp:lastPrinted>2025-04-20T02:18:09Z</cp:lastPrinted>
  <dcterms:created xsi:type="dcterms:W3CDTF">2021-01-22T20:09:48Z</dcterms:created>
  <dcterms:modified xsi:type="dcterms:W3CDTF">2025-04-20T03:07:22Z</dcterms:modified>
</cp:coreProperties>
</file>