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5.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3.xml" ContentType="application/vnd.openxmlformats-officedocument.drawingml.chart+xml"/>
  <Override PartName="/xl/worksheets/sheet1.xml" ContentType="application/vnd.openxmlformats-officedocument.spreadsheetml.worksheet+xml"/>
  <Override PartName="/xl/charts/chart1.xml" ContentType="application/vnd.openxmlformats-officedocument.drawingml.chart+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harts/chart2.xml" ContentType="application/vnd.openxmlformats-officedocument.drawingml.chart+xml"/>
  <Override PartName="/xl/drawings/drawing1.xml" ContentType="application/vnd.openxmlformats-officedocument.drawing+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24226"/>
  <mc:AlternateContent xmlns:mc="http://schemas.openxmlformats.org/markup-compatibility/2006">
    <mc:Choice Requires="x15">
      <x15ac:absPath xmlns:x15ac="http://schemas.microsoft.com/office/spreadsheetml/2010/11/ac" url="C:\Meine Daten\Wissenschaft\Veroeffentlichungen\Aktuelle Papers\Projekte\UEQ\Data_Analysis_Tool\"/>
    </mc:Choice>
  </mc:AlternateContent>
  <bookViews>
    <workbookView xWindow="780" yWindow="288" windowWidth="20880" windowHeight="10212" tabRatio="798"/>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71027"/>
</workbook>
</file>

<file path=xl/calcChain.xml><?xml version="1.0" encoding="utf-8"?>
<calcChain xmlns="http://schemas.openxmlformats.org/spreadsheetml/2006/main">
  <c r="AG1004" i="14" l="1"/>
  <c r="AG1003" i="14"/>
  <c r="AG1002" i="14"/>
  <c r="AG1001" i="14"/>
  <c r="AG1000" i="14"/>
  <c r="AG999" i="14"/>
  <c r="AG998" i="14"/>
  <c r="AG997" i="14"/>
  <c r="AG996" i="14"/>
  <c r="AG995" i="14"/>
  <c r="AG994" i="14"/>
  <c r="AG993" i="14"/>
  <c r="AG992" i="14"/>
  <c r="AG991" i="14"/>
  <c r="AG990" i="14"/>
  <c r="AG989" i="14"/>
  <c r="AG988" i="14"/>
  <c r="AG987" i="14"/>
  <c r="AG986" i="14"/>
  <c r="AG985" i="14"/>
  <c r="AG984" i="14"/>
  <c r="AG983" i="14"/>
  <c r="AG982" i="14"/>
  <c r="AG981" i="14"/>
  <c r="AG980" i="14"/>
  <c r="AG979" i="14"/>
  <c r="AG978" i="14"/>
  <c r="AG977" i="14"/>
  <c r="AG976" i="14"/>
  <c r="AG975" i="14"/>
  <c r="AG974" i="14"/>
  <c r="AG973" i="14"/>
  <c r="AG972" i="14"/>
  <c r="AG971" i="14"/>
  <c r="AG970" i="14"/>
  <c r="AG969" i="14"/>
  <c r="AG968" i="14"/>
  <c r="AG967" i="14"/>
  <c r="AG966" i="14"/>
  <c r="AG965" i="14"/>
  <c r="AG964" i="14"/>
  <c r="AG963" i="14"/>
  <c r="AG962" i="14"/>
  <c r="AG961" i="14"/>
  <c r="AG960" i="14"/>
  <c r="AG959" i="14"/>
  <c r="AG958" i="14"/>
  <c r="AG957" i="14"/>
  <c r="AG956" i="14"/>
  <c r="AG955" i="14"/>
  <c r="AG954" i="14"/>
  <c r="AG953" i="14"/>
  <c r="AG952" i="14"/>
  <c r="AG951" i="14"/>
  <c r="AG950" i="14"/>
  <c r="AG949" i="14"/>
  <c r="AG948" i="14"/>
  <c r="AG947" i="14"/>
  <c r="AG946" i="14"/>
  <c r="AG945" i="14"/>
  <c r="AG944" i="14"/>
  <c r="AG943" i="14"/>
  <c r="AG942" i="14"/>
  <c r="AG941" i="14"/>
  <c r="AG940" i="14"/>
  <c r="AG939" i="14"/>
  <c r="AG938" i="14"/>
  <c r="AG937" i="14"/>
  <c r="AG936" i="14"/>
  <c r="AG935" i="14"/>
  <c r="AG934" i="14"/>
  <c r="AG933" i="14"/>
  <c r="AG932" i="14"/>
  <c r="AG931" i="14"/>
  <c r="AG930" i="14"/>
  <c r="AG929" i="14"/>
  <c r="AG928" i="14"/>
  <c r="AG927" i="14"/>
  <c r="AG926" i="14"/>
  <c r="AG925" i="14"/>
  <c r="AG924" i="14"/>
  <c r="AG923" i="14"/>
  <c r="AG922" i="14"/>
  <c r="AG921" i="14"/>
  <c r="AG920" i="14"/>
  <c r="AG919" i="14"/>
  <c r="AG918" i="14"/>
  <c r="AG917" i="14"/>
  <c r="AG916" i="14"/>
  <c r="AG915" i="14"/>
  <c r="AG914" i="14"/>
  <c r="AG913" i="14"/>
  <c r="AG912" i="14"/>
  <c r="AG911" i="14"/>
  <c r="AG910" i="14"/>
  <c r="AG909" i="14"/>
  <c r="AG908" i="14"/>
  <c r="AG907" i="14"/>
  <c r="AG906" i="14"/>
  <c r="AG905" i="14"/>
  <c r="AG904" i="14"/>
  <c r="AG903" i="14"/>
  <c r="AG902" i="14"/>
  <c r="AG901" i="14"/>
  <c r="AG900" i="14"/>
  <c r="AG899" i="14"/>
  <c r="AG898" i="14"/>
  <c r="AG897" i="14"/>
  <c r="AG896" i="14"/>
  <c r="AG895" i="14"/>
  <c r="AG894" i="14"/>
  <c r="AG893" i="14"/>
  <c r="AG892" i="14"/>
  <c r="AG891" i="14"/>
  <c r="AG890" i="14"/>
  <c r="AG889" i="14"/>
  <c r="AG888" i="14"/>
  <c r="AG887" i="14"/>
  <c r="AG886" i="14"/>
  <c r="AG885" i="14"/>
  <c r="AG884" i="14"/>
  <c r="AG883" i="14"/>
  <c r="AG882" i="14"/>
  <c r="AG881" i="14"/>
  <c r="AG880" i="14"/>
  <c r="AG879" i="14"/>
  <c r="AG878" i="14"/>
  <c r="AG877" i="14"/>
  <c r="AG876" i="14"/>
  <c r="AG875" i="14"/>
  <c r="AG874" i="14"/>
  <c r="AG873" i="14"/>
  <c r="AG872" i="14"/>
  <c r="AG871" i="14"/>
  <c r="AG870" i="14"/>
  <c r="AG869" i="14"/>
  <c r="AG868" i="14"/>
  <c r="AG867" i="14"/>
  <c r="AG866" i="14"/>
  <c r="AG865" i="14"/>
  <c r="AG864" i="14"/>
  <c r="AG863" i="14"/>
  <c r="AG862" i="14"/>
  <c r="AG861" i="14"/>
  <c r="AG860" i="14"/>
  <c r="AG859" i="14"/>
  <c r="AG858" i="14"/>
  <c r="AG857" i="14"/>
  <c r="AG856" i="14"/>
  <c r="AG855" i="14"/>
  <c r="AG854" i="14"/>
  <c r="AG853" i="14"/>
  <c r="AG852" i="14"/>
  <c r="AG851" i="14"/>
  <c r="AG850" i="14"/>
  <c r="AG849" i="14"/>
  <c r="AG848" i="14"/>
  <c r="AG847" i="14"/>
  <c r="AG846" i="14"/>
  <c r="AG845" i="14"/>
  <c r="AG844" i="14"/>
  <c r="AG843" i="14"/>
  <c r="AG842" i="14"/>
  <c r="AG841" i="14"/>
  <c r="AG840" i="14"/>
  <c r="AG839" i="14"/>
  <c r="AG838" i="14"/>
  <c r="AG837" i="14"/>
  <c r="AG836" i="14"/>
  <c r="AG835" i="14"/>
  <c r="AG834" i="14"/>
  <c r="AG833" i="14"/>
  <c r="AG832" i="14"/>
  <c r="AG831" i="14"/>
  <c r="AG830" i="14"/>
  <c r="AG829" i="14"/>
  <c r="AG828" i="14"/>
  <c r="AG827" i="14"/>
  <c r="AG826" i="14"/>
  <c r="AG825" i="14"/>
  <c r="AG824" i="14"/>
  <c r="AG823" i="14"/>
  <c r="AG822" i="14"/>
  <c r="AG821" i="14"/>
  <c r="AG820" i="14"/>
  <c r="AG819" i="14"/>
  <c r="AG818" i="14"/>
  <c r="AG817" i="14"/>
  <c r="AG816" i="14"/>
  <c r="AG815" i="14"/>
  <c r="AG814" i="14"/>
  <c r="AG813" i="14"/>
  <c r="AG812" i="14"/>
  <c r="AG811" i="14"/>
  <c r="AG810" i="14"/>
  <c r="AG809" i="14"/>
  <c r="AG808" i="14"/>
  <c r="AG807" i="14"/>
  <c r="AG806" i="14"/>
  <c r="AG805" i="14"/>
  <c r="AG804" i="14"/>
  <c r="AG803" i="14"/>
  <c r="AG802" i="14"/>
  <c r="AG801" i="14"/>
  <c r="AG800" i="14"/>
  <c r="AG799" i="14"/>
  <c r="AG798" i="14"/>
  <c r="AG797" i="14"/>
  <c r="AG796" i="14"/>
  <c r="AG795" i="14"/>
  <c r="AG794" i="14"/>
  <c r="AG793" i="14"/>
  <c r="AG792" i="14"/>
  <c r="AG791" i="14"/>
  <c r="AG790" i="14"/>
  <c r="AG789" i="14"/>
  <c r="AG788" i="14"/>
  <c r="AG787" i="14"/>
  <c r="AG786" i="14"/>
  <c r="AG785" i="14"/>
  <c r="AG784" i="14"/>
  <c r="AG783" i="14"/>
  <c r="AG782" i="14"/>
  <c r="AG781" i="14"/>
  <c r="AG780" i="14"/>
  <c r="AG779" i="14"/>
  <c r="AG778" i="14"/>
  <c r="AG777" i="14"/>
  <c r="AG776" i="14"/>
  <c r="AG775" i="14"/>
  <c r="AG774" i="14"/>
  <c r="AG773" i="14"/>
  <c r="AG772" i="14"/>
  <c r="AG771" i="14"/>
  <c r="AG770" i="14"/>
  <c r="AG769" i="14"/>
  <c r="AG768" i="14"/>
  <c r="AG767" i="14"/>
  <c r="AG766" i="14"/>
  <c r="AG765" i="14"/>
  <c r="AG764" i="14"/>
  <c r="AG763" i="14"/>
  <c r="AG762" i="14"/>
  <c r="AG761" i="14"/>
  <c r="AG760" i="14"/>
  <c r="AG759" i="14"/>
  <c r="AG758" i="14"/>
  <c r="AG757" i="14"/>
  <c r="AG756" i="14"/>
  <c r="AG755" i="14"/>
  <c r="AG754" i="14"/>
  <c r="AG753" i="14"/>
  <c r="AG752" i="14"/>
  <c r="AG751" i="14"/>
  <c r="AG750" i="14"/>
  <c r="AG749" i="14"/>
  <c r="AG748" i="14"/>
  <c r="AG747" i="14"/>
  <c r="AG746" i="14"/>
  <c r="AG745" i="14"/>
  <c r="AG744" i="14"/>
  <c r="AG743" i="14"/>
  <c r="AG742" i="14"/>
  <c r="AG741" i="14"/>
  <c r="AG740" i="14"/>
  <c r="AG739" i="14"/>
  <c r="AG738" i="14"/>
  <c r="AG737" i="14"/>
  <c r="AG736" i="14"/>
  <c r="AG735" i="14"/>
  <c r="AG734" i="14"/>
  <c r="AG733" i="14"/>
  <c r="AG732" i="14"/>
  <c r="AG731" i="14"/>
  <c r="AG730" i="14"/>
  <c r="AG729" i="14"/>
  <c r="AG728" i="14"/>
  <c r="AG727" i="14"/>
  <c r="AG726" i="14"/>
  <c r="AG725" i="14"/>
  <c r="AG724" i="14"/>
  <c r="AG723" i="14"/>
  <c r="AG722" i="14"/>
  <c r="AG721" i="14"/>
  <c r="AG720" i="14"/>
  <c r="AG719" i="14"/>
  <c r="AG718" i="14"/>
  <c r="AG717" i="14"/>
  <c r="AG716" i="14"/>
  <c r="AG715" i="14"/>
  <c r="AG714" i="14"/>
  <c r="AG713" i="14"/>
  <c r="AG712" i="14"/>
  <c r="AG711" i="14"/>
  <c r="AG710" i="14"/>
  <c r="AG709" i="14"/>
  <c r="AG708" i="14"/>
  <c r="AG707" i="14"/>
  <c r="AG706" i="14"/>
  <c r="AG705" i="14"/>
  <c r="AG704" i="14"/>
  <c r="AG703" i="14"/>
  <c r="AG702" i="14"/>
  <c r="AG701" i="14"/>
  <c r="AG700" i="14"/>
  <c r="AG699" i="14"/>
  <c r="AG698" i="14"/>
  <c r="AG697" i="14"/>
  <c r="AG696" i="14"/>
  <c r="AG695" i="14"/>
  <c r="AG694" i="14"/>
  <c r="AG693" i="14"/>
  <c r="AG692" i="14"/>
  <c r="AG691" i="14"/>
  <c r="AG690" i="14"/>
  <c r="AG689" i="14"/>
  <c r="AG688" i="14"/>
  <c r="AG687" i="14"/>
  <c r="AG686" i="14"/>
  <c r="AG685" i="14"/>
  <c r="AG684" i="14"/>
  <c r="AG683" i="14"/>
  <c r="AG682" i="14"/>
  <c r="AG681" i="14"/>
  <c r="AG680" i="14"/>
  <c r="AG679" i="14"/>
  <c r="AG678" i="14"/>
  <c r="AG677" i="14"/>
  <c r="AG676" i="14"/>
  <c r="AG675" i="14"/>
  <c r="AG674" i="14"/>
  <c r="AG673" i="14"/>
  <c r="AG672" i="14"/>
  <c r="AG671" i="14"/>
  <c r="AG670" i="14"/>
  <c r="AG669" i="14"/>
  <c r="AG668" i="14"/>
  <c r="AG667" i="14"/>
  <c r="AG666" i="14"/>
  <c r="AG665" i="14"/>
  <c r="AG664" i="14"/>
  <c r="AG663" i="14"/>
  <c r="AG662" i="14"/>
  <c r="AG661" i="14"/>
  <c r="AG660" i="14"/>
  <c r="AG659" i="14"/>
  <c r="AG658" i="14"/>
  <c r="AG657" i="14"/>
  <c r="AG656" i="14"/>
  <c r="AG655" i="14"/>
  <c r="AG654" i="14"/>
  <c r="AG653" i="14"/>
  <c r="AG652" i="14"/>
  <c r="AG651" i="14"/>
  <c r="AG650" i="14"/>
  <c r="AG649" i="14"/>
  <c r="AG648" i="14"/>
  <c r="AG647" i="14"/>
  <c r="AG646" i="14"/>
  <c r="AG645" i="14"/>
  <c r="AG644" i="14"/>
  <c r="AG643" i="14"/>
  <c r="AG642" i="14"/>
  <c r="AG641" i="14"/>
  <c r="AG640" i="14"/>
  <c r="AG639" i="14"/>
  <c r="AG638" i="14"/>
  <c r="AG637" i="14"/>
  <c r="AG636" i="14"/>
  <c r="AG635" i="14"/>
  <c r="AG634" i="14"/>
  <c r="AG633" i="14"/>
  <c r="AG632" i="14"/>
  <c r="AG631" i="14"/>
  <c r="AG630" i="14"/>
  <c r="AG629" i="14"/>
  <c r="AG628" i="14"/>
  <c r="AG627" i="14"/>
  <c r="AG626" i="14"/>
  <c r="AG625" i="14"/>
  <c r="AG624" i="14"/>
  <c r="AG623" i="14"/>
  <c r="AG622" i="14"/>
  <c r="AG621" i="14"/>
  <c r="AG620" i="14"/>
  <c r="AG619" i="14"/>
  <c r="AG618" i="14"/>
  <c r="AG617" i="14"/>
  <c r="AG616" i="14"/>
  <c r="AG615" i="14"/>
  <c r="AG614" i="14"/>
  <c r="AG613" i="14"/>
  <c r="AG612" i="14"/>
  <c r="AG611" i="14"/>
  <c r="AG610" i="14"/>
  <c r="AG609" i="14"/>
  <c r="AG608" i="14"/>
  <c r="AG607" i="14"/>
  <c r="AG606" i="14"/>
  <c r="AG605" i="14"/>
  <c r="AG604" i="14"/>
  <c r="AG603" i="14"/>
  <c r="AG602" i="14"/>
  <c r="AG601" i="14"/>
  <c r="AG600" i="14"/>
  <c r="AG599" i="14"/>
  <c r="AG598" i="14"/>
  <c r="AG597" i="14"/>
  <c r="AG596" i="14"/>
  <c r="AG595" i="14"/>
  <c r="AG594" i="14"/>
  <c r="AG593" i="14"/>
  <c r="AG592" i="14"/>
  <c r="AG591" i="14"/>
  <c r="AG590" i="14"/>
  <c r="AG589" i="14"/>
  <c r="AG588" i="14"/>
  <c r="AG587" i="14"/>
  <c r="AG586" i="14"/>
  <c r="AG585" i="14"/>
  <c r="AG584" i="14"/>
  <c r="AG583" i="14"/>
  <c r="AG582" i="14"/>
  <c r="AG581" i="14"/>
  <c r="AG580" i="14"/>
  <c r="AG579" i="14"/>
  <c r="AG578" i="14"/>
  <c r="AG577" i="14"/>
  <c r="AG576" i="14"/>
  <c r="AG575" i="14"/>
  <c r="AG574" i="14"/>
  <c r="AG573" i="14"/>
  <c r="AG572" i="14"/>
  <c r="AG571" i="14"/>
  <c r="AG570" i="14"/>
  <c r="AG569" i="14"/>
  <c r="AG568" i="14"/>
  <c r="AG567" i="14"/>
  <c r="AG566" i="14"/>
  <c r="AG565" i="14"/>
  <c r="AG564" i="14"/>
  <c r="AG563" i="14"/>
  <c r="AG562" i="14"/>
  <c r="AG561" i="14"/>
  <c r="AG560" i="14"/>
  <c r="AG559" i="14"/>
  <c r="AG558" i="14"/>
  <c r="AG557" i="14"/>
  <c r="AG556" i="14"/>
  <c r="AG555" i="14"/>
  <c r="AG554" i="14"/>
  <c r="AG553" i="14"/>
  <c r="AG552" i="14"/>
  <c r="AG551" i="14"/>
  <c r="AG550" i="14"/>
  <c r="AG549" i="14"/>
  <c r="AG548" i="14"/>
  <c r="AG547" i="14"/>
  <c r="AG546" i="14"/>
  <c r="AG545" i="14"/>
  <c r="AG544" i="14"/>
  <c r="AG543" i="14"/>
  <c r="AG542" i="14"/>
  <c r="AG541" i="14"/>
  <c r="AG540" i="14"/>
  <c r="AG539" i="14"/>
  <c r="AG538" i="14"/>
  <c r="AG537" i="14"/>
  <c r="AG536" i="14"/>
  <c r="AG535" i="14"/>
  <c r="AG534" i="14"/>
  <c r="AG533" i="14"/>
  <c r="AG532" i="14"/>
  <c r="AG531" i="14"/>
  <c r="AG530" i="14"/>
  <c r="AG529" i="14"/>
  <c r="AG528" i="14"/>
  <c r="AG527" i="14"/>
  <c r="AG526" i="14"/>
  <c r="AG525" i="14"/>
  <c r="AG524" i="14"/>
  <c r="AG523" i="14"/>
  <c r="AG522" i="14"/>
  <c r="AG521" i="14"/>
  <c r="AG520" i="14"/>
  <c r="AG519" i="14"/>
  <c r="AG518" i="14"/>
  <c r="AG517" i="14"/>
  <c r="AG516" i="14"/>
  <c r="AG515" i="14"/>
  <c r="AG514" i="14"/>
  <c r="AG513" i="14"/>
  <c r="AG512" i="14"/>
  <c r="AG511" i="14"/>
  <c r="AG510" i="14"/>
  <c r="AG509" i="14"/>
  <c r="AG508" i="14"/>
  <c r="AG507" i="14"/>
  <c r="AG506" i="14"/>
  <c r="AG505" i="14"/>
  <c r="AG504" i="14"/>
  <c r="AG503" i="14"/>
  <c r="AG502" i="14"/>
  <c r="AG501" i="14"/>
  <c r="AG500" i="14"/>
  <c r="AG499" i="14"/>
  <c r="AG498" i="14"/>
  <c r="AG497" i="14"/>
  <c r="AG496" i="14"/>
  <c r="AG495" i="14"/>
  <c r="AG494" i="14"/>
  <c r="AG493" i="14"/>
  <c r="AG492" i="14"/>
  <c r="AG491" i="14"/>
  <c r="AG490" i="14"/>
  <c r="AG489" i="14"/>
  <c r="AG488" i="14"/>
  <c r="AG487" i="14"/>
  <c r="AG486" i="14"/>
  <c r="AG485" i="14"/>
  <c r="AG484" i="14"/>
  <c r="AG483" i="14"/>
  <c r="AG482" i="14"/>
  <c r="AG481" i="14"/>
  <c r="AG480" i="14"/>
  <c r="AG479" i="14"/>
  <c r="AG478" i="14"/>
  <c r="AG477" i="14"/>
  <c r="AG476" i="14"/>
  <c r="AG475" i="14"/>
  <c r="AG474" i="14"/>
  <c r="AG473" i="14"/>
  <c r="AG472" i="14"/>
  <c r="AG471" i="14"/>
  <c r="AG470" i="14"/>
  <c r="AG469" i="14"/>
  <c r="AG468" i="14"/>
  <c r="AG467" i="14"/>
  <c r="AG466" i="14"/>
  <c r="AG465" i="14"/>
  <c r="AG464" i="14"/>
  <c r="AG463" i="14"/>
  <c r="AG462" i="14"/>
  <c r="AG461" i="14"/>
  <c r="AG460" i="14"/>
  <c r="AG459" i="14"/>
  <c r="AG458" i="14"/>
  <c r="AG457" i="14"/>
  <c r="AG456" i="14"/>
  <c r="AG455" i="14"/>
  <c r="AG454" i="14"/>
  <c r="AG453" i="14"/>
  <c r="AG452" i="14"/>
  <c r="AG451" i="14"/>
  <c r="AG450" i="14"/>
  <c r="AG449" i="14"/>
  <c r="AG448" i="14"/>
  <c r="AG447" i="14"/>
  <c r="AG446" i="14"/>
  <c r="AG445" i="14"/>
  <c r="AG444" i="14"/>
  <c r="AG443" i="14"/>
  <c r="AG442" i="14"/>
  <c r="AG441" i="14"/>
  <c r="AG440" i="14"/>
  <c r="AG439" i="14"/>
  <c r="AG438" i="14"/>
  <c r="AG437" i="14"/>
  <c r="AG436" i="14"/>
  <c r="AG435" i="14"/>
  <c r="AG434" i="14"/>
  <c r="AG433" i="14"/>
  <c r="AG432" i="14"/>
  <c r="AG431" i="14"/>
  <c r="AG430" i="14"/>
  <c r="AG429" i="14"/>
  <c r="AG428" i="14"/>
  <c r="AG427" i="14"/>
  <c r="AG426" i="14"/>
  <c r="AG425" i="14"/>
  <c r="AG424" i="14"/>
  <c r="AG423" i="14"/>
  <c r="AG422" i="14"/>
  <c r="AG421" i="14"/>
  <c r="AG420" i="14"/>
  <c r="AG419" i="14"/>
  <c r="AG418" i="14"/>
  <c r="AG417" i="14"/>
  <c r="AG416" i="14"/>
  <c r="AG415" i="14"/>
  <c r="AG414" i="14"/>
  <c r="AG413" i="14"/>
  <c r="AG412" i="14"/>
  <c r="AG411" i="14"/>
  <c r="AG410" i="14"/>
  <c r="AG409" i="14"/>
  <c r="AG408" i="14"/>
  <c r="AG407" i="14"/>
  <c r="AG406" i="14"/>
  <c r="AG405" i="14"/>
  <c r="AG404" i="14"/>
  <c r="AG403" i="14"/>
  <c r="AG402" i="14"/>
  <c r="AG401" i="14"/>
  <c r="AG400" i="14"/>
  <c r="AG399" i="14"/>
  <c r="AG398" i="14"/>
  <c r="AG397" i="14"/>
  <c r="AG396" i="14"/>
  <c r="AG395" i="14"/>
  <c r="AG394" i="14"/>
  <c r="AG393" i="14"/>
  <c r="AG392" i="14"/>
  <c r="AG391" i="14"/>
  <c r="AG390" i="14"/>
  <c r="AG389" i="14"/>
  <c r="AG388" i="14"/>
  <c r="AG387" i="14"/>
  <c r="AG386" i="14"/>
  <c r="AG385" i="14"/>
  <c r="AG384" i="14"/>
  <c r="AG383" i="14"/>
  <c r="AG382" i="14"/>
  <c r="AG381" i="14"/>
  <c r="AG380" i="14"/>
  <c r="AG379" i="14"/>
  <c r="AG378" i="14"/>
  <c r="AG377" i="14"/>
  <c r="AG376" i="14"/>
  <c r="AG375" i="14"/>
  <c r="AG374" i="14"/>
  <c r="AG373" i="14"/>
  <c r="AG372" i="14"/>
  <c r="AG371" i="14"/>
  <c r="AG370" i="14"/>
  <c r="AG369" i="14"/>
  <c r="AG368" i="14"/>
  <c r="AG367" i="14"/>
  <c r="AG366" i="14"/>
  <c r="AG365" i="14"/>
  <c r="AG364" i="14"/>
  <c r="AG363" i="14"/>
  <c r="AG362" i="14"/>
  <c r="AG361" i="14"/>
  <c r="AG360" i="14"/>
  <c r="AG359" i="14"/>
  <c r="AG358" i="14"/>
  <c r="AG357" i="14"/>
  <c r="AG356" i="14"/>
  <c r="AG355" i="14"/>
  <c r="AG354" i="14"/>
  <c r="AG353" i="14"/>
  <c r="AG352" i="14"/>
  <c r="AG351" i="14"/>
  <c r="AG350" i="14"/>
  <c r="AG349" i="14"/>
  <c r="AG348" i="14"/>
  <c r="AG347" i="14"/>
  <c r="AG346" i="14"/>
  <c r="AG345" i="14"/>
  <c r="AG344" i="14"/>
  <c r="AG343" i="14"/>
  <c r="AG342" i="14"/>
  <c r="AG341" i="14"/>
  <c r="AG340" i="14"/>
  <c r="AG339" i="14"/>
  <c r="AG338" i="14"/>
  <c r="AG337" i="14"/>
  <c r="AG336" i="14"/>
  <c r="AG335" i="14"/>
  <c r="AG334" i="14"/>
  <c r="AG333" i="14"/>
  <c r="AG332" i="14"/>
  <c r="AG331" i="14"/>
  <c r="AG330" i="14"/>
  <c r="AG329" i="14"/>
  <c r="AG328" i="14"/>
  <c r="AG327" i="14"/>
  <c r="AG326" i="14"/>
  <c r="AG325" i="14"/>
  <c r="AG324" i="14"/>
  <c r="AG323" i="14"/>
  <c r="AG322" i="14"/>
  <c r="AG321" i="14"/>
  <c r="AG320" i="14"/>
  <c r="AG319" i="14"/>
  <c r="AG318" i="14"/>
  <c r="AG317" i="14"/>
  <c r="AG316" i="14"/>
  <c r="AG315" i="14"/>
  <c r="AG314" i="14"/>
  <c r="AG313" i="14"/>
  <c r="AG312" i="14"/>
  <c r="AG311" i="14"/>
  <c r="AG310" i="14"/>
  <c r="AG309" i="14"/>
  <c r="AG308" i="14"/>
  <c r="AG307" i="14"/>
  <c r="AG306" i="14"/>
  <c r="AG305" i="14"/>
  <c r="AG304" i="14"/>
  <c r="AG303" i="14"/>
  <c r="AG302" i="14"/>
  <c r="AG301" i="14"/>
  <c r="AG300" i="14"/>
  <c r="AG299" i="14"/>
  <c r="AG298" i="14"/>
  <c r="AG297" i="14"/>
  <c r="AG296" i="14"/>
  <c r="AG295" i="14"/>
  <c r="AG294" i="14"/>
  <c r="AG293" i="14"/>
  <c r="AG292" i="14"/>
  <c r="AG291" i="14"/>
  <c r="AG290" i="14"/>
  <c r="AG289" i="14"/>
  <c r="AG288" i="14"/>
  <c r="AG287" i="14"/>
  <c r="AG286" i="14"/>
  <c r="AG285" i="14"/>
  <c r="AG284" i="14"/>
  <c r="AG283" i="14"/>
  <c r="AG282" i="14"/>
  <c r="AG281" i="14"/>
  <c r="AG280" i="14"/>
  <c r="AG279" i="14"/>
  <c r="AG278" i="14"/>
  <c r="AG277" i="14"/>
  <c r="AG276" i="14"/>
  <c r="AG275" i="14"/>
  <c r="AG274" i="14"/>
  <c r="AG273" i="14"/>
  <c r="AG272" i="14"/>
  <c r="AG271" i="14"/>
  <c r="AG270" i="14"/>
  <c r="AG269" i="14"/>
  <c r="AG268" i="14"/>
  <c r="AG267" i="14"/>
  <c r="AG266" i="14"/>
  <c r="AG265" i="14"/>
  <c r="AG264" i="14"/>
  <c r="AG263" i="14"/>
  <c r="AG262" i="14"/>
  <c r="AG261" i="14"/>
  <c r="AG260" i="14"/>
  <c r="AG259" i="14"/>
  <c r="AG258" i="14"/>
  <c r="AG257" i="14"/>
  <c r="AG256" i="14"/>
  <c r="AG255" i="14"/>
  <c r="AG254" i="14"/>
  <c r="AG253" i="14"/>
  <c r="AG252" i="14"/>
  <c r="AG251" i="14"/>
  <c r="AG250" i="14"/>
  <c r="AG249" i="14"/>
  <c r="AG248" i="14"/>
  <c r="AG247" i="14"/>
  <c r="AG246" i="14"/>
  <c r="AG245" i="14"/>
  <c r="AG244" i="14"/>
  <c r="AG243" i="14"/>
  <c r="AG242" i="14"/>
  <c r="AG241" i="14"/>
  <c r="AG240" i="14"/>
  <c r="AG239" i="14"/>
  <c r="AG238" i="14"/>
  <c r="AG237" i="14"/>
  <c r="AG236" i="14"/>
  <c r="AG235" i="14"/>
  <c r="AG234" i="14"/>
  <c r="AG233" i="14"/>
  <c r="AG232" i="14"/>
  <c r="AG231" i="14"/>
  <c r="AG230" i="14"/>
  <c r="AG229" i="14"/>
  <c r="AG228" i="14"/>
  <c r="AG227" i="14"/>
  <c r="AG226" i="14"/>
  <c r="AG225" i="14"/>
  <c r="AG224" i="14"/>
  <c r="AG223" i="14"/>
  <c r="AG222" i="14"/>
  <c r="AG221" i="14"/>
  <c r="AG220" i="14"/>
  <c r="AG219" i="14"/>
  <c r="AG218" i="14"/>
  <c r="AG217" i="14"/>
  <c r="AG216" i="14"/>
  <c r="AG215" i="14"/>
  <c r="AG214" i="14"/>
  <c r="AG213" i="14"/>
  <c r="AG212" i="14"/>
  <c r="AG211" i="14"/>
  <c r="AG210" i="14"/>
  <c r="AG209" i="14"/>
  <c r="AG208" i="14"/>
  <c r="AG207" i="14"/>
  <c r="AG206" i="14"/>
  <c r="AG205" i="14"/>
  <c r="AG204" i="14"/>
  <c r="AG203" i="14"/>
  <c r="AG202" i="14"/>
  <c r="AG201" i="14"/>
  <c r="AG200" i="14"/>
  <c r="AG199" i="14"/>
  <c r="AG198" i="14"/>
  <c r="AG197" i="14"/>
  <c r="AG196" i="14"/>
  <c r="AG195" i="14"/>
  <c r="AG194" i="14"/>
  <c r="AG193" i="14"/>
  <c r="AG192" i="14"/>
  <c r="AG191" i="14"/>
  <c r="AG190" i="14"/>
  <c r="AG189" i="14"/>
  <c r="AG188" i="14"/>
  <c r="AG187" i="14"/>
  <c r="AG186" i="14"/>
  <c r="AG185" i="14"/>
  <c r="AG184" i="14"/>
  <c r="AG183" i="14"/>
  <c r="AG182" i="14"/>
  <c r="AG181" i="14"/>
  <c r="AG180" i="14"/>
  <c r="AG179" i="14"/>
  <c r="AG178" i="14"/>
  <c r="AG177" i="14"/>
  <c r="AG176" i="14"/>
  <c r="AG175" i="14"/>
  <c r="AG174" i="14"/>
  <c r="AG173" i="14"/>
  <c r="AG172" i="14"/>
  <c r="AG171" i="14"/>
  <c r="AG170" i="14"/>
  <c r="AG169" i="14"/>
  <c r="AG168" i="14"/>
  <c r="AG167" i="14"/>
  <c r="AG166" i="14"/>
  <c r="AG165" i="14"/>
  <c r="AG164" i="14"/>
  <c r="AG163" i="14"/>
  <c r="AG162" i="14"/>
  <c r="AG161" i="14"/>
  <c r="AG160" i="14"/>
  <c r="AG159" i="14"/>
  <c r="AG158" i="14"/>
  <c r="AG157" i="14"/>
  <c r="AG156" i="14"/>
  <c r="AG155" i="14"/>
  <c r="AG154" i="14"/>
  <c r="AG153" i="14"/>
  <c r="AG152" i="14"/>
  <c r="AG151" i="14"/>
  <c r="AG150" i="14"/>
  <c r="AG149" i="14"/>
  <c r="AG148" i="14"/>
  <c r="AG147" i="14"/>
  <c r="AG146" i="14"/>
  <c r="AG145" i="14"/>
  <c r="AG144" i="14"/>
  <c r="AG143" i="14"/>
  <c r="AG142" i="14"/>
  <c r="AG141" i="14"/>
  <c r="AG140" i="14"/>
  <c r="AG139" i="14"/>
  <c r="AG138" i="14"/>
  <c r="AG137" i="14"/>
  <c r="AG136" i="14"/>
  <c r="AG135" i="14"/>
  <c r="AG134" i="14"/>
  <c r="AG133" i="14"/>
  <c r="AG132" i="14"/>
  <c r="AG131" i="14"/>
  <c r="AG130" i="14"/>
  <c r="AG129" i="14"/>
  <c r="AG128" i="14"/>
  <c r="AG127" i="14"/>
  <c r="AG126" i="14"/>
  <c r="AG125" i="14"/>
  <c r="AG124" i="14"/>
  <c r="AG123" i="14"/>
  <c r="AG122" i="14"/>
  <c r="AG121" i="14"/>
  <c r="AG120" i="14"/>
  <c r="AG119" i="14"/>
  <c r="AG118" i="14"/>
  <c r="AG117" i="14"/>
  <c r="AG116" i="14"/>
  <c r="AG115" i="14"/>
  <c r="AG114" i="14"/>
  <c r="AG113" i="14"/>
  <c r="AG112" i="14"/>
  <c r="AG111" i="14"/>
  <c r="AG110" i="14"/>
  <c r="AG109" i="14"/>
  <c r="AG108" i="14"/>
  <c r="AG107" i="14"/>
  <c r="AG106" i="14"/>
  <c r="AG105" i="14"/>
  <c r="AG104" i="14"/>
  <c r="AG103" i="14"/>
  <c r="AG102" i="14"/>
  <c r="AG101" i="14"/>
  <c r="AG100" i="14"/>
  <c r="AG99" i="14"/>
  <c r="AG98" i="14"/>
  <c r="AG97" i="14"/>
  <c r="AG96" i="14"/>
  <c r="AG95" i="14"/>
  <c r="AG94" i="14"/>
  <c r="AG93" i="14"/>
  <c r="AG92" i="14"/>
  <c r="AG91" i="14"/>
  <c r="AG90" i="14"/>
  <c r="AG89" i="14"/>
  <c r="AG88" i="14"/>
  <c r="AG87" i="14"/>
  <c r="AG86" i="14"/>
  <c r="AG85" i="14"/>
  <c r="AG84" i="14"/>
  <c r="AG83" i="14"/>
  <c r="AG82" i="14"/>
  <c r="AG81" i="14"/>
  <c r="AG80" i="14"/>
  <c r="AG79" i="14"/>
  <c r="AG78" i="14"/>
  <c r="AG77" i="14"/>
  <c r="AG76" i="14"/>
  <c r="AG75" i="14"/>
  <c r="AG74" i="14"/>
  <c r="AG73" i="14"/>
  <c r="AG72" i="14"/>
  <c r="AG71" i="14"/>
  <c r="AG70" i="14"/>
  <c r="AG69" i="14"/>
  <c r="AG68" i="14"/>
  <c r="AG67" i="14"/>
  <c r="AG66" i="14"/>
  <c r="AG65" i="14"/>
  <c r="AG64" i="14"/>
  <c r="AG63" i="14"/>
  <c r="AG62" i="14"/>
  <c r="AG61" i="14"/>
  <c r="AG60" i="14"/>
  <c r="AG59" i="14"/>
  <c r="AG58" i="14"/>
  <c r="AG57" i="14"/>
  <c r="AG56" i="14"/>
  <c r="AG55" i="14"/>
  <c r="AG54" i="14"/>
  <c r="AG53" i="14"/>
  <c r="AG52" i="14"/>
  <c r="AG51" i="14"/>
  <c r="AG50" i="14"/>
  <c r="AG49" i="14"/>
  <c r="AG48" i="14"/>
  <c r="AG47" i="14"/>
  <c r="AG46" i="14"/>
  <c r="AG45" i="14"/>
  <c r="AG44" i="14"/>
  <c r="AG43" i="14"/>
  <c r="AG42" i="14"/>
  <c r="AG41" i="14"/>
  <c r="AG40" i="14"/>
  <c r="AG39" i="14"/>
  <c r="AG38" i="14"/>
  <c r="AG37" i="14"/>
  <c r="AG36" i="14"/>
  <c r="AG35" i="14"/>
  <c r="AG34" i="14"/>
  <c r="AG33" i="14"/>
  <c r="AG32" i="14"/>
  <c r="AG31" i="14"/>
  <c r="AG30" i="14"/>
  <c r="AG29" i="14"/>
  <c r="AG28" i="14"/>
  <c r="AG27" i="14"/>
  <c r="AG26" i="14"/>
  <c r="AG25" i="14"/>
  <c r="AG24" i="14"/>
  <c r="AG23" i="14"/>
  <c r="AG22" i="14"/>
  <c r="AG21" i="14"/>
  <c r="AG20" i="14"/>
  <c r="AG19" i="14"/>
  <c r="AG18" i="14"/>
  <c r="AG17" i="14"/>
  <c r="AG16" i="14"/>
  <c r="AG15" i="14"/>
  <c r="AG14" i="14"/>
  <c r="AG13" i="14"/>
  <c r="AG12" i="14"/>
  <c r="AG11" i="14"/>
  <c r="AG10" i="14"/>
  <c r="AG9" i="14"/>
  <c r="AG8" i="14"/>
  <c r="AG7" i="14"/>
  <c r="AG6" i="14"/>
  <c r="AG5" i="14"/>
  <c r="AG4" i="14"/>
  <c r="G13" i="15" l="1"/>
  <c r="A10" i="15"/>
  <c r="F13" i="15"/>
  <c r="A9" i="15"/>
  <c r="E13" i="15"/>
  <c r="A8" i="15"/>
  <c r="D13" i="15"/>
  <c r="A7" i="15"/>
  <c r="C13" i="15"/>
  <c r="A6" i="15"/>
  <c r="B13" i="15"/>
  <c r="A5" i="15"/>
  <c r="K9" i="2"/>
  <c r="K8" i="2"/>
  <c r="K7" i="2"/>
  <c r="K6" i="2"/>
  <c r="K5" i="2"/>
  <c r="K4" i="2"/>
  <c r="K41"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AF1002" i="14" s="1"/>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D1001" i="14" s="1"/>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D1000" i="14" s="1"/>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AF998" i="14" s="1"/>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D996" i="14" s="1"/>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D992" i="14" s="1"/>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D988" i="14" s="1"/>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D984" i="14" s="1"/>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AH983" i="14" s="1"/>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D980" i="14" s="1"/>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AH979" i="14" s="1"/>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D976" i="14" s="1"/>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AH975" i="14" s="1"/>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D972" i="14" s="1"/>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D971" i="14"/>
  <c r="C971" i="14"/>
  <c r="AH971" i="14" s="1"/>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D968" i="14" s="1"/>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AH967" i="14" s="1"/>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D964" i="14" s="1"/>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AH963" i="14" s="1"/>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D960" i="14" s="1"/>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AH959" i="14" s="1"/>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D956" i="14" s="1"/>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AH955" i="14" s="1"/>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D952" i="14" s="1"/>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AH951" i="14" s="1"/>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D948" i="14" s="1"/>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D947" i="14"/>
  <c r="C947" i="14"/>
  <c r="AH947" i="14" s="1"/>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D944" i="14" s="1"/>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AH943" i="14" s="1"/>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D940" i="14" s="1"/>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AH939" i="14" s="1"/>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D936" i="14" s="1"/>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AH935" i="14" s="1"/>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D932" i="14" s="1"/>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AH931" i="14" s="1"/>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D928" i="14" s="1"/>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AH927" i="14" s="1"/>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D924" i="14" s="1"/>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AH923" i="14" s="1"/>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D920" i="14" s="1"/>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AH919" i="14" s="1"/>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D916" i="14" s="1"/>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AH915" i="14" s="1"/>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D912" i="14" s="1"/>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AH911" i="14" s="1"/>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D908" i="14" s="1"/>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AH907" i="14" s="1"/>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D904" i="14" s="1"/>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AH903" i="14" s="1"/>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D900" i="14" s="1"/>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D896" i="14" s="1"/>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D892" i="14" s="1"/>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D888" i="14" s="1"/>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D884" i="14" s="1"/>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D880" i="14" s="1"/>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D876" i="14" s="1"/>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D872" i="14" s="1"/>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D820" i="14" s="1"/>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D816" i="14" s="1"/>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AH815" i="14" s="1"/>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D812" i="14" s="1"/>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AH811" i="14" s="1"/>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D808" i="14" s="1"/>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AH807" i="14" s="1"/>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D804" i="14" s="1"/>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AH803" i="14" s="1"/>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D800" i="14" s="1"/>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AH799" i="14" s="1"/>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D796" i="14" s="1"/>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AH795" i="14" s="1"/>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D792" i="14" s="1"/>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AH791" i="14" s="1"/>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D788" i="14" s="1"/>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AH787" i="14" s="1"/>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D784" i="14" s="1"/>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AH783" i="14" s="1"/>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D780" i="14" s="1"/>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AH779" i="14" s="1"/>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D776" i="14" s="1"/>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AH775" i="14" s="1"/>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D772" i="14" s="1"/>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AH771" i="14" s="1"/>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D768" i="14" s="1"/>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AH767" i="14" s="1"/>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D764" i="14" s="1"/>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AH763" i="14" s="1"/>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D760" i="14" s="1"/>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AH759" i="14" s="1"/>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D756" i="14" s="1"/>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AH755" i="14" s="1"/>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D752" i="14" s="1"/>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AH751" i="14" s="1"/>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D748" i="14" s="1"/>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AH747" i="14" s="1"/>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D744" i="14" s="1"/>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AH743" i="14" s="1"/>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D740" i="14" s="1"/>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AH739" i="14" s="1"/>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D736" i="14" s="1"/>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AH735" i="14" s="1"/>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D732" i="14" s="1"/>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AH731" i="14" s="1"/>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D728" i="14" s="1"/>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AH727" i="14" s="1"/>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D724" i="14" s="1"/>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AH723" i="14" s="1"/>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D720" i="14" s="1"/>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AH719" i="14" s="1"/>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D716" i="14" s="1"/>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AH715" i="14" s="1"/>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D712" i="14" s="1"/>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AH711" i="14" s="1"/>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D708" i="14" s="1"/>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AH707" i="14" s="1"/>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D704" i="14" s="1"/>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AH703" i="14" s="1"/>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D700" i="14" s="1"/>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AH699" i="14" s="1"/>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D696" i="14" s="1"/>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AH695" i="14" s="1"/>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D692" i="14" s="1"/>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AH691" i="14" s="1"/>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D688" i="14" s="1"/>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AH687" i="14" s="1"/>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D684" i="14" s="1"/>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AH683" i="14" s="1"/>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D680" i="14" s="1"/>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AH679" i="14" s="1"/>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D676" i="14" s="1"/>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AH675" i="14" s="1"/>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D672" i="14" s="1"/>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AH671" i="14" s="1"/>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D668" i="14" s="1"/>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AH667" i="14" s="1"/>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D664" i="14" s="1"/>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AH663" i="14" s="1"/>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D660" i="14" s="1"/>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AH659" i="14" s="1"/>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D656" i="14" s="1"/>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AH655" i="14" s="1"/>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AH652" i="14" s="1"/>
  <c r="B652" i="14"/>
  <c r="AD652" i="14" s="1"/>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AH651" i="14" s="1"/>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AH648" i="14" s="1"/>
  <c r="B648" i="14"/>
  <c r="AD648" i="14" s="1"/>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AH647" i="14" s="1"/>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AH644" i="14" s="1"/>
  <c r="B644" i="14"/>
  <c r="AD644" i="14" s="1"/>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AH643" i="14" s="1"/>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AH640" i="14" s="1"/>
  <c r="B640" i="14"/>
  <c r="AD640" i="14" s="1"/>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AH639" i="14" s="1"/>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AH636" i="14" s="1"/>
  <c r="B636" i="14"/>
  <c r="AD636" i="14" s="1"/>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AH635" i="14" s="1"/>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AH632" i="14" s="1"/>
  <c r="B632" i="14"/>
  <c r="AD632" i="14" s="1"/>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AH631" i="14" s="1"/>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AH628" i="14" s="1"/>
  <c r="B628" i="14"/>
  <c r="AD628" i="14" s="1"/>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AH627" i="14" s="1"/>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AH624" i="14" s="1"/>
  <c r="B624" i="14"/>
  <c r="AD624" i="14" s="1"/>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AH623" i="14" s="1"/>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AH620" i="14" s="1"/>
  <c r="B620" i="14"/>
  <c r="AD620" i="14" s="1"/>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AH619" i="14" s="1"/>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AH616" i="14" s="1"/>
  <c r="B616" i="14"/>
  <c r="AD616" i="14" s="1"/>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AH615" i="14" s="1"/>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AH612" i="14" s="1"/>
  <c r="B612" i="14"/>
  <c r="AD612" i="14" s="1"/>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AH611" i="14" s="1"/>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AH608" i="14" s="1"/>
  <c r="B608" i="14"/>
  <c r="AD608" i="14" s="1"/>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AH607" i="14" s="1"/>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AH604" i="14" s="1"/>
  <c r="B604" i="14"/>
  <c r="AD604" i="14" s="1"/>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AH603" i="14" s="1"/>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AH600" i="14" s="1"/>
  <c r="B600" i="14"/>
  <c r="AD600" i="14" s="1"/>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AH599" i="14" s="1"/>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AH596" i="14" s="1"/>
  <c r="B596" i="14"/>
  <c r="AD596" i="14" s="1"/>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AH595" i="14" s="1"/>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AH592" i="14" s="1"/>
  <c r="B592" i="14"/>
  <c r="AD592" i="14" s="1"/>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AH591" i="14" s="1"/>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AH588" i="14" s="1"/>
  <c r="B588" i="14"/>
  <c r="AD588" i="14" s="1"/>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AH587" i="14" s="1"/>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AH584" i="14" s="1"/>
  <c r="B584" i="14"/>
  <c r="AD584" i="14" s="1"/>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AH583" i="14" s="1"/>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AH580" i="14" s="1"/>
  <c r="B580" i="14"/>
  <c r="AD580" i="14" s="1"/>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AH579" i="14" s="1"/>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AH576" i="14" s="1"/>
  <c r="B576" i="14"/>
  <c r="AD576" i="14" s="1"/>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AH575" i="14" s="1"/>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AH572" i="14" s="1"/>
  <c r="B572" i="14"/>
  <c r="AD572" i="14" s="1"/>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AH571" i="14" s="1"/>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AH568" i="14" s="1"/>
  <c r="B568" i="14"/>
  <c r="AD568" i="14" s="1"/>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AH567" i="14" s="1"/>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AH564" i="14" s="1"/>
  <c r="B564" i="14"/>
  <c r="AD564" i="14" s="1"/>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AH563" i="14" s="1"/>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AH560" i="14" s="1"/>
  <c r="B560" i="14"/>
  <c r="AD560" i="14" s="1"/>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AH559" i="14" s="1"/>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AH556" i="14" s="1"/>
  <c r="B556" i="14"/>
  <c r="AD556" i="14" s="1"/>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AH555" i="14" s="1"/>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AH552" i="14" s="1"/>
  <c r="B552" i="14"/>
  <c r="AD552" i="14" s="1"/>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AH551" i="14" s="1"/>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AH548" i="14" s="1"/>
  <c r="B548" i="14"/>
  <c r="AD548" i="14" s="1"/>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AH547" i="14" s="1"/>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AH544" i="14" s="1"/>
  <c r="B544" i="14"/>
  <c r="AD544" i="14" s="1"/>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AH543" i="14" s="1"/>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AH540" i="14" s="1"/>
  <c r="B540" i="14"/>
  <c r="AD540" i="14" s="1"/>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AH539" i="14" s="1"/>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AH536" i="14" s="1"/>
  <c r="B536" i="14"/>
  <c r="AD536" i="14" s="1"/>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AH535" i="14" s="1"/>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AH532" i="14" s="1"/>
  <c r="B532" i="14"/>
  <c r="AD532" i="14" s="1"/>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AH531" i="14" s="1"/>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AH528" i="14" s="1"/>
  <c r="B528" i="14"/>
  <c r="AD528" i="14" s="1"/>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AH527" i="14" s="1"/>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AH524" i="14" s="1"/>
  <c r="B524" i="14"/>
  <c r="AD524" i="14" s="1"/>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AH523" i="14" s="1"/>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AH520" i="14" s="1"/>
  <c r="B520" i="14"/>
  <c r="AD520" i="14" s="1"/>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AH519" i="14" s="1"/>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AH516" i="14" s="1"/>
  <c r="B516" i="14"/>
  <c r="AD516" i="14" s="1"/>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AH515" i="14" s="1"/>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AH512" i="14" s="1"/>
  <c r="B512" i="14"/>
  <c r="AD512" i="14" s="1"/>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AH511" i="14" s="1"/>
  <c r="B511" i="14"/>
  <c r="A511" i="14"/>
  <c r="Z510" i="14"/>
  <c r="Y510" i="14"/>
  <c r="X510" i="14"/>
  <c r="W510" i="14"/>
  <c r="V510" i="14"/>
  <c r="U510" i="14"/>
  <c r="T510" i="14"/>
  <c r="S510" i="14"/>
  <c r="R510" i="14"/>
  <c r="Q510" i="14"/>
  <c r="P510" i="14"/>
  <c r="O510" i="14"/>
  <c r="N510" i="14"/>
  <c r="M510" i="14"/>
  <c r="L510" i="14"/>
  <c r="K510" i="14"/>
  <c r="J510" i="14"/>
  <c r="I510" i="14"/>
  <c r="H510" i="14"/>
  <c r="AF510" i="14" s="1"/>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AH508" i="14" s="1"/>
  <c r="B508" i="14"/>
  <c r="AD508" i="14" s="1"/>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AH507" i="14" s="1"/>
  <c r="B507" i="14"/>
  <c r="A507" i="14"/>
  <c r="Z506" i="14"/>
  <c r="Y506" i="14"/>
  <c r="X506" i="14"/>
  <c r="W506" i="14"/>
  <c r="V506" i="14"/>
  <c r="U506" i="14"/>
  <c r="T506" i="14"/>
  <c r="S506" i="14"/>
  <c r="R506" i="14"/>
  <c r="Q506" i="14"/>
  <c r="P506" i="14"/>
  <c r="O506" i="14"/>
  <c r="N506" i="14"/>
  <c r="M506" i="14"/>
  <c r="L506" i="14"/>
  <c r="K506" i="14"/>
  <c r="J506" i="14"/>
  <c r="I506" i="14"/>
  <c r="H506" i="14"/>
  <c r="AF506" i="14" s="1"/>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AH504" i="14" s="1"/>
  <c r="B504" i="14"/>
  <c r="AD504" i="14" s="1"/>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AH503" i="14" s="1"/>
  <c r="B503" i="14"/>
  <c r="A503" i="14"/>
  <c r="Z502" i="14"/>
  <c r="Y502" i="14"/>
  <c r="X502" i="14"/>
  <c r="W502" i="14"/>
  <c r="V502" i="14"/>
  <c r="U502" i="14"/>
  <c r="T502" i="14"/>
  <c r="S502" i="14"/>
  <c r="R502" i="14"/>
  <c r="Q502" i="14"/>
  <c r="P502" i="14"/>
  <c r="O502" i="14"/>
  <c r="N502" i="14"/>
  <c r="M502" i="14"/>
  <c r="L502" i="14"/>
  <c r="K502" i="14"/>
  <c r="J502" i="14"/>
  <c r="I502" i="14"/>
  <c r="H502" i="14"/>
  <c r="AF502" i="14" s="1"/>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AH500" i="14" s="1"/>
  <c r="B500" i="14"/>
  <c r="AD500" i="14" s="1"/>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AH499" i="14" s="1"/>
  <c r="B499" i="14"/>
  <c r="A499" i="14"/>
  <c r="Z498" i="14"/>
  <c r="Y498" i="14"/>
  <c r="X498" i="14"/>
  <c r="W498" i="14"/>
  <c r="V498" i="14"/>
  <c r="U498" i="14"/>
  <c r="T498" i="14"/>
  <c r="S498" i="14"/>
  <c r="R498" i="14"/>
  <c r="Q498" i="14"/>
  <c r="P498" i="14"/>
  <c r="O498" i="14"/>
  <c r="N498" i="14"/>
  <c r="M498" i="14"/>
  <c r="L498" i="14"/>
  <c r="K498" i="14"/>
  <c r="J498" i="14"/>
  <c r="I498" i="14"/>
  <c r="H498" i="14"/>
  <c r="AF498" i="14" s="1"/>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AH496" i="14" s="1"/>
  <c r="B496" i="14"/>
  <c r="AD496" i="14" s="1"/>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AH495" i="14" s="1"/>
  <c r="B495" i="14"/>
  <c r="A495" i="14"/>
  <c r="Z494" i="14"/>
  <c r="Y494" i="14"/>
  <c r="X494" i="14"/>
  <c r="W494" i="14"/>
  <c r="V494" i="14"/>
  <c r="U494" i="14"/>
  <c r="T494" i="14"/>
  <c r="S494" i="14"/>
  <c r="R494" i="14"/>
  <c r="Q494" i="14"/>
  <c r="P494" i="14"/>
  <c r="O494" i="14"/>
  <c r="N494" i="14"/>
  <c r="M494" i="14"/>
  <c r="L494" i="14"/>
  <c r="K494" i="14"/>
  <c r="J494" i="14"/>
  <c r="I494" i="14"/>
  <c r="H494" i="14"/>
  <c r="AF494" i="14" s="1"/>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AH492" i="14" s="1"/>
  <c r="B492" i="14"/>
  <c r="AD492" i="14" s="1"/>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AH491" i="14" s="1"/>
  <c r="B491" i="14"/>
  <c r="A491" i="14"/>
  <c r="Z490" i="14"/>
  <c r="Y490" i="14"/>
  <c r="X490" i="14"/>
  <c r="W490" i="14"/>
  <c r="V490" i="14"/>
  <c r="U490" i="14"/>
  <c r="T490" i="14"/>
  <c r="S490" i="14"/>
  <c r="R490" i="14"/>
  <c r="Q490" i="14"/>
  <c r="P490" i="14"/>
  <c r="O490" i="14"/>
  <c r="N490" i="14"/>
  <c r="M490" i="14"/>
  <c r="L490" i="14"/>
  <c r="K490" i="14"/>
  <c r="J490" i="14"/>
  <c r="I490" i="14"/>
  <c r="H490" i="14"/>
  <c r="AF490" i="14" s="1"/>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AH488" i="14" s="1"/>
  <c r="B488" i="14"/>
  <c r="AD488" i="14" s="1"/>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AH487" i="14" s="1"/>
  <c r="B487" i="14"/>
  <c r="A487" i="14"/>
  <c r="Z486" i="14"/>
  <c r="Y486" i="14"/>
  <c r="X486" i="14"/>
  <c r="W486" i="14"/>
  <c r="V486" i="14"/>
  <c r="U486" i="14"/>
  <c r="T486" i="14"/>
  <c r="S486" i="14"/>
  <c r="R486" i="14"/>
  <c r="Q486" i="14"/>
  <c r="P486" i="14"/>
  <c r="O486" i="14"/>
  <c r="N486" i="14"/>
  <c r="M486" i="14"/>
  <c r="L486" i="14"/>
  <c r="K486" i="14"/>
  <c r="J486" i="14"/>
  <c r="I486" i="14"/>
  <c r="H486" i="14"/>
  <c r="AF486" i="14" s="1"/>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AH484" i="14" s="1"/>
  <c r="B484" i="14"/>
  <c r="AD484" i="14" s="1"/>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AH483" i="14" s="1"/>
  <c r="B483" i="14"/>
  <c r="A483" i="14"/>
  <c r="Z482" i="14"/>
  <c r="Y482" i="14"/>
  <c r="X482" i="14"/>
  <c r="W482" i="14"/>
  <c r="V482" i="14"/>
  <c r="U482" i="14"/>
  <c r="T482" i="14"/>
  <c r="S482" i="14"/>
  <c r="R482" i="14"/>
  <c r="Q482" i="14"/>
  <c r="P482" i="14"/>
  <c r="O482" i="14"/>
  <c r="N482" i="14"/>
  <c r="M482" i="14"/>
  <c r="L482" i="14"/>
  <c r="K482" i="14"/>
  <c r="J482" i="14"/>
  <c r="I482" i="14"/>
  <c r="H482" i="14"/>
  <c r="AF482" i="14" s="1"/>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AH480" i="14" s="1"/>
  <c r="B480" i="14"/>
  <c r="AD480" i="14" s="1"/>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AH479" i="14" s="1"/>
  <c r="B479" i="14"/>
  <c r="A479" i="14"/>
  <c r="Z478" i="14"/>
  <c r="Y478" i="14"/>
  <c r="X478" i="14"/>
  <c r="W478" i="14"/>
  <c r="V478" i="14"/>
  <c r="U478" i="14"/>
  <c r="T478" i="14"/>
  <c r="S478" i="14"/>
  <c r="R478" i="14"/>
  <c r="Q478" i="14"/>
  <c r="P478" i="14"/>
  <c r="O478" i="14"/>
  <c r="N478" i="14"/>
  <c r="M478" i="14"/>
  <c r="L478" i="14"/>
  <c r="K478" i="14"/>
  <c r="J478" i="14"/>
  <c r="I478" i="14"/>
  <c r="H478" i="14"/>
  <c r="AF478" i="14" s="1"/>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AH476" i="14" s="1"/>
  <c r="B476" i="14"/>
  <c r="AD476" i="14" s="1"/>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AH475" i="14" s="1"/>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AH472" i="14" s="1"/>
  <c r="B472" i="14"/>
  <c r="AD472" i="14" s="1"/>
  <c r="A472" i="14"/>
  <c r="Z471" i="14"/>
  <c r="Y471" i="14"/>
  <c r="X471" i="14"/>
  <c r="W471" i="14"/>
  <c r="V471" i="14"/>
  <c r="U471" i="14"/>
  <c r="T471" i="14"/>
  <c r="S471" i="14"/>
  <c r="R471" i="14"/>
  <c r="Q471" i="14"/>
  <c r="P471" i="14"/>
  <c r="O471" i="14"/>
  <c r="N471" i="14"/>
  <c r="M471" i="14"/>
  <c r="L471" i="14"/>
  <c r="K471" i="14"/>
  <c r="J471" i="14"/>
  <c r="I471" i="14"/>
  <c r="H471" i="14"/>
  <c r="AF471" i="14" s="1"/>
  <c r="G471" i="14"/>
  <c r="F471" i="14"/>
  <c r="E471" i="14"/>
  <c r="D471" i="14"/>
  <c r="C471" i="14"/>
  <c r="AH471" i="14" s="1"/>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D470" i="14" s="1"/>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AH468" i="14" s="1"/>
  <c r="B468" i="14"/>
  <c r="AD468" i="14" s="1"/>
  <c r="A468" i="14"/>
  <c r="Z467" i="14"/>
  <c r="Y467" i="14"/>
  <c r="X467" i="14"/>
  <c r="W467" i="14"/>
  <c r="V467" i="14"/>
  <c r="U467" i="14"/>
  <c r="T467" i="14"/>
  <c r="S467" i="14"/>
  <c r="R467" i="14"/>
  <c r="Q467" i="14"/>
  <c r="P467" i="14"/>
  <c r="O467" i="14"/>
  <c r="N467" i="14"/>
  <c r="M467" i="14"/>
  <c r="L467" i="14"/>
  <c r="K467" i="14"/>
  <c r="J467" i="14"/>
  <c r="I467" i="14"/>
  <c r="H467" i="14"/>
  <c r="AF467" i="14" s="1"/>
  <c r="G467" i="14"/>
  <c r="F467" i="14"/>
  <c r="E467" i="14"/>
  <c r="D467" i="14"/>
  <c r="C467" i="14"/>
  <c r="AH467" i="14" s="1"/>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D466" i="14" s="1"/>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AH465" i="14" s="1"/>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AH464" i="14" s="1"/>
  <c r="B464" i="14"/>
  <c r="AD464" i="14" s="1"/>
  <c r="A464" i="14"/>
  <c r="Z463" i="14"/>
  <c r="Y463" i="14"/>
  <c r="X463" i="14"/>
  <c r="W463" i="14"/>
  <c r="V463" i="14"/>
  <c r="U463" i="14"/>
  <c r="T463" i="14"/>
  <c r="S463" i="14"/>
  <c r="R463" i="14"/>
  <c r="Q463" i="14"/>
  <c r="P463" i="14"/>
  <c r="O463" i="14"/>
  <c r="N463" i="14"/>
  <c r="M463" i="14"/>
  <c r="L463" i="14"/>
  <c r="K463" i="14"/>
  <c r="J463" i="14"/>
  <c r="I463" i="14"/>
  <c r="H463" i="14"/>
  <c r="AF463" i="14" s="1"/>
  <c r="G463" i="14"/>
  <c r="F463" i="14"/>
  <c r="E463" i="14"/>
  <c r="D463" i="14"/>
  <c r="C463" i="14"/>
  <c r="AH463" i="14" s="1"/>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D462" i="14" s="1"/>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AH460" i="14" s="1"/>
  <c r="B460" i="14"/>
  <c r="AD460" i="14" s="1"/>
  <c r="A460" i="14"/>
  <c r="Z459" i="14"/>
  <c r="Y459" i="14"/>
  <c r="X459" i="14"/>
  <c r="W459" i="14"/>
  <c r="V459" i="14"/>
  <c r="U459" i="14"/>
  <c r="T459" i="14"/>
  <c r="S459" i="14"/>
  <c r="R459" i="14"/>
  <c r="Q459" i="14"/>
  <c r="P459" i="14"/>
  <c r="O459" i="14"/>
  <c r="N459" i="14"/>
  <c r="M459" i="14"/>
  <c r="L459" i="14"/>
  <c r="K459" i="14"/>
  <c r="J459" i="14"/>
  <c r="I459" i="14"/>
  <c r="H459" i="14"/>
  <c r="AF459" i="14" s="1"/>
  <c r="G459" i="14"/>
  <c r="F459" i="14"/>
  <c r="E459" i="14"/>
  <c r="D459" i="14"/>
  <c r="C459" i="14"/>
  <c r="AH459" i="14" s="1"/>
  <c r="B459" i="14"/>
  <c r="A459" i="14"/>
  <c r="Z458" i="14"/>
  <c r="Y458" i="14"/>
  <c r="X458" i="14"/>
  <c r="W458" i="14"/>
  <c r="V458" i="14"/>
  <c r="U458" i="14"/>
  <c r="T458" i="14"/>
  <c r="S458" i="14"/>
  <c r="R458" i="14"/>
  <c r="Q458" i="14"/>
  <c r="P458" i="14"/>
  <c r="O458" i="14"/>
  <c r="N458" i="14"/>
  <c r="M458" i="14"/>
  <c r="L458" i="14"/>
  <c r="K458" i="14"/>
  <c r="J458" i="14"/>
  <c r="I458" i="14"/>
  <c r="H458" i="14"/>
  <c r="AF458" i="14" s="1"/>
  <c r="G458" i="14"/>
  <c r="F458" i="14"/>
  <c r="E458" i="14"/>
  <c r="D458" i="14"/>
  <c r="C458" i="14"/>
  <c r="B458" i="14"/>
  <c r="AD458" i="14" s="1"/>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AH456" i="14" s="1"/>
  <c r="B456" i="14"/>
  <c r="AD456" i="14" s="1"/>
  <c r="A456" i="14"/>
  <c r="Z455" i="14"/>
  <c r="Y455" i="14"/>
  <c r="X455" i="14"/>
  <c r="W455" i="14"/>
  <c r="V455" i="14"/>
  <c r="U455" i="14"/>
  <c r="T455" i="14"/>
  <c r="S455" i="14"/>
  <c r="R455" i="14"/>
  <c r="Q455" i="14"/>
  <c r="P455" i="14"/>
  <c r="O455" i="14"/>
  <c r="N455" i="14"/>
  <c r="M455" i="14"/>
  <c r="L455" i="14"/>
  <c r="K455" i="14"/>
  <c r="J455" i="14"/>
  <c r="I455" i="14"/>
  <c r="H455" i="14"/>
  <c r="AF455" i="14" s="1"/>
  <c r="G455" i="14"/>
  <c r="F455" i="14"/>
  <c r="E455" i="14"/>
  <c r="D455" i="14"/>
  <c r="C455" i="14"/>
  <c r="AH455" i="14" s="1"/>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D454" i="14" s="1"/>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AH452" i="14" s="1"/>
  <c r="B452" i="14"/>
  <c r="AD452" i="14" s="1"/>
  <c r="A452" i="14"/>
  <c r="Z451" i="14"/>
  <c r="Y451" i="14"/>
  <c r="X451" i="14"/>
  <c r="W451" i="14"/>
  <c r="V451" i="14"/>
  <c r="U451" i="14"/>
  <c r="T451" i="14"/>
  <c r="S451" i="14"/>
  <c r="R451" i="14"/>
  <c r="Q451" i="14"/>
  <c r="P451" i="14"/>
  <c r="O451" i="14"/>
  <c r="N451" i="14"/>
  <c r="M451" i="14"/>
  <c r="L451" i="14"/>
  <c r="K451" i="14"/>
  <c r="J451" i="14"/>
  <c r="I451" i="14"/>
  <c r="H451" i="14"/>
  <c r="AF451" i="14" s="1"/>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D450" i="14" s="1"/>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AH448" i="14" s="1"/>
  <c r="B448" i="14"/>
  <c r="AD448" i="14" s="1"/>
  <c r="A448" i="14"/>
  <c r="Z447" i="14"/>
  <c r="Y447" i="14"/>
  <c r="X447" i="14"/>
  <c r="W447" i="14"/>
  <c r="V447" i="14"/>
  <c r="U447" i="14"/>
  <c r="T447" i="14"/>
  <c r="S447" i="14"/>
  <c r="R447" i="14"/>
  <c r="Q447" i="14"/>
  <c r="P447" i="14"/>
  <c r="O447" i="14"/>
  <c r="N447" i="14"/>
  <c r="M447" i="14"/>
  <c r="L447" i="14"/>
  <c r="K447" i="14"/>
  <c r="J447" i="14"/>
  <c r="I447" i="14"/>
  <c r="H447" i="14"/>
  <c r="AF447" i="14" s="1"/>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D446" i="14" s="1"/>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AH444" i="14" s="1"/>
  <c r="B444" i="14"/>
  <c r="AD444" i="14" s="1"/>
  <c r="A444" i="14"/>
  <c r="Z443" i="14"/>
  <c r="Y443" i="14"/>
  <c r="X443" i="14"/>
  <c r="W443" i="14"/>
  <c r="V443" i="14"/>
  <c r="U443" i="14"/>
  <c r="T443" i="14"/>
  <c r="S443" i="14"/>
  <c r="R443" i="14"/>
  <c r="Q443" i="14"/>
  <c r="P443" i="14"/>
  <c r="O443" i="14"/>
  <c r="N443" i="14"/>
  <c r="M443" i="14"/>
  <c r="L443" i="14"/>
  <c r="K443" i="14"/>
  <c r="J443" i="14"/>
  <c r="I443" i="14"/>
  <c r="H443" i="14"/>
  <c r="AF443" i="14" s="1"/>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D442" i="14" s="1"/>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AH440" i="14" s="1"/>
  <c r="B440" i="14"/>
  <c r="AD440" i="14" s="1"/>
  <c r="A440" i="14"/>
  <c r="Z439" i="14"/>
  <c r="Y439" i="14"/>
  <c r="X439" i="14"/>
  <c r="W439" i="14"/>
  <c r="V439" i="14"/>
  <c r="U439" i="14"/>
  <c r="T439" i="14"/>
  <c r="S439" i="14"/>
  <c r="R439" i="14"/>
  <c r="Q439" i="14"/>
  <c r="P439" i="14"/>
  <c r="O439" i="14"/>
  <c r="N439" i="14"/>
  <c r="M439" i="14"/>
  <c r="L439" i="14"/>
  <c r="K439" i="14"/>
  <c r="J439" i="14"/>
  <c r="I439" i="14"/>
  <c r="H439" i="14"/>
  <c r="AF439" i="14" s="1"/>
  <c r="G439" i="14"/>
  <c r="F439" i="14"/>
  <c r="E439" i="14"/>
  <c r="D439" i="14"/>
  <c r="C439" i="14"/>
  <c r="AH439" i="14" s="1"/>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D438" i="14" s="1"/>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AH437" i="14" s="1"/>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AH436" i="14" s="1"/>
  <c r="B436" i="14"/>
  <c r="AD436" i="14" s="1"/>
  <c r="A436" i="14"/>
  <c r="Z435" i="14"/>
  <c r="Y435" i="14"/>
  <c r="X435" i="14"/>
  <c r="W435" i="14"/>
  <c r="V435" i="14"/>
  <c r="U435" i="14"/>
  <c r="T435" i="14"/>
  <c r="S435" i="14"/>
  <c r="R435" i="14"/>
  <c r="Q435" i="14"/>
  <c r="P435" i="14"/>
  <c r="O435" i="14"/>
  <c r="N435" i="14"/>
  <c r="M435" i="14"/>
  <c r="L435" i="14"/>
  <c r="K435" i="14"/>
  <c r="J435" i="14"/>
  <c r="I435" i="14"/>
  <c r="H435" i="14"/>
  <c r="AF435" i="14" s="1"/>
  <c r="G435" i="14"/>
  <c r="F435" i="14"/>
  <c r="E435" i="14"/>
  <c r="D435" i="14"/>
  <c r="C435" i="14"/>
  <c r="AH435" i="14" s="1"/>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D434" i="14" s="1"/>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AH433" i="14" s="1"/>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AH432" i="14" s="1"/>
  <c r="B432" i="14"/>
  <c r="AD432" i="14" s="1"/>
  <c r="A432" i="14"/>
  <c r="Z431" i="14"/>
  <c r="Y431" i="14"/>
  <c r="X431" i="14"/>
  <c r="W431" i="14"/>
  <c r="V431" i="14"/>
  <c r="U431" i="14"/>
  <c r="T431" i="14"/>
  <c r="S431" i="14"/>
  <c r="R431" i="14"/>
  <c r="Q431" i="14"/>
  <c r="P431" i="14"/>
  <c r="O431" i="14"/>
  <c r="N431" i="14"/>
  <c r="M431" i="14"/>
  <c r="L431" i="14"/>
  <c r="K431" i="14"/>
  <c r="J431" i="14"/>
  <c r="I431" i="14"/>
  <c r="H431" i="14"/>
  <c r="AF431" i="14" s="1"/>
  <c r="G431" i="14"/>
  <c r="F431" i="14"/>
  <c r="E431" i="14"/>
  <c r="D431" i="14"/>
  <c r="C431" i="14"/>
  <c r="AH431" i="14" s="1"/>
  <c r="B431" i="14"/>
  <c r="A431" i="14"/>
  <c r="Z430" i="14"/>
  <c r="Y430" i="14"/>
  <c r="X430" i="14"/>
  <c r="W430" i="14"/>
  <c r="V430" i="14"/>
  <c r="U430" i="14"/>
  <c r="T430" i="14"/>
  <c r="S430" i="14"/>
  <c r="R430" i="14"/>
  <c r="Q430" i="14"/>
  <c r="P430" i="14"/>
  <c r="O430" i="14"/>
  <c r="N430" i="14"/>
  <c r="M430" i="14"/>
  <c r="L430" i="14"/>
  <c r="K430" i="14"/>
  <c r="J430" i="14"/>
  <c r="I430" i="14"/>
  <c r="H430" i="14"/>
  <c r="AF430" i="14" s="1"/>
  <c r="G430" i="14"/>
  <c r="F430" i="14"/>
  <c r="E430" i="14"/>
  <c r="D430" i="14"/>
  <c r="C430" i="14"/>
  <c r="B430" i="14"/>
  <c r="AD430" i="14" s="1"/>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AH428" i="14" s="1"/>
  <c r="B428" i="14"/>
  <c r="AD428" i="14" s="1"/>
  <c r="A428" i="14"/>
  <c r="Z427" i="14"/>
  <c r="Y427" i="14"/>
  <c r="X427" i="14"/>
  <c r="W427" i="14"/>
  <c r="V427" i="14"/>
  <c r="U427" i="14"/>
  <c r="T427" i="14"/>
  <c r="S427" i="14"/>
  <c r="R427" i="14"/>
  <c r="Q427" i="14"/>
  <c r="P427" i="14"/>
  <c r="O427" i="14"/>
  <c r="N427" i="14"/>
  <c r="M427" i="14"/>
  <c r="L427" i="14"/>
  <c r="K427" i="14"/>
  <c r="J427" i="14"/>
  <c r="I427" i="14"/>
  <c r="H427" i="14"/>
  <c r="AF427" i="14" s="1"/>
  <c r="G427" i="14"/>
  <c r="F427" i="14"/>
  <c r="E427" i="14"/>
  <c r="D427" i="14"/>
  <c r="C427" i="14"/>
  <c r="AH427" i="14" s="1"/>
  <c r="B427" i="14"/>
  <c r="A427" i="14"/>
  <c r="Z426" i="14"/>
  <c r="Y426" i="14"/>
  <c r="X426" i="14"/>
  <c r="W426" i="14"/>
  <c r="V426" i="14"/>
  <c r="U426" i="14"/>
  <c r="T426" i="14"/>
  <c r="S426" i="14"/>
  <c r="R426" i="14"/>
  <c r="Q426" i="14"/>
  <c r="P426" i="14"/>
  <c r="O426" i="14"/>
  <c r="N426" i="14"/>
  <c r="M426" i="14"/>
  <c r="L426" i="14"/>
  <c r="K426" i="14"/>
  <c r="J426" i="14"/>
  <c r="I426" i="14"/>
  <c r="H426" i="14"/>
  <c r="AF426" i="14" s="1"/>
  <c r="G426" i="14"/>
  <c r="F426" i="14"/>
  <c r="E426" i="14"/>
  <c r="D426" i="14"/>
  <c r="C426" i="14"/>
  <c r="B426" i="14"/>
  <c r="AD426" i="14" s="1"/>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AH424" i="14" s="1"/>
  <c r="B424" i="14"/>
  <c r="AD424" i="14" s="1"/>
  <c r="A424" i="14"/>
  <c r="Z423" i="14"/>
  <c r="Y423" i="14"/>
  <c r="X423" i="14"/>
  <c r="W423" i="14"/>
  <c r="V423" i="14"/>
  <c r="U423" i="14"/>
  <c r="T423" i="14"/>
  <c r="S423" i="14"/>
  <c r="R423" i="14"/>
  <c r="Q423" i="14"/>
  <c r="P423" i="14"/>
  <c r="O423" i="14"/>
  <c r="N423" i="14"/>
  <c r="M423" i="14"/>
  <c r="L423" i="14"/>
  <c r="K423" i="14"/>
  <c r="J423" i="14"/>
  <c r="I423" i="14"/>
  <c r="H423" i="14"/>
  <c r="AF423" i="14" s="1"/>
  <c r="G423" i="14"/>
  <c r="F423" i="14"/>
  <c r="E423" i="14"/>
  <c r="D423" i="14"/>
  <c r="C423" i="14"/>
  <c r="AH423" i="14" s="1"/>
  <c r="B423" i="14"/>
  <c r="A423" i="14"/>
  <c r="Z422" i="14"/>
  <c r="Y422" i="14"/>
  <c r="X422" i="14"/>
  <c r="W422" i="14"/>
  <c r="V422" i="14"/>
  <c r="U422" i="14"/>
  <c r="T422" i="14"/>
  <c r="S422" i="14"/>
  <c r="R422" i="14"/>
  <c r="Q422" i="14"/>
  <c r="P422" i="14"/>
  <c r="O422" i="14"/>
  <c r="N422" i="14"/>
  <c r="M422" i="14"/>
  <c r="L422" i="14"/>
  <c r="K422" i="14"/>
  <c r="J422" i="14"/>
  <c r="I422" i="14"/>
  <c r="H422" i="14"/>
  <c r="AF422" i="14" s="1"/>
  <c r="G422" i="14"/>
  <c r="F422" i="14"/>
  <c r="E422" i="14"/>
  <c r="D422" i="14"/>
  <c r="C422" i="14"/>
  <c r="B422" i="14"/>
  <c r="AD422" i="14" s="1"/>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AH420" i="14" s="1"/>
  <c r="B420" i="14"/>
  <c r="AD420" i="14" s="1"/>
  <c r="A420" i="14"/>
  <c r="Z419" i="14"/>
  <c r="Y419" i="14"/>
  <c r="X419" i="14"/>
  <c r="W419" i="14"/>
  <c r="V419" i="14"/>
  <c r="U419" i="14"/>
  <c r="T419" i="14"/>
  <c r="S419" i="14"/>
  <c r="R419" i="14"/>
  <c r="Q419" i="14"/>
  <c r="P419" i="14"/>
  <c r="O419" i="14"/>
  <c r="N419" i="14"/>
  <c r="M419" i="14"/>
  <c r="L419" i="14"/>
  <c r="K419" i="14"/>
  <c r="J419" i="14"/>
  <c r="I419" i="14"/>
  <c r="H419" i="14"/>
  <c r="AF419" i="14" s="1"/>
  <c r="G419" i="14"/>
  <c r="F419" i="14"/>
  <c r="E419" i="14"/>
  <c r="D419" i="14"/>
  <c r="C419" i="14"/>
  <c r="AH419" i="14" s="1"/>
  <c r="B419" i="14"/>
  <c r="A419" i="14"/>
  <c r="Z418" i="14"/>
  <c r="Y418" i="14"/>
  <c r="X418" i="14"/>
  <c r="W418" i="14"/>
  <c r="V418" i="14"/>
  <c r="U418" i="14"/>
  <c r="T418" i="14"/>
  <c r="S418" i="14"/>
  <c r="R418" i="14"/>
  <c r="Q418" i="14"/>
  <c r="P418" i="14"/>
  <c r="O418" i="14"/>
  <c r="N418" i="14"/>
  <c r="M418" i="14"/>
  <c r="L418" i="14"/>
  <c r="K418" i="14"/>
  <c r="J418" i="14"/>
  <c r="I418" i="14"/>
  <c r="H418" i="14"/>
  <c r="AF418" i="14" s="1"/>
  <c r="G418" i="14"/>
  <c r="F418" i="14"/>
  <c r="E418" i="14"/>
  <c r="D418" i="14"/>
  <c r="C418" i="14"/>
  <c r="B418" i="14"/>
  <c r="AD418" i="14" s="1"/>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AH416" i="14" s="1"/>
  <c r="B416" i="14"/>
  <c r="AD416" i="14" s="1"/>
  <c r="A416" i="14"/>
  <c r="Z415" i="14"/>
  <c r="Y415" i="14"/>
  <c r="X415" i="14"/>
  <c r="W415" i="14"/>
  <c r="V415" i="14"/>
  <c r="U415" i="14"/>
  <c r="T415" i="14"/>
  <c r="S415" i="14"/>
  <c r="R415" i="14"/>
  <c r="Q415" i="14"/>
  <c r="P415" i="14"/>
  <c r="O415" i="14"/>
  <c r="N415" i="14"/>
  <c r="M415" i="14"/>
  <c r="L415" i="14"/>
  <c r="K415" i="14"/>
  <c r="J415" i="14"/>
  <c r="I415" i="14"/>
  <c r="H415" i="14"/>
  <c r="AF415" i="14" s="1"/>
  <c r="G415" i="14"/>
  <c r="F415" i="14"/>
  <c r="E415" i="14"/>
  <c r="D415" i="14"/>
  <c r="C415" i="14"/>
  <c r="AH415" i="14" s="1"/>
  <c r="B415" i="14"/>
  <c r="A415" i="14"/>
  <c r="Z414" i="14"/>
  <c r="Y414" i="14"/>
  <c r="X414" i="14"/>
  <c r="W414" i="14"/>
  <c r="V414" i="14"/>
  <c r="U414" i="14"/>
  <c r="T414" i="14"/>
  <c r="S414" i="14"/>
  <c r="R414" i="14"/>
  <c r="Q414" i="14"/>
  <c r="P414" i="14"/>
  <c r="O414" i="14"/>
  <c r="N414" i="14"/>
  <c r="M414" i="14"/>
  <c r="L414" i="14"/>
  <c r="K414" i="14"/>
  <c r="J414" i="14"/>
  <c r="I414" i="14"/>
  <c r="H414" i="14"/>
  <c r="AF414" i="14" s="1"/>
  <c r="G414" i="14"/>
  <c r="F414" i="14"/>
  <c r="E414" i="14"/>
  <c r="D414" i="14"/>
  <c r="C414" i="14"/>
  <c r="B414" i="14"/>
  <c r="AD414" i="14" s="1"/>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AH412" i="14" s="1"/>
  <c r="B412" i="14"/>
  <c r="AD412" i="14" s="1"/>
  <c r="A412" i="14"/>
  <c r="Z411" i="14"/>
  <c r="Y411" i="14"/>
  <c r="X411" i="14"/>
  <c r="W411" i="14"/>
  <c r="V411" i="14"/>
  <c r="U411" i="14"/>
  <c r="T411" i="14"/>
  <c r="S411" i="14"/>
  <c r="R411" i="14"/>
  <c r="Q411" i="14"/>
  <c r="P411" i="14"/>
  <c r="O411" i="14"/>
  <c r="N411" i="14"/>
  <c r="M411" i="14"/>
  <c r="L411" i="14"/>
  <c r="K411" i="14"/>
  <c r="J411" i="14"/>
  <c r="I411" i="14"/>
  <c r="H411" i="14"/>
  <c r="AF411" i="14" s="1"/>
  <c r="G411" i="14"/>
  <c r="F411" i="14"/>
  <c r="E411" i="14"/>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AF410" i="14" s="1"/>
  <c r="G410" i="14"/>
  <c r="F410" i="14"/>
  <c r="E410" i="14"/>
  <c r="D410" i="14"/>
  <c r="C410" i="14"/>
  <c r="B410" i="14"/>
  <c r="AD410" i="14" s="1"/>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AH408" i="14" s="1"/>
  <c r="B408" i="14"/>
  <c r="AD408" i="14" s="1"/>
  <c r="A408" i="14"/>
  <c r="Z407" i="14"/>
  <c r="Y407" i="14"/>
  <c r="X407" i="14"/>
  <c r="W407" i="14"/>
  <c r="V407" i="14"/>
  <c r="U407" i="14"/>
  <c r="T407" i="14"/>
  <c r="S407" i="14"/>
  <c r="R407" i="14"/>
  <c r="Q407" i="14"/>
  <c r="P407" i="14"/>
  <c r="O407" i="14"/>
  <c r="N407" i="14"/>
  <c r="M407" i="14"/>
  <c r="L407" i="14"/>
  <c r="K407" i="14"/>
  <c r="J407" i="14"/>
  <c r="I407" i="14"/>
  <c r="H407" i="14"/>
  <c r="AF407" i="14" s="1"/>
  <c r="G407" i="14"/>
  <c r="F407" i="14"/>
  <c r="E407" i="14"/>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AF406" i="14" s="1"/>
  <c r="G406" i="14"/>
  <c r="F406" i="14"/>
  <c r="E406" i="14"/>
  <c r="D406" i="14"/>
  <c r="C406" i="14"/>
  <c r="B406" i="14"/>
  <c r="AD406" i="14" s="1"/>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AH404" i="14" s="1"/>
  <c r="B404" i="14"/>
  <c r="AD404" i="14" s="1"/>
  <c r="A404" i="14"/>
  <c r="Z403" i="14"/>
  <c r="Y403" i="14"/>
  <c r="X403" i="14"/>
  <c r="W403" i="14"/>
  <c r="V403" i="14"/>
  <c r="U403" i="14"/>
  <c r="T403" i="14"/>
  <c r="S403" i="14"/>
  <c r="R403" i="14"/>
  <c r="Q403" i="14"/>
  <c r="P403" i="14"/>
  <c r="O403" i="14"/>
  <c r="N403" i="14"/>
  <c r="M403" i="14"/>
  <c r="L403" i="14"/>
  <c r="K403" i="14"/>
  <c r="J403" i="14"/>
  <c r="I403" i="14"/>
  <c r="H403" i="14"/>
  <c r="AF403" i="14" s="1"/>
  <c r="G403" i="14"/>
  <c r="F403" i="14"/>
  <c r="E403" i="14"/>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D402" i="14" s="1"/>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AH400" i="14" s="1"/>
  <c r="B400" i="14"/>
  <c r="AD400" i="14" s="1"/>
  <c r="A400" i="14"/>
  <c r="Z399" i="14"/>
  <c r="Y399" i="14"/>
  <c r="X399" i="14"/>
  <c r="W399" i="14"/>
  <c r="V399" i="14"/>
  <c r="U399" i="14"/>
  <c r="T399" i="14"/>
  <c r="S399" i="14"/>
  <c r="R399" i="14"/>
  <c r="Q399" i="14"/>
  <c r="P399" i="14"/>
  <c r="O399" i="14"/>
  <c r="N399" i="14"/>
  <c r="M399" i="14"/>
  <c r="L399" i="14"/>
  <c r="K399" i="14"/>
  <c r="J399" i="14"/>
  <c r="I399" i="14"/>
  <c r="H399" i="14"/>
  <c r="AF399" i="14" s="1"/>
  <c r="G399" i="14"/>
  <c r="F399" i="14"/>
  <c r="E399" i="14"/>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D398" i="14" s="1"/>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AH396" i="14" s="1"/>
  <c r="B396" i="14"/>
  <c r="AD396" i="14" s="1"/>
  <c r="A396" i="14"/>
  <c r="Z395" i="14"/>
  <c r="Y395" i="14"/>
  <c r="X395" i="14"/>
  <c r="W395" i="14"/>
  <c r="V395" i="14"/>
  <c r="U395" i="14"/>
  <c r="T395" i="14"/>
  <c r="S395" i="14"/>
  <c r="R395" i="14"/>
  <c r="Q395" i="14"/>
  <c r="P395" i="14"/>
  <c r="O395" i="14"/>
  <c r="N395" i="14"/>
  <c r="M395" i="14"/>
  <c r="L395" i="14"/>
  <c r="K395" i="14"/>
  <c r="J395" i="14"/>
  <c r="I395" i="14"/>
  <c r="H395" i="14"/>
  <c r="AF395" i="14" s="1"/>
  <c r="G395" i="14"/>
  <c r="F395" i="14"/>
  <c r="E395" i="14"/>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D394" i="14" s="1"/>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AH392" i="14" s="1"/>
  <c r="B392" i="14"/>
  <c r="AD392" i="14" s="1"/>
  <c r="A392" i="14"/>
  <c r="Z391" i="14"/>
  <c r="Y391" i="14"/>
  <c r="X391" i="14"/>
  <c r="W391" i="14"/>
  <c r="V391" i="14"/>
  <c r="U391" i="14"/>
  <c r="T391" i="14"/>
  <c r="S391" i="14"/>
  <c r="R391" i="14"/>
  <c r="Q391" i="14"/>
  <c r="P391" i="14"/>
  <c r="O391" i="14"/>
  <c r="N391" i="14"/>
  <c r="M391" i="14"/>
  <c r="L391" i="14"/>
  <c r="K391" i="14"/>
  <c r="J391" i="14"/>
  <c r="I391" i="14"/>
  <c r="H391" i="14"/>
  <c r="AF391" i="14" s="1"/>
  <c r="G391" i="14"/>
  <c r="F391" i="14"/>
  <c r="E391" i="14"/>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D390" i="14" s="1"/>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AH388" i="14" s="1"/>
  <c r="B388" i="14"/>
  <c r="AD388" i="14" s="1"/>
  <c r="A388" i="14"/>
  <c r="Z387" i="14"/>
  <c r="Y387" i="14"/>
  <c r="X387" i="14"/>
  <c r="W387" i="14"/>
  <c r="V387" i="14"/>
  <c r="U387" i="14"/>
  <c r="T387" i="14"/>
  <c r="S387" i="14"/>
  <c r="R387" i="14"/>
  <c r="Q387" i="14"/>
  <c r="P387" i="14"/>
  <c r="O387" i="14"/>
  <c r="N387" i="14"/>
  <c r="M387" i="14"/>
  <c r="L387" i="14"/>
  <c r="K387" i="14"/>
  <c r="J387" i="14"/>
  <c r="I387" i="14"/>
  <c r="H387" i="14"/>
  <c r="AF387" i="14" s="1"/>
  <c r="G387" i="14"/>
  <c r="F387" i="14"/>
  <c r="E387" i="14"/>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D386" i="14" s="1"/>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AH384" i="14" s="1"/>
  <c r="B384" i="14"/>
  <c r="AD384" i="14" s="1"/>
  <c r="A384" i="14"/>
  <c r="Z383" i="14"/>
  <c r="Y383" i="14"/>
  <c r="X383" i="14"/>
  <c r="W383" i="14"/>
  <c r="V383" i="14"/>
  <c r="U383" i="14"/>
  <c r="T383" i="14"/>
  <c r="S383" i="14"/>
  <c r="R383" i="14"/>
  <c r="Q383" i="14"/>
  <c r="P383" i="14"/>
  <c r="O383" i="14"/>
  <c r="N383" i="14"/>
  <c r="M383" i="14"/>
  <c r="L383" i="14"/>
  <c r="K383" i="14"/>
  <c r="J383" i="14"/>
  <c r="I383" i="14"/>
  <c r="H383" i="14"/>
  <c r="AF383" i="14" s="1"/>
  <c r="G383" i="14"/>
  <c r="F383" i="14"/>
  <c r="E383" i="14"/>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D382" i="14" s="1"/>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AH380" i="14" s="1"/>
  <c r="B380" i="14"/>
  <c r="AD380" i="14" s="1"/>
  <c r="A380" i="14"/>
  <c r="Z379" i="14"/>
  <c r="Y379" i="14"/>
  <c r="X379" i="14"/>
  <c r="W379" i="14"/>
  <c r="V379" i="14"/>
  <c r="U379" i="14"/>
  <c r="T379" i="14"/>
  <c r="S379" i="14"/>
  <c r="R379" i="14"/>
  <c r="Q379" i="14"/>
  <c r="P379" i="14"/>
  <c r="O379" i="14"/>
  <c r="N379" i="14"/>
  <c r="M379" i="14"/>
  <c r="L379" i="14"/>
  <c r="K379" i="14"/>
  <c r="J379" i="14"/>
  <c r="I379" i="14"/>
  <c r="H379" i="14"/>
  <c r="AF379" i="14" s="1"/>
  <c r="G379" i="14"/>
  <c r="F379" i="14"/>
  <c r="E379" i="14"/>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D378" i="14" s="1"/>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AH376" i="14" s="1"/>
  <c r="B376" i="14"/>
  <c r="AD376" i="14" s="1"/>
  <c r="A376" i="14"/>
  <c r="Z375" i="14"/>
  <c r="Y375" i="14"/>
  <c r="X375" i="14"/>
  <c r="W375" i="14"/>
  <c r="V375" i="14"/>
  <c r="U375" i="14"/>
  <c r="T375" i="14"/>
  <c r="S375" i="14"/>
  <c r="R375" i="14"/>
  <c r="Q375" i="14"/>
  <c r="P375" i="14"/>
  <c r="O375" i="14"/>
  <c r="N375" i="14"/>
  <c r="M375" i="14"/>
  <c r="L375" i="14"/>
  <c r="K375" i="14"/>
  <c r="J375" i="14"/>
  <c r="I375" i="14"/>
  <c r="H375" i="14"/>
  <c r="AF375" i="14" s="1"/>
  <c r="G375" i="14"/>
  <c r="F375" i="14"/>
  <c r="E375" i="14"/>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D374" i="14" s="1"/>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AH372" i="14" s="1"/>
  <c r="B372" i="14"/>
  <c r="AD372" i="14" s="1"/>
  <c r="A372" i="14"/>
  <c r="Z371" i="14"/>
  <c r="Y371" i="14"/>
  <c r="X371" i="14"/>
  <c r="W371" i="14"/>
  <c r="V371" i="14"/>
  <c r="U371" i="14"/>
  <c r="T371" i="14"/>
  <c r="S371" i="14"/>
  <c r="R371" i="14"/>
  <c r="Q371" i="14"/>
  <c r="P371" i="14"/>
  <c r="O371" i="14"/>
  <c r="N371" i="14"/>
  <c r="M371" i="14"/>
  <c r="L371" i="14"/>
  <c r="K371" i="14"/>
  <c r="J371" i="14"/>
  <c r="I371" i="14"/>
  <c r="H371" i="14"/>
  <c r="AF371" i="14" s="1"/>
  <c r="G371" i="14"/>
  <c r="F371" i="14"/>
  <c r="E371" i="14"/>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D370" i="14" s="1"/>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AH368" i="14" s="1"/>
  <c r="B368" i="14"/>
  <c r="AD368" i="14" s="1"/>
  <c r="A368" i="14"/>
  <c r="Z367" i="14"/>
  <c r="Y367" i="14"/>
  <c r="X367" i="14"/>
  <c r="W367" i="14"/>
  <c r="V367" i="14"/>
  <c r="U367" i="14"/>
  <c r="T367" i="14"/>
  <c r="S367" i="14"/>
  <c r="R367" i="14"/>
  <c r="Q367" i="14"/>
  <c r="P367" i="14"/>
  <c r="O367" i="14"/>
  <c r="N367" i="14"/>
  <c r="M367" i="14"/>
  <c r="L367" i="14"/>
  <c r="K367" i="14"/>
  <c r="J367" i="14"/>
  <c r="I367" i="14"/>
  <c r="H367" i="14"/>
  <c r="AF367" i="14" s="1"/>
  <c r="G367" i="14"/>
  <c r="F367" i="14"/>
  <c r="E367" i="14"/>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D366" i="14" s="1"/>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AH364" i="14" s="1"/>
  <c r="B364" i="14"/>
  <c r="AD364" i="14" s="1"/>
  <c r="A364" i="14"/>
  <c r="Z363" i="14"/>
  <c r="Y363" i="14"/>
  <c r="X363" i="14"/>
  <c r="W363" i="14"/>
  <c r="V363" i="14"/>
  <c r="U363" i="14"/>
  <c r="T363" i="14"/>
  <c r="S363" i="14"/>
  <c r="R363" i="14"/>
  <c r="Q363" i="14"/>
  <c r="P363" i="14"/>
  <c r="O363" i="14"/>
  <c r="N363" i="14"/>
  <c r="M363" i="14"/>
  <c r="L363" i="14"/>
  <c r="K363" i="14"/>
  <c r="J363" i="14"/>
  <c r="I363" i="14"/>
  <c r="H363" i="14"/>
  <c r="AF363" i="14" s="1"/>
  <c r="G363" i="14"/>
  <c r="F363" i="14"/>
  <c r="E363" i="14"/>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AF362" i="14" s="1"/>
  <c r="G362" i="14"/>
  <c r="F362" i="14"/>
  <c r="E362" i="14"/>
  <c r="D362" i="14"/>
  <c r="C362" i="14"/>
  <c r="B362" i="14"/>
  <c r="AD362" i="14" s="1"/>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AH361" i="14" s="1"/>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AH360" i="14" s="1"/>
  <c r="B360" i="14"/>
  <c r="AD360" i="14" s="1"/>
  <c r="A360" i="14"/>
  <c r="Z359" i="14"/>
  <c r="Y359" i="14"/>
  <c r="X359" i="14"/>
  <c r="W359" i="14"/>
  <c r="V359" i="14"/>
  <c r="U359" i="14"/>
  <c r="T359" i="14"/>
  <c r="S359" i="14"/>
  <c r="R359" i="14"/>
  <c r="Q359" i="14"/>
  <c r="P359" i="14"/>
  <c r="O359" i="14"/>
  <c r="N359" i="14"/>
  <c r="M359" i="14"/>
  <c r="L359" i="14"/>
  <c r="K359" i="14"/>
  <c r="J359" i="14"/>
  <c r="I359" i="14"/>
  <c r="H359" i="14"/>
  <c r="AF359" i="14" s="1"/>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D358" i="14" s="1"/>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AH357" i="14" s="1"/>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AH356" i="14" s="1"/>
  <c r="B356" i="14"/>
  <c r="AD356" i="14" s="1"/>
  <c r="A356" i="14"/>
  <c r="Z355" i="14"/>
  <c r="Y355" i="14"/>
  <c r="X355" i="14"/>
  <c r="W355" i="14"/>
  <c r="V355" i="14"/>
  <c r="U355" i="14"/>
  <c r="T355" i="14"/>
  <c r="S355" i="14"/>
  <c r="R355" i="14"/>
  <c r="Q355" i="14"/>
  <c r="P355" i="14"/>
  <c r="O355" i="14"/>
  <c r="N355" i="14"/>
  <c r="M355" i="14"/>
  <c r="L355" i="14"/>
  <c r="K355" i="14"/>
  <c r="J355" i="14"/>
  <c r="I355" i="14"/>
  <c r="H355" i="14"/>
  <c r="AF355" i="14" s="1"/>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D354" i="14" s="1"/>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AH353" i="14" s="1"/>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AH352" i="14" s="1"/>
  <c r="B352" i="14"/>
  <c r="AD352" i="14" s="1"/>
  <c r="A352" i="14"/>
  <c r="Z351" i="14"/>
  <c r="Y351" i="14"/>
  <c r="X351" i="14"/>
  <c r="W351" i="14"/>
  <c r="V351" i="14"/>
  <c r="U351" i="14"/>
  <c r="T351" i="14"/>
  <c r="S351" i="14"/>
  <c r="R351" i="14"/>
  <c r="Q351" i="14"/>
  <c r="P351" i="14"/>
  <c r="O351" i="14"/>
  <c r="N351" i="14"/>
  <c r="M351" i="14"/>
  <c r="L351" i="14"/>
  <c r="K351" i="14"/>
  <c r="J351" i="14"/>
  <c r="I351" i="14"/>
  <c r="H351" i="14"/>
  <c r="AF351" i="14" s="1"/>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D350" i="14" s="1"/>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AH349" i="14" s="1"/>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AH348" i="14" s="1"/>
  <c r="B348" i="14"/>
  <c r="AD348" i="14" s="1"/>
  <c r="A348" i="14"/>
  <c r="Z347" i="14"/>
  <c r="Y347" i="14"/>
  <c r="X347" i="14"/>
  <c r="W347" i="14"/>
  <c r="V347" i="14"/>
  <c r="U347" i="14"/>
  <c r="T347" i="14"/>
  <c r="S347" i="14"/>
  <c r="R347" i="14"/>
  <c r="Q347" i="14"/>
  <c r="P347" i="14"/>
  <c r="O347" i="14"/>
  <c r="N347" i="14"/>
  <c r="M347" i="14"/>
  <c r="L347" i="14"/>
  <c r="K347" i="14"/>
  <c r="J347" i="14"/>
  <c r="I347" i="14"/>
  <c r="H347" i="14"/>
  <c r="AF347" i="14" s="1"/>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AF346" i="14" s="1"/>
  <c r="G346" i="14"/>
  <c r="F346" i="14"/>
  <c r="E346" i="14"/>
  <c r="D346" i="14"/>
  <c r="C346" i="14"/>
  <c r="B346" i="14"/>
  <c r="AD346" i="14" s="1"/>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AH345" i="14" s="1"/>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AH344" i="14" s="1"/>
  <c r="B344" i="14"/>
  <c r="AD344" i="14" s="1"/>
  <c r="A344" i="14"/>
  <c r="Z343" i="14"/>
  <c r="Y343" i="14"/>
  <c r="X343" i="14"/>
  <c r="W343" i="14"/>
  <c r="V343" i="14"/>
  <c r="U343" i="14"/>
  <c r="T343" i="14"/>
  <c r="S343" i="14"/>
  <c r="R343" i="14"/>
  <c r="Q343" i="14"/>
  <c r="P343" i="14"/>
  <c r="O343" i="14"/>
  <c r="N343" i="14"/>
  <c r="M343" i="14"/>
  <c r="L343" i="14"/>
  <c r="K343" i="14"/>
  <c r="J343" i="14"/>
  <c r="I343" i="14"/>
  <c r="H343" i="14"/>
  <c r="AF343" i="14" s="1"/>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AF342" i="14" s="1"/>
  <c r="G342" i="14"/>
  <c r="F342" i="14"/>
  <c r="E342" i="14"/>
  <c r="D342" i="14"/>
  <c r="C342" i="14"/>
  <c r="B342" i="14"/>
  <c r="AD342" i="14" s="1"/>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AH341" i="14" s="1"/>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AH340" i="14" s="1"/>
  <c r="B340" i="14"/>
  <c r="AD340" i="14" s="1"/>
  <c r="A340" i="14"/>
  <c r="Z339" i="14"/>
  <c r="Y339" i="14"/>
  <c r="X339" i="14"/>
  <c r="W339" i="14"/>
  <c r="V339" i="14"/>
  <c r="U339" i="14"/>
  <c r="T339" i="14"/>
  <c r="S339" i="14"/>
  <c r="R339" i="14"/>
  <c r="Q339" i="14"/>
  <c r="P339" i="14"/>
  <c r="O339" i="14"/>
  <c r="N339" i="14"/>
  <c r="M339" i="14"/>
  <c r="L339" i="14"/>
  <c r="K339" i="14"/>
  <c r="J339" i="14"/>
  <c r="I339" i="14"/>
  <c r="H339" i="14"/>
  <c r="AF339" i="14" s="1"/>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AF338" i="14" s="1"/>
  <c r="G338" i="14"/>
  <c r="F338" i="14"/>
  <c r="E338" i="14"/>
  <c r="D338" i="14"/>
  <c r="C338" i="14"/>
  <c r="B338" i="14"/>
  <c r="AD338" i="14" s="1"/>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AH336" i="14" s="1"/>
  <c r="B336" i="14"/>
  <c r="AD336" i="14" s="1"/>
  <c r="A336" i="14"/>
  <c r="Z335" i="14"/>
  <c r="Y335" i="14"/>
  <c r="X335" i="14"/>
  <c r="W335" i="14"/>
  <c r="V335" i="14"/>
  <c r="U335" i="14"/>
  <c r="T335" i="14"/>
  <c r="S335" i="14"/>
  <c r="R335" i="14"/>
  <c r="Q335" i="14"/>
  <c r="P335" i="14"/>
  <c r="O335" i="14"/>
  <c r="N335" i="14"/>
  <c r="M335" i="14"/>
  <c r="L335" i="14"/>
  <c r="K335" i="14"/>
  <c r="J335" i="14"/>
  <c r="I335" i="14"/>
  <c r="H335" i="14"/>
  <c r="AF335" i="14" s="1"/>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AF334" i="14" s="1"/>
  <c r="G334" i="14"/>
  <c r="F334" i="14"/>
  <c r="E334" i="14"/>
  <c r="D334" i="14"/>
  <c r="C334" i="14"/>
  <c r="B334" i="14"/>
  <c r="AD334" i="14" s="1"/>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AH332" i="14" s="1"/>
  <c r="B332" i="14"/>
  <c r="AD332" i="14" s="1"/>
  <c r="A332" i="14"/>
  <c r="Z331" i="14"/>
  <c r="Y331" i="14"/>
  <c r="X331" i="14"/>
  <c r="W331" i="14"/>
  <c r="V331" i="14"/>
  <c r="U331" i="14"/>
  <c r="T331" i="14"/>
  <c r="S331" i="14"/>
  <c r="R331" i="14"/>
  <c r="Q331" i="14"/>
  <c r="P331" i="14"/>
  <c r="O331" i="14"/>
  <c r="N331" i="14"/>
  <c r="M331" i="14"/>
  <c r="L331" i="14"/>
  <c r="K331" i="14"/>
  <c r="J331" i="14"/>
  <c r="I331" i="14"/>
  <c r="H331" i="14"/>
  <c r="AF331" i="14" s="1"/>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AF330" i="14" s="1"/>
  <c r="G330" i="14"/>
  <c r="F330" i="14"/>
  <c r="E330" i="14"/>
  <c r="D330" i="14"/>
  <c r="C330" i="14"/>
  <c r="B330" i="14"/>
  <c r="AD330" i="14" s="1"/>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AH328" i="14" s="1"/>
  <c r="B328" i="14"/>
  <c r="AD328" i="14" s="1"/>
  <c r="A328" i="14"/>
  <c r="Z327" i="14"/>
  <c r="Y327" i="14"/>
  <c r="X327" i="14"/>
  <c r="W327" i="14"/>
  <c r="V327" i="14"/>
  <c r="U327" i="14"/>
  <c r="T327" i="14"/>
  <c r="S327" i="14"/>
  <c r="R327" i="14"/>
  <c r="Q327" i="14"/>
  <c r="P327" i="14"/>
  <c r="O327" i="14"/>
  <c r="N327" i="14"/>
  <c r="M327" i="14"/>
  <c r="L327" i="14"/>
  <c r="K327" i="14"/>
  <c r="J327" i="14"/>
  <c r="I327" i="14"/>
  <c r="H327" i="14"/>
  <c r="AF327" i="14" s="1"/>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AF326" i="14" s="1"/>
  <c r="G326" i="14"/>
  <c r="F326" i="14"/>
  <c r="E326" i="14"/>
  <c r="D326" i="14"/>
  <c r="C326" i="14"/>
  <c r="B326" i="14"/>
  <c r="AD326" i="14" s="1"/>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AH324" i="14" s="1"/>
  <c r="B324" i="14"/>
  <c r="AD324" i="14" s="1"/>
  <c r="A324" i="14"/>
  <c r="Z323" i="14"/>
  <c r="Y323" i="14"/>
  <c r="X323" i="14"/>
  <c r="W323" i="14"/>
  <c r="V323" i="14"/>
  <c r="U323" i="14"/>
  <c r="T323" i="14"/>
  <c r="S323" i="14"/>
  <c r="R323" i="14"/>
  <c r="Q323" i="14"/>
  <c r="P323" i="14"/>
  <c r="O323" i="14"/>
  <c r="N323" i="14"/>
  <c r="M323" i="14"/>
  <c r="L323" i="14"/>
  <c r="K323" i="14"/>
  <c r="J323" i="14"/>
  <c r="I323" i="14"/>
  <c r="H323" i="14"/>
  <c r="AF323" i="14" s="1"/>
  <c r="G323" i="14"/>
  <c r="F323" i="14"/>
  <c r="E323" i="14"/>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AF322" i="14" s="1"/>
  <c r="G322" i="14"/>
  <c r="F322" i="14"/>
  <c r="E322" i="14"/>
  <c r="D322" i="14"/>
  <c r="C322" i="14"/>
  <c r="B322" i="14"/>
  <c r="AD322" i="14" s="1"/>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AH320" i="14" s="1"/>
  <c r="B320" i="14"/>
  <c r="AD320" i="14" s="1"/>
  <c r="A320" i="14"/>
  <c r="Z319" i="14"/>
  <c r="Y319" i="14"/>
  <c r="X319" i="14"/>
  <c r="W319" i="14"/>
  <c r="V319" i="14"/>
  <c r="U319" i="14"/>
  <c r="T319" i="14"/>
  <c r="S319" i="14"/>
  <c r="R319" i="14"/>
  <c r="Q319" i="14"/>
  <c r="P319" i="14"/>
  <c r="O319" i="14"/>
  <c r="N319" i="14"/>
  <c r="M319" i="14"/>
  <c r="L319" i="14"/>
  <c r="K319" i="14"/>
  <c r="J319" i="14"/>
  <c r="I319" i="14"/>
  <c r="H319" i="14"/>
  <c r="AF319" i="14" s="1"/>
  <c r="G319" i="14"/>
  <c r="F319" i="14"/>
  <c r="E319" i="14"/>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D318" i="14" s="1"/>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AH317" i="14" s="1"/>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AH316" i="14" s="1"/>
  <c r="B316" i="14"/>
  <c r="AD316" i="14" s="1"/>
  <c r="A316" i="14"/>
  <c r="Z315" i="14"/>
  <c r="Y315" i="14"/>
  <c r="X315" i="14"/>
  <c r="W315" i="14"/>
  <c r="V315" i="14"/>
  <c r="U315" i="14"/>
  <c r="T315" i="14"/>
  <c r="S315" i="14"/>
  <c r="R315" i="14"/>
  <c r="Q315" i="14"/>
  <c r="P315" i="14"/>
  <c r="O315" i="14"/>
  <c r="N315" i="14"/>
  <c r="M315" i="14"/>
  <c r="L315" i="14"/>
  <c r="K315" i="14"/>
  <c r="J315" i="14"/>
  <c r="I315" i="14"/>
  <c r="H315" i="14"/>
  <c r="AF315" i="14" s="1"/>
  <c r="G315" i="14"/>
  <c r="F315" i="14"/>
  <c r="E315" i="14"/>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AF314" i="14" s="1"/>
  <c r="G314" i="14"/>
  <c r="F314" i="14"/>
  <c r="E314" i="14"/>
  <c r="D314" i="14"/>
  <c r="C314" i="14"/>
  <c r="B314" i="14"/>
  <c r="AD314" i="14" s="1"/>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AH312" i="14" s="1"/>
  <c r="B312" i="14"/>
  <c r="AD312" i="14" s="1"/>
  <c r="A312" i="14"/>
  <c r="Z311" i="14"/>
  <c r="Y311" i="14"/>
  <c r="X311" i="14"/>
  <c r="W311" i="14"/>
  <c r="V311" i="14"/>
  <c r="U311" i="14"/>
  <c r="T311" i="14"/>
  <c r="S311" i="14"/>
  <c r="R311" i="14"/>
  <c r="Q311" i="14"/>
  <c r="P311" i="14"/>
  <c r="O311" i="14"/>
  <c r="N311" i="14"/>
  <c r="M311" i="14"/>
  <c r="L311" i="14"/>
  <c r="K311" i="14"/>
  <c r="J311" i="14"/>
  <c r="I311" i="14"/>
  <c r="H311" i="14"/>
  <c r="AF311" i="14" s="1"/>
  <c r="G311" i="14"/>
  <c r="F311" i="14"/>
  <c r="E311" i="14"/>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D310" i="14" s="1"/>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AH309" i="14" s="1"/>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AH308" i="14" s="1"/>
  <c r="B308" i="14"/>
  <c r="AD308" i="14" s="1"/>
  <c r="A308" i="14"/>
  <c r="Z307" i="14"/>
  <c r="Y307" i="14"/>
  <c r="X307" i="14"/>
  <c r="W307" i="14"/>
  <c r="V307" i="14"/>
  <c r="U307" i="14"/>
  <c r="T307" i="14"/>
  <c r="S307" i="14"/>
  <c r="R307" i="14"/>
  <c r="Q307" i="14"/>
  <c r="P307" i="14"/>
  <c r="O307" i="14"/>
  <c r="N307" i="14"/>
  <c r="M307" i="14"/>
  <c r="L307" i="14"/>
  <c r="K307" i="14"/>
  <c r="J307" i="14"/>
  <c r="I307" i="14"/>
  <c r="H307" i="14"/>
  <c r="AF307" i="14" s="1"/>
  <c r="G307" i="14"/>
  <c r="F307" i="14"/>
  <c r="E307" i="14"/>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D306" i="14" s="1"/>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AH305" i="14" s="1"/>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AH304" i="14" s="1"/>
  <c r="B304" i="14"/>
  <c r="AD304" i="14" s="1"/>
  <c r="A304" i="14"/>
  <c r="Z303" i="14"/>
  <c r="Y303" i="14"/>
  <c r="X303" i="14"/>
  <c r="W303" i="14"/>
  <c r="V303" i="14"/>
  <c r="U303" i="14"/>
  <c r="T303" i="14"/>
  <c r="S303" i="14"/>
  <c r="R303" i="14"/>
  <c r="Q303" i="14"/>
  <c r="P303" i="14"/>
  <c r="O303" i="14"/>
  <c r="N303" i="14"/>
  <c r="M303" i="14"/>
  <c r="L303" i="14"/>
  <c r="K303" i="14"/>
  <c r="J303" i="14"/>
  <c r="I303" i="14"/>
  <c r="H303" i="14"/>
  <c r="AF303" i="14" s="1"/>
  <c r="G303" i="14"/>
  <c r="F303" i="14"/>
  <c r="E303" i="14"/>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D302" i="14" s="1"/>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AH301" i="14" s="1"/>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AH300" i="14" s="1"/>
  <c r="B300" i="14"/>
  <c r="AD300" i="14" s="1"/>
  <c r="A300" i="14"/>
  <c r="Z299" i="14"/>
  <c r="Y299" i="14"/>
  <c r="X299" i="14"/>
  <c r="W299" i="14"/>
  <c r="V299" i="14"/>
  <c r="U299" i="14"/>
  <c r="T299" i="14"/>
  <c r="S299" i="14"/>
  <c r="R299" i="14"/>
  <c r="Q299" i="14"/>
  <c r="P299" i="14"/>
  <c r="O299" i="14"/>
  <c r="N299" i="14"/>
  <c r="M299" i="14"/>
  <c r="L299" i="14"/>
  <c r="K299" i="14"/>
  <c r="J299" i="14"/>
  <c r="I299" i="14"/>
  <c r="H299" i="14"/>
  <c r="AF299" i="14" s="1"/>
  <c r="G299" i="14"/>
  <c r="F299" i="14"/>
  <c r="E299" i="14"/>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D298" i="14" s="1"/>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AH297" i="14" s="1"/>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AH296" i="14" s="1"/>
  <c r="B296" i="14"/>
  <c r="AD296" i="14" s="1"/>
  <c r="A296" i="14"/>
  <c r="Z295" i="14"/>
  <c r="Y295" i="14"/>
  <c r="X295" i="14"/>
  <c r="W295" i="14"/>
  <c r="V295" i="14"/>
  <c r="U295" i="14"/>
  <c r="T295" i="14"/>
  <c r="S295" i="14"/>
  <c r="R295" i="14"/>
  <c r="Q295" i="14"/>
  <c r="P295" i="14"/>
  <c r="O295" i="14"/>
  <c r="N295" i="14"/>
  <c r="M295" i="14"/>
  <c r="L295" i="14"/>
  <c r="K295" i="14"/>
  <c r="J295" i="14"/>
  <c r="I295" i="14"/>
  <c r="H295" i="14"/>
  <c r="AF295" i="14" s="1"/>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D294" i="14" s="1"/>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AH293" i="14" s="1"/>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AH292" i="14" s="1"/>
  <c r="B292" i="14"/>
  <c r="AD292" i="14" s="1"/>
  <c r="A292" i="14"/>
  <c r="Z291" i="14"/>
  <c r="Y291" i="14"/>
  <c r="X291" i="14"/>
  <c r="W291" i="14"/>
  <c r="V291" i="14"/>
  <c r="U291" i="14"/>
  <c r="T291" i="14"/>
  <c r="S291" i="14"/>
  <c r="R291" i="14"/>
  <c r="Q291" i="14"/>
  <c r="P291" i="14"/>
  <c r="O291" i="14"/>
  <c r="N291" i="14"/>
  <c r="M291" i="14"/>
  <c r="L291" i="14"/>
  <c r="K291" i="14"/>
  <c r="J291" i="14"/>
  <c r="I291" i="14"/>
  <c r="H291" i="14"/>
  <c r="AF291" i="14" s="1"/>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D290" i="14" s="1"/>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AH289" i="14" s="1"/>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AH288" i="14" s="1"/>
  <c r="B288" i="14"/>
  <c r="AD288" i="14" s="1"/>
  <c r="A288" i="14"/>
  <c r="Z287" i="14"/>
  <c r="Y287" i="14"/>
  <c r="X287" i="14"/>
  <c r="W287" i="14"/>
  <c r="V287" i="14"/>
  <c r="U287" i="14"/>
  <c r="T287" i="14"/>
  <c r="S287" i="14"/>
  <c r="R287" i="14"/>
  <c r="Q287" i="14"/>
  <c r="P287" i="14"/>
  <c r="O287" i="14"/>
  <c r="N287" i="14"/>
  <c r="M287" i="14"/>
  <c r="L287" i="14"/>
  <c r="K287" i="14"/>
  <c r="J287" i="14"/>
  <c r="I287" i="14"/>
  <c r="H287" i="14"/>
  <c r="AF287" i="14" s="1"/>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D286" i="14" s="1"/>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AH285" i="14" s="1"/>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AH284" i="14" s="1"/>
  <c r="B284" i="14"/>
  <c r="AD284" i="14" s="1"/>
  <c r="A284" i="14"/>
  <c r="Z283" i="14"/>
  <c r="Y283" i="14"/>
  <c r="X283" i="14"/>
  <c r="W283" i="14"/>
  <c r="V283" i="14"/>
  <c r="U283" i="14"/>
  <c r="T283" i="14"/>
  <c r="S283" i="14"/>
  <c r="R283" i="14"/>
  <c r="Q283" i="14"/>
  <c r="P283" i="14"/>
  <c r="O283" i="14"/>
  <c r="N283" i="14"/>
  <c r="M283" i="14"/>
  <c r="L283" i="14"/>
  <c r="K283" i="14"/>
  <c r="J283" i="14"/>
  <c r="I283" i="14"/>
  <c r="H283" i="14"/>
  <c r="AF283" i="14" s="1"/>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D282" i="14" s="1"/>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AH280" i="14" s="1"/>
  <c r="B280" i="14"/>
  <c r="AD280" i="14" s="1"/>
  <c r="A280" i="14"/>
  <c r="Z279" i="14"/>
  <c r="Y279" i="14"/>
  <c r="X279" i="14"/>
  <c r="W279" i="14"/>
  <c r="V279" i="14"/>
  <c r="U279" i="14"/>
  <c r="T279" i="14"/>
  <c r="S279" i="14"/>
  <c r="R279" i="14"/>
  <c r="Q279" i="14"/>
  <c r="P279" i="14"/>
  <c r="O279" i="14"/>
  <c r="N279" i="14"/>
  <c r="M279" i="14"/>
  <c r="L279" i="14"/>
  <c r="K279" i="14"/>
  <c r="J279" i="14"/>
  <c r="I279" i="14"/>
  <c r="H279" i="14"/>
  <c r="AF279" i="14" s="1"/>
  <c r="G279" i="14"/>
  <c r="F279" i="14"/>
  <c r="E279" i="14"/>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D278" i="14" s="1"/>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AH276" i="14" s="1"/>
  <c r="B276" i="14"/>
  <c r="AD276" i="14" s="1"/>
  <c r="A276" i="14"/>
  <c r="Z275" i="14"/>
  <c r="Y275" i="14"/>
  <c r="X275" i="14"/>
  <c r="W275" i="14"/>
  <c r="V275" i="14"/>
  <c r="U275" i="14"/>
  <c r="T275" i="14"/>
  <c r="S275" i="14"/>
  <c r="R275" i="14"/>
  <c r="Q275" i="14"/>
  <c r="P275" i="14"/>
  <c r="O275" i="14"/>
  <c r="N275" i="14"/>
  <c r="M275" i="14"/>
  <c r="L275" i="14"/>
  <c r="K275" i="14"/>
  <c r="J275" i="14"/>
  <c r="I275" i="14"/>
  <c r="H275" i="14"/>
  <c r="AF275" i="14" s="1"/>
  <c r="G275" i="14"/>
  <c r="F275" i="14"/>
  <c r="E275" i="14"/>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D274" i="14" s="1"/>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AH272" i="14" s="1"/>
  <c r="B272" i="14"/>
  <c r="AD272" i="14" s="1"/>
  <c r="A272" i="14"/>
  <c r="Z271" i="14"/>
  <c r="Y271" i="14"/>
  <c r="X271" i="14"/>
  <c r="W271" i="14"/>
  <c r="V271" i="14"/>
  <c r="U271" i="14"/>
  <c r="T271" i="14"/>
  <c r="S271" i="14"/>
  <c r="R271" i="14"/>
  <c r="Q271" i="14"/>
  <c r="P271" i="14"/>
  <c r="O271" i="14"/>
  <c r="N271" i="14"/>
  <c r="M271" i="14"/>
  <c r="L271" i="14"/>
  <c r="K271" i="14"/>
  <c r="J271" i="14"/>
  <c r="I271" i="14"/>
  <c r="H271" i="14"/>
  <c r="AF271" i="14" s="1"/>
  <c r="G271" i="14"/>
  <c r="F271" i="14"/>
  <c r="E271" i="14"/>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D270" i="14" s="1"/>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AH268" i="14" s="1"/>
  <c r="B268" i="14"/>
  <c r="AD268" i="14" s="1"/>
  <c r="A268" i="14"/>
  <c r="Z267" i="14"/>
  <c r="Y267" i="14"/>
  <c r="X267" i="14"/>
  <c r="W267" i="14"/>
  <c r="V267" i="14"/>
  <c r="U267" i="14"/>
  <c r="T267" i="14"/>
  <c r="S267" i="14"/>
  <c r="R267" i="14"/>
  <c r="Q267" i="14"/>
  <c r="P267" i="14"/>
  <c r="O267" i="14"/>
  <c r="N267" i="14"/>
  <c r="M267" i="14"/>
  <c r="L267" i="14"/>
  <c r="K267" i="14"/>
  <c r="J267" i="14"/>
  <c r="I267" i="14"/>
  <c r="H267" i="14"/>
  <c r="AF267" i="14" s="1"/>
  <c r="G267" i="14"/>
  <c r="F267" i="14"/>
  <c r="E267" i="14"/>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D266" i="14" s="1"/>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AH264" i="14" s="1"/>
  <c r="B264" i="14"/>
  <c r="AD264" i="14" s="1"/>
  <c r="A264" i="14"/>
  <c r="Z263" i="14"/>
  <c r="Y263" i="14"/>
  <c r="X263" i="14"/>
  <c r="W263" i="14"/>
  <c r="V263" i="14"/>
  <c r="U263" i="14"/>
  <c r="T263" i="14"/>
  <c r="S263" i="14"/>
  <c r="R263" i="14"/>
  <c r="Q263" i="14"/>
  <c r="P263" i="14"/>
  <c r="O263" i="14"/>
  <c r="N263" i="14"/>
  <c r="M263" i="14"/>
  <c r="L263" i="14"/>
  <c r="K263" i="14"/>
  <c r="J263" i="14"/>
  <c r="I263" i="14"/>
  <c r="H263" i="14"/>
  <c r="AF263" i="14" s="1"/>
  <c r="G263" i="14"/>
  <c r="F263" i="14"/>
  <c r="E263" i="14"/>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D262" i="14" s="1"/>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AH260" i="14" s="1"/>
  <c r="B260" i="14"/>
  <c r="AD260" i="14" s="1"/>
  <c r="A260" i="14"/>
  <c r="Z259" i="14"/>
  <c r="Y259" i="14"/>
  <c r="X259" i="14"/>
  <c r="W259" i="14"/>
  <c r="V259" i="14"/>
  <c r="U259" i="14"/>
  <c r="T259" i="14"/>
  <c r="S259" i="14"/>
  <c r="R259" i="14"/>
  <c r="Q259" i="14"/>
  <c r="P259" i="14"/>
  <c r="O259" i="14"/>
  <c r="N259" i="14"/>
  <c r="M259" i="14"/>
  <c r="L259" i="14"/>
  <c r="K259" i="14"/>
  <c r="J259" i="14"/>
  <c r="I259" i="14"/>
  <c r="H259" i="14"/>
  <c r="AF259" i="14" s="1"/>
  <c r="G259" i="14"/>
  <c r="F259" i="14"/>
  <c r="E259" i="14"/>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D258" i="14" s="1"/>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AH256" i="14" s="1"/>
  <c r="B256" i="14"/>
  <c r="AD256" i="14" s="1"/>
  <c r="A256" i="14"/>
  <c r="Z255" i="14"/>
  <c r="Y255" i="14"/>
  <c r="X255" i="14"/>
  <c r="W255" i="14"/>
  <c r="V255" i="14"/>
  <c r="U255" i="14"/>
  <c r="T255" i="14"/>
  <c r="S255" i="14"/>
  <c r="R255" i="14"/>
  <c r="Q255" i="14"/>
  <c r="P255" i="14"/>
  <c r="O255" i="14"/>
  <c r="N255" i="14"/>
  <c r="M255" i="14"/>
  <c r="L255" i="14"/>
  <c r="K255" i="14"/>
  <c r="J255" i="14"/>
  <c r="I255" i="14"/>
  <c r="H255" i="14"/>
  <c r="AF255" i="14" s="1"/>
  <c r="G255" i="14"/>
  <c r="F255" i="14"/>
  <c r="E255" i="14"/>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D254" i="14" s="1"/>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AH252" i="14" s="1"/>
  <c r="B252" i="14"/>
  <c r="AD252" i="14" s="1"/>
  <c r="A252" i="14"/>
  <c r="Z251" i="14"/>
  <c r="Y251" i="14"/>
  <c r="X251" i="14"/>
  <c r="W251" i="14"/>
  <c r="V251" i="14"/>
  <c r="U251" i="14"/>
  <c r="T251" i="14"/>
  <c r="S251" i="14"/>
  <c r="R251" i="14"/>
  <c r="Q251" i="14"/>
  <c r="P251" i="14"/>
  <c r="O251" i="14"/>
  <c r="N251" i="14"/>
  <c r="M251" i="14"/>
  <c r="L251" i="14"/>
  <c r="K251" i="14"/>
  <c r="J251" i="14"/>
  <c r="I251" i="14"/>
  <c r="H251" i="14"/>
  <c r="AF251" i="14" s="1"/>
  <c r="G251" i="14"/>
  <c r="F251" i="14"/>
  <c r="E251" i="14"/>
  <c r="D251" i="14"/>
  <c r="C251" i="14"/>
  <c r="AH251" i="14" s="1"/>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D250" i="14" s="1"/>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AH248" i="14" s="1"/>
  <c r="B248" i="14"/>
  <c r="AD248" i="14" s="1"/>
  <c r="A248" i="14"/>
  <c r="Z247" i="14"/>
  <c r="Y247" i="14"/>
  <c r="X247" i="14"/>
  <c r="W247" i="14"/>
  <c r="V247" i="14"/>
  <c r="U247" i="14"/>
  <c r="T247" i="14"/>
  <c r="S247" i="14"/>
  <c r="R247" i="14"/>
  <c r="Q247" i="14"/>
  <c r="P247" i="14"/>
  <c r="O247" i="14"/>
  <c r="N247" i="14"/>
  <c r="M247" i="14"/>
  <c r="L247" i="14"/>
  <c r="K247" i="14"/>
  <c r="J247" i="14"/>
  <c r="I247" i="14"/>
  <c r="H247" i="14"/>
  <c r="AF247" i="14" s="1"/>
  <c r="G247" i="14"/>
  <c r="F247" i="14"/>
  <c r="E247" i="14"/>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D246" i="14" s="1"/>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AH244" i="14" s="1"/>
  <c r="B244" i="14"/>
  <c r="AD244" i="14" s="1"/>
  <c r="A244" i="14"/>
  <c r="Z243" i="14"/>
  <c r="Y243" i="14"/>
  <c r="X243" i="14"/>
  <c r="W243" i="14"/>
  <c r="V243" i="14"/>
  <c r="U243" i="14"/>
  <c r="T243" i="14"/>
  <c r="S243" i="14"/>
  <c r="R243" i="14"/>
  <c r="Q243" i="14"/>
  <c r="P243" i="14"/>
  <c r="O243" i="14"/>
  <c r="N243" i="14"/>
  <c r="M243" i="14"/>
  <c r="L243" i="14"/>
  <c r="K243" i="14"/>
  <c r="J243" i="14"/>
  <c r="I243" i="14"/>
  <c r="H243" i="14"/>
  <c r="AF243" i="14" s="1"/>
  <c r="G243" i="14"/>
  <c r="F243" i="14"/>
  <c r="E243" i="14"/>
  <c r="D243" i="14"/>
  <c r="C243" i="14"/>
  <c r="AH243" i="14" s="1"/>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D242" i="14" s="1"/>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AH240" i="14" s="1"/>
  <c r="B240" i="14"/>
  <c r="AD240" i="14" s="1"/>
  <c r="A240" i="14"/>
  <c r="Z239" i="14"/>
  <c r="Y239" i="14"/>
  <c r="X239" i="14"/>
  <c r="W239" i="14"/>
  <c r="V239" i="14"/>
  <c r="U239" i="14"/>
  <c r="T239" i="14"/>
  <c r="S239" i="14"/>
  <c r="R239" i="14"/>
  <c r="Q239" i="14"/>
  <c r="P239" i="14"/>
  <c r="O239" i="14"/>
  <c r="N239" i="14"/>
  <c r="M239" i="14"/>
  <c r="L239" i="14"/>
  <c r="K239" i="14"/>
  <c r="J239" i="14"/>
  <c r="I239" i="14"/>
  <c r="H239" i="14"/>
  <c r="AF239" i="14" s="1"/>
  <c r="G239" i="14"/>
  <c r="F239" i="14"/>
  <c r="E239" i="14"/>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D238" i="14" s="1"/>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AH236" i="14" s="1"/>
  <c r="B236" i="14"/>
  <c r="AD236" i="14" s="1"/>
  <c r="A236" i="14"/>
  <c r="Z235" i="14"/>
  <c r="Y235" i="14"/>
  <c r="X235" i="14"/>
  <c r="W235" i="14"/>
  <c r="V235" i="14"/>
  <c r="U235" i="14"/>
  <c r="T235" i="14"/>
  <c r="S235" i="14"/>
  <c r="R235" i="14"/>
  <c r="Q235" i="14"/>
  <c r="P235" i="14"/>
  <c r="O235" i="14"/>
  <c r="N235" i="14"/>
  <c r="M235" i="14"/>
  <c r="L235" i="14"/>
  <c r="K235" i="14"/>
  <c r="J235" i="14"/>
  <c r="I235" i="14"/>
  <c r="H235" i="14"/>
  <c r="AF235" i="14" s="1"/>
  <c r="G235" i="14"/>
  <c r="F235" i="14"/>
  <c r="E235" i="14"/>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D234" i="14" s="1"/>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AH232" i="14" s="1"/>
  <c r="B232" i="14"/>
  <c r="AD232" i="14" s="1"/>
  <c r="A232" i="14"/>
  <c r="Z231" i="14"/>
  <c r="Y231" i="14"/>
  <c r="X231" i="14"/>
  <c r="W231" i="14"/>
  <c r="V231" i="14"/>
  <c r="U231" i="14"/>
  <c r="T231" i="14"/>
  <c r="S231" i="14"/>
  <c r="R231" i="14"/>
  <c r="Q231" i="14"/>
  <c r="P231" i="14"/>
  <c r="O231" i="14"/>
  <c r="N231" i="14"/>
  <c r="M231" i="14"/>
  <c r="L231" i="14"/>
  <c r="K231" i="14"/>
  <c r="J231" i="14"/>
  <c r="I231" i="14"/>
  <c r="H231" i="14"/>
  <c r="AF231" i="14" s="1"/>
  <c r="G231" i="14"/>
  <c r="F231" i="14"/>
  <c r="E231" i="14"/>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D230" i="14" s="1"/>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AH228" i="14" s="1"/>
  <c r="B228" i="14"/>
  <c r="AD228" i="14" s="1"/>
  <c r="A228" i="14"/>
  <c r="Z227" i="14"/>
  <c r="Y227" i="14"/>
  <c r="X227" i="14"/>
  <c r="W227" i="14"/>
  <c r="V227" i="14"/>
  <c r="U227" i="14"/>
  <c r="T227" i="14"/>
  <c r="S227" i="14"/>
  <c r="R227" i="14"/>
  <c r="Q227" i="14"/>
  <c r="P227" i="14"/>
  <c r="O227" i="14"/>
  <c r="N227" i="14"/>
  <c r="M227" i="14"/>
  <c r="L227" i="14"/>
  <c r="K227" i="14"/>
  <c r="J227" i="14"/>
  <c r="I227" i="14"/>
  <c r="H227" i="14"/>
  <c r="AF227" i="14" s="1"/>
  <c r="G227" i="14"/>
  <c r="F227" i="14"/>
  <c r="E227" i="14"/>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D226" i="14" s="1"/>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D224" i="14" s="1"/>
  <c r="A224" i="14"/>
  <c r="Z223" i="14"/>
  <c r="Y223" i="14"/>
  <c r="X223" i="14"/>
  <c r="W223" i="14"/>
  <c r="V223" i="14"/>
  <c r="U223" i="14"/>
  <c r="T223" i="14"/>
  <c r="S223" i="14"/>
  <c r="R223" i="14"/>
  <c r="Q223" i="14"/>
  <c r="P223" i="14"/>
  <c r="O223" i="14"/>
  <c r="N223" i="14"/>
  <c r="M223" i="14"/>
  <c r="L223" i="14"/>
  <c r="K223" i="14"/>
  <c r="J223" i="14"/>
  <c r="I223" i="14"/>
  <c r="H223" i="14"/>
  <c r="AF223" i="14" s="1"/>
  <c r="G223" i="14"/>
  <c r="F223" i="14"/>
  <c r="E223" i="14"/>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D222" i="14" s="1"/>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D220" i="14" s="1"/>
  <c r="A220" i="14"/>
  <c r="Z219" i="14"/>
  <c r="Y219" i="14"/>
  <c r="X219" i="14"/>
  <c r="W219" i="14"/>
  <c r="V219" i="14"/>
  <c r="U219" i="14"/>
  <c r="T219" i="14"/>
  <c r="S219" i="14"/>
  <c r="R219" i="14"/>
  <c r="Q219" i="14"/>
  <c r="P219" i="14"/>
  <c r="O219" i="14"/>
  <c r="N219" i="14"/>
  <c r="M219" i="14"/>
  <c r="L219" i="14"/>
  <c r="K219" i="14"/>
  <c r="J219" i="14"/>
  <c r="I219" i="14"/>
  <c r="H219" i="14"/>
  <c r="AF219" i="14" s="1"/>
  <c r="G219" i="14"/>
  <c r="F219" i="14"/>
  <c r="E219" i="14"/>
  <c r="D219" i="14"/>
  <c r="C219" i="14"/>
  <c r="AH219" i="14" s="1"/>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D218" i="14" s="1"/>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D216" i="14" s="1"/>
  <c r="A216" i="14"/>
  <c r="Z215" i="14"/>
  <c r="Y215" i="14"/>
  <c r="X215" i="14"/>
  <c r="W215" i="14"/>
  <c r="V215" i="14"/>
  <c r="U215" i="14"/>
  <c r="T215" i="14"/>
  <c r="S215" i="14"/>
  <c r="R215" i="14"/>
  <c r="Q215" i="14"/>
  <c r="P215" i="14"/>
  <c r="O215" i="14"/>
  <c r="N215" i="14"/>
  <c r="M215" i="14"/>
  <c r="L215" i="14"/>
  <c r="K215" i="14"/>
  <c r="J215" i="14"/>
  <c r="I215" i="14"/>
  <c r="H215" i="14"/>
  <c r="AF215" i="14" s="1"/>
  <c r="G215" i="14"/>
  <c r="F215" i="14"/>
  <c r="E215" i="14"/>
  <c r="D215" i="14"/>
  <c r="C215" i="14"/>
  <c r="AH215" i="14" s="1"/>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D214" i="14" s="1"/>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D212" i="14" s="1"/>
  <c r="A212" i="14"/>
  <c r="Z211" i="14"/>
  <c r="Y211" i="14"/>
  <c r="X211" i="14"/>
  <c r="W211" i="14"/>
  <c r="V211" i="14"/>
  <c r="U211" i="14"/>
  <c r="T211" i="14"/>
  <c r="S211" i="14"/>
  <c r="R211" i="14"/>
  <c r="Q211" i="14"/>
  <c r="P211" i="14"/>
  <c r="O211" i="14"/>
  <c r="N211" i="14"/>
  <c r="M211" i="14"/>
  <c r="L211" i="14"/>
  <c r="K211" i="14"/>
  <c r="J211" i="14"/>
  <c r="I211" i="14"/>
  <c r="H211" i="14"/>
  <c r="AF211" i="14" s="1"/>
  <c r="G211" i="14"/>
  <c r="F211" i="14"/>
  <c r="E211" i="14"/>
  <c r="D211" i="14"/>
  <c r="C211" i="14"/>
  <c r="AH211" i="14" s="1"/>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D210" i="14" s="1"/>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D208" i="14" s="1"/>
  <c r="A208" i="14"/>
  <c r="Z207" i="14"/>
  <c r="Y207" i="14"/>
  <c r="X207" i="14"/>
  <c r="W207" i="14"/>
  <c r="V207" i="14"/>
  <c r="U207" i="14"/>
  <c r="T207" i="14"/>
  <c r="S207" i="14"/>
  <c r="R207" i="14"/>
  <c r="Q207" i="14"/>
  <c r="P207" i="14"/>
  <c r="O207" i="14"/>
  <c r="N207" i="14"/>
  <c r="M207" i="14"/>
  <c r="L207" i="14"/>
  <c r="K207" i="14"/>
  <c r="J207" i="14"/>
  <c r="I207" i="14"/>
  <c r="H207" i="14"/>
  <c r="AF207" i="14" s="1"/>
  <c r="G207" i="14"/>
  <c r="F207" i="14"/>
  <c r="E207" i="14"/>
  <c r="D207" i="14"/>
  <c r="C207" i="14"/>
  <c r="AH207" i="14" s="1"/>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D206" i="14" s="1"/>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D204" i="14" s="1"/>
  <c r="A204" i="14"/>
  <c r="Z203" i="14"/>
  <c r="Y203" i="14"/>
  <c r="X203" i="14"/>
  <c r="W203" i="14"/>
  <c r="V203" i="14"/>
  <c r="U203" i="14"/>
  <c r="T203" i="14"/>
  <c r="S203" i="14"/>
  <c r="R203" i="14"/>
  <c r="Q203" i="14"/>
  <c r="P203" i="14"/>
  <c r="O203" i="14"/>
  <c r="N203" i="14"/>
  <c r="M203" i="14"/>
  <c r="L203" i="14"/>
  <c r="K203" i="14"/>
  <c r="J203" i="14"/>
  <c r="I203" i="14"/>
  <c r="H203" i="14"/>
  <c r="AF203" i="14" s="1"/>
  <c r="G203" i="14"/>
  <c r="F203" i="14"/>
  <c r="E203" i="14"/>
  <c r="D203" i="14"/>
  <c r="C203" i="14"/>
  <c r="AH203" i="14" s="1"/>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D202" i="14" s="1"/>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D200" i="14" s="1"/>
  <c r="A200" i="14"/>
  <c r="Z199" i="14"/>
  <c r="Y199" i="14"/>
  <c r="X199" i="14"/>
  <c r="W199" i="14"/>
  <c r="V199" i="14"/>
  <c r="U199" i="14"/>
  <c r="T199" i="14"/>
  <c r="S199" i="14"/>
  <c r="R199" i="14"/>
  <c r="Q199" i="14"/>
  <c r="P199" i="14"/>
  <c r="O199" i="14"/>
  <c r="N199" i="14"/>
  <c r="M199" i="14"/>
  <c r="L199" i="14"/>
  <c r="K199" i="14"/>
  <c r="J199" i="14"/>
  <c r="I199" i="14"/>
  <c r="H199" i="14"/>
  <c r="AF199" i="14" s="1"/>
  <c r="G199" i="14"/>
  <c r="F199" i="14"/>
  <c r="E199" i="14"/>
  <c r="D199" i="14"/>
  <c r="C199" i="14"/>
  <c r="AH199" i="14" s="1"/>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D198" i="14" s="1"/>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AH196" i="14" s="1"/>
  <c r="B196" i="14"/>
  <c r="AD196" i="14" s="1"/>
  <c r="A196" i="14"/>
  <c r="Z195" i="14"/>
  <c r="Y195" i="14"/>
  <c r="X195" i="14"/>
  <c r="W195" i="14"/>
  <c r="V195" i="14"/>
  <c r="U195" i="14"/>
  <c r="T195" i="14"/>
  <c r="S195" i="14"/>
  <c r="R195" i="14"/>
  <c r="Q195" i="14"/>
  <c r="P195" i="14"/>
  <c r="O195" i="14"/>
  <c r="N195" i="14"/>
  <c r="M195" i="14"/>
  <c r="L195" i="14"/>
  <c r="K195" i="14"/>
  <c r="J195" i="14"/>
  <c r="I195" i="14"/>
  <c r="H195" i="14"/>
  <c r="AF195" i="14" s="1"/>
  <c r="G195" i="14"/>
  <c r="F195" i="14"/>
  <c r="E195" i="14"/>
  <c r="D195" i="14"/>
  <c r="C195" i="14"/>
  <c r="AH195" i="14" s="1"/>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D194" i="14" s="1"/>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AH192" i="14" s="1"/>
  <c r="B192" i="14"/>
  <c r="AD192" i="14" s="1"/>
  <c r="A192" i="14"/>
  <c r="Z191" i="14"/>
  <c r="Y191" i="14"/>
  <c r="X191" i="14"/>
  <c r="W191" i="14"/>
  <c r="V191" i="14"/>
  <c r="U191" i="14"/>
  <c r="T191" i="14"/>
  <c r="S191" i="14"/>
  <c r="R191" i="14"/>
  <c r="Q191" i="14"/>
  <c r="P191" i="14"/>
  <c r="O191" i="14"/>
  <c r="N191" i="14"/>
  <c r="M191" i="14"/>
  <c r="L191" i="14"/>
  <c r="K191" i="14"/>
  <c r="J191" i="14"/>
  <c r="I191" i="14"/>
  <c r="H191" i="14"/>
  <c r="AF191" i="14" s="1"/>
  <c r="G191" i="14"/>
  <c r="F191" i="14"/>
  <c r="E191" i="14"/>
  <c r="D191" i="14"/>
  <c r="C191" i="14"/>
  <c r="AH191" i="14" s="1"/>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D190" i="14" s="1"/>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AH188" i="14" s="1"/>
  <c r="B188" i="14"/>
  <c r="AD188" i="14" s="1"/>
  <c r="A188" i="14"/>
  <c r="Z187" i="14"/>
  <c r="Y187" i="14"/>
  <c r="X187" i="14"/>
  <c r="W187" i="14"/>
  <c r="V187" i="14"/>
  <c r="U187" i="14"/>
  <c r="T187" i="14"/>
  <c r="S187" i="14"/>
  <c r="R187" i="14"/>
  <c r="Q187" i="14"/>
  <c r="P187" i="14"/>
  <c r="O187" i="14"/>
  <c r="N187" i="14"/>
  <c r="M187" i="14"/>
  <c r="L187" i="14"/>
  <c r="K187" i="14"/>
  <c r="J187" i="14"/>
  <c r="I187" i="14"/>
  <c r="H187" i="14"/>
  <c r="AF187" i="14" s="1"/>
  <c r="G187" i="14"/>
  <c r="F187" i="14"/>
  <c r="E187" i="14"/>
  <c r="D187" i="14"/>
  <c r="C187" i="14"/>
  <c r="AH187" i="14" s="1"/>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D186" i="14" s="1"/>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AH184" i="14" s="1"/>
  <c r="B184" i="14"/>
  <c r="AD184" i="14" s="1"/>
  <c r="A184" i="14"/>
  <c r="Z183" i="14"/>
  <c r="Y183" i="14"/>
  <c r="X183" i="14"/>
  <c r="W183" i="14"/>
  <c r="V183" i="14"/>
  <c r="U183" i="14"/>
  <c r="T183" i="14"/>
  <c r="S183" i="14"/>
  <c r="R183" i="14"/>
  <c r="Q183" i="14"/>
  <c r="P183" i="14"/>
  <c r="O183" i="14"/>
  <c r="N183" i="14"/>
  <c r="M183" i="14"/>
  <c r="L183" i="14"/>
  <c r="K183" i="14"/>
  <c r="J183" i="14"/>
  <c r="I183" i="14"/>
  <c r="H183" i="14"/>
  <c r="AF183" i="14" s="1"/>
  <c r="G183" i="14"/>
  <c r="F183" i="14"/>
  <c r="E183" i="14"/>
  <c r="D183" i="14"/>
  <c r="C183" i="14"/>
  <c r="AH183" i="14" s="1"/>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D182" i="14" s="1"/>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AH180" i="14" s="1"/>
  <c r="B180" i="14"/>
  <c r="AD180" i="14" s="1"/>
  <c r="A180" i="14"/>
  <c r="Z179" i="14"/>
  <c r="Y179" i="14"/>
  <c r="X179" i="14"/>
  <c r="W179" i="14"/>
  <c r="V179" i="14"/>
  <c r="U179" i="14"/>
  <c r="T179" i="14"/>
  <c r="S179" i="14"/>
  <c r="R179" i="14"/>
  <c r="Q179" i="14"/>
  <c r="P179" i="14"/>
  <c r="O179" i="14"/>
  <c r="N179" i="14"/>
  <c r="M179" i="14"/>
  <c r="L179" i="14"/>
  <c r="K179" i="14"/>
  <c r="J179" i="14"/>
  <c r="I179" i="14"/>
  <c r="H179" i="14"/>
  <c r="AF179" i="14" s="1"/>
  <c r="G179" i="14"/>
  <c r="F179" i="14"/>
  <c r="E179" i="14"/>
  <c r="D179" i="14"/>
  <c r="C179" i="14"/>
  <c r="AH179" i="14" s="1"/>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D178" i="14" s="1"/>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AH176" i="14" s="1"/>
  <c r="B176" i="14"/>
  <c r="AD176" i="14" s="1"/>
  <c r="A176" i="14"/>
  <c r="Z175" i="14"/>
  <c r="Y175" i="14"/>
  <c r="X175" i="14"/>
  <c r="W175" i="14"/>
  <c r="V175" i="14"/>
  <c r="U175" i="14"/>
  <c r="T175" i="14"/>
  <c r="S175" i="14"/>
  <c r="R175" i="14"/>
  <c r="Q175" i="14"/>
  <c r="P175" i="14"/>
  <c r="O175" i="14"/>
  <c r="N175" i="14"/>
  <c r="M175" i="14"/>
  <c r="L175" i="14"/>
  <c r="K175" i="14"/>
  <c r="J175" i="14"/>
  <c r="I175" i="14"/>
  <c r="H175" i="14"/>
  <c r="AF175" i="14" s="1"/>
  <c r="G175" i="14"/>
  <c r="F175" i="14"/>
  <c r="E175" i="14"/>
  <c r="D175" i="14"/>
  <c r="C175" i="14"/>
  <c r="AH175" i="14" s="1"/>
  <c r="B175" i="14"/>
  <c r="A175" i="14"/>
  <c r="Z174" i="14"/>
  <c r="Y174" i="14"/>
  <c r="X174" i="14"/>
  <c r="W174" i="14"/>
  <c r="V174" i="14"/>
  <c r="U174" i="14"/>
  <c r="T174" i="14"/>
  <c r="S174" i="14"/>
  <c r="R174" i="14"/>
  <c r="Q174" i="14"/>
  <c r="P174" i="14"/>
  <c r="O174" i="14"/>
  <c r="N174" i="14"/>
  <c r="M174" i="14"/>
  <c r="L174" i="14"/>
  <c r="K174" i="14"/>
  <c r="J174" i="14"/>
  <c r="I174" i="14"/>
  <c r="H174" i="14"/>
  <c r="AF174" i="14" s="1"/>
  <c r="G174" i="14"/>
  <c r="F174" i="14"/>
  <c r="E174" i="14"/>
  <c r="D174" i="14"/>
  <c r="C174" i="14"/>
  <c r="B174" i="14"/>
  <c r="AD174" i="14" s="1"/>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AH172" i="14" s="1"/>
  <c r="B172" i="14"/>
  <c r="AD172" i="14" s="1"/>
  <c r="A172" i="14"/>
  <c r="Z171" i="14"/>
  <c r="Y171" i="14"/>
  <c r="X171" i="14"/>
  <c r="W171" i="14"/>
  <c r="V171" i="14"/>
  <c r="U171" i="14"/>
  <c r="T171" i="14"/>
  <c r="S171" i="14"/>
  <c r="R171" i="14"/>
  <c r="Q171" i="14"/>
  <c r="P171" i="14"/>
  <c r="O171" i="14"/>
  <c r="N171" i="14"/>
  <c r="M171" i="14"/>
  <c r="L171" i="14"/>
  <c r="K171" i="14"/>
  <c r="J171" i="14"/>
  <c r="I171" i="14"/>
  <c r="H171" i="14"/>
  <c r="AF171" i="14" s="1"/>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D170" i="14" s="1"/>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AH168" i="14" s="1"/>
  <c r="B168" i="14"/>
  <c r="AD168" i="14" s="1"/>
  <c r="A168" i="14"/>
  <c r="Z167" i="14"/>
  <c r="Y167" i="14"/>
  <c r="X167" i="14"/>
  <c r="W167" i="14"/>
  <c r="V167" i="14"/>
  <c r="U167" i="14"/>
  <c r="T167" i="14"/>
  <c r="S167" i="14"/>
  <c r="R167" i="14"/>
  <c r="Q167" i="14"/>
  <c r="P167" i="14"/>
  <c r="O167" i="14"/>
  <c r="N167" i="14"/>
  <c r="M167" i="14"/>
  <c r="L167" i="14"/>
  <c r="K167" i="14"/>
  <c r="J167" i="14"/>
  <c r="I167" i="14"/>
  <c r="H167" i="14"/>
  <c r="AF167" i="14" s="1"/>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D166" i="14" s="1"/>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AH164" i="14" s="1"/>
  <c r="B164" i="14"/>
  <c r="AD164" i="14" s="1"/>
  <c r="A164" i="14"/>
  <c r="Z163" i="14"/>
  <c r="Y163" i="14"/>
  <c r="X163" i="14"/>
  <c r="W163" i="14"/>
  <c r="V163" i="14"/>
  <c r="U163" i="14"/>
  <c r="T163" i="14"/>
  <c r="S163" i="14"/>
  <c r="R163" i="14"/>
  <c r="Q163" i="14"/>
  <c r="P163" i="14"/>
  <c r="O163" i="14"/>
  <c r="N163" i="14"/>
  <c r="M163" i="14"/>
  <c r="L163" i="14"/>
  <c r="K163" i="14"/>
  <c r="J163" i="14"/>
  <c r="I163" i="14"/>
  <c r="H163" i="14"/>
  <c r="AF163" i="14" s="1"/>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D162" i="14" s="1"/>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AH160" i="14" s="1"/>
  <c r="B160" i="14"/>
  <c r="AD160" i="14" s="1"/>
  <c r="A160" i="14"/>
  <c r="Z159" i="14"/>
  <c r="Y159" i="14"/>
  <c r="X159" i="14"/>
  <c r="W159" i="14"/>
  <c r="V159" i="14"/>
  <c r="U159" i="14"/>
  <c r="T159" i="14"/>
  <c r="S159" i="14"/>
  <c r="R159" i="14"/>
  <c r="Q159" i="14"/>
  <c r="P159" i="14"/>
  <c r="O159" i="14"/>
  <c r="N159" i="14"/>
  <c r="M159" i="14"/>
  <c r="L159" i="14"/>
  <c r="K159" i="14"/>
  <c r="J159" i="14"/>
  <c r="I159" i="14"/>
  <c r="H159" i="14"/>
  <c r="AF159" i="14" s="1"/>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D158" i="14" s="1"/>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D156" i="14" s="1"/>
  <c r="A156" i="14"/>
  <c r="Z155" i="14"/>
  <c r="Y155" i="14"/>
  <c r="X155" i="14"/>
  <c r="W155" i="14"/>
  <c r="V155" i="14"/>
  <c r="U155" i="14"/>
  <c r="T155" i="14"/>
  <c r="S155" i="14"/>
  <c r="R155" i="14"/>
  <c r="Q155" i="14"/>
  <c r="P155" i="14"/>
  <c r="O155" i="14"/>
  <c r="N155" i="14"/>
  <c r="M155" i="14"/>
  <c r="L155" i="14"/>
  <c r="K155" i="14"/>
  <c r="J155" i="14"/>
  <c r="I155" i="14"/>
  <c r="H155" i="14"/>
  <c r="AF155" i="14" s="1"/>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D154" i="14" s="1"/>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D153" i="14" s="1"/>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AF151" i="14" s="1"/>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AF150" i="14" s="1"/>
  <c r="G150" i="14"/>
  <c r="F150" i="14"/>
  <c r="E150" i="14"/>
  <c r="D150" i="14"/>
  <c r="C150" i="14"/>
  <c r="B150" i="14"/>
  <c r="AD150" i="14" s="1"/>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D149" i="14" s="1"/>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AF147" i="14" s="1"/>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AF146" i="14" s="1"/>
  <c r="G146" i="14"/>
  <c r="F146" i="14"/>
  <c r="E146" i="14"/>
  <c r="D146" i="14"/>
  <c r="C146" i="14"/>
  <c r="B146" i="14"/>
  <c r="AD146" i="14" s="1"/>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D145" i="14" s="1"/>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AF143" i="14" s="1"/>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AF142" i="14" s="1"/>
  <c r="G142" i="14"/>
  <c r="F142" i="14"/>
  <c r="E142" i="14"/>
  <c r="D142" i="14"/>
  <c r="C142" i="14"/>
  <c r="B142" i="14"/>
  <c r="AD142" i="14" s="1"/>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D141" i="14" s="1"/>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AF139" i="14" s="1"/>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AF138" i="14" s="1"/>
  <c r="G138" i="14"/>
  <c r="F138" i="14"/>
  <c r="E138" i="14"/>
  <c r="D138" i="14"/>
  <c r="C138" i="14"/>
  <c r="B138" i="14"/>
  <c r="AD138" i="14" s="1"/>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D137" i="14" s="1"/>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AF135" i="14" s="1"/>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AF134" i="14" s="1"/>
  <c r="G134" i="14"/>
  <c r="F134" i="14"/>
  <c r="E134" i="14"/>
  <c r="D134" i="14"/>
  <c r="C134" i="14"/>
  <c r="B134" i="14"/>
  <c r="AD134" i="14" s="1"/>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D133" i="14" s="1"/>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AF131" i="14" s="1"/>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AF130" i="14" s="1"/>
  <c r="G130" i="14"/>
  <c r="F130" i="14"/>
  <c r="E130" i="14"/>
  <c r="D130" i="14"/>
  <c r="C130" i="14"/>
  <c r="B130" i="14"/>
  <c r="AD130" i="14" s="1"/>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D129" i="14" s="1"/>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AF127" i="14" s="1"/>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AF126" i="14" s="1"/>
  <c r="G126" i="14"/>
  <c r="F126" i="14"/>
  <c r="E126" i="14"/>
  <c r="D126" i="14"/>
  <c r="C126" i="14"/>
  <c r="B126" i="14"/>
  <c r="AD126" i="14" s="1"/>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D125" i="14" s="1"/>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AF123" i="14" s="1"/>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AF122" i="14" s="1"/>
  <c r="G122" i="14"/>
  <c r="F122" i="14"/>
  <c r="E122" i="14"/>
  <c r="D122" i="14"/>
  <c r="C122" i="14"/>
  <c r="B122" i="14"/>
  <c r="AD122" i="14" s="1"/>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D121" i="14" s="1"/>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AF119" i="14" s="1"/>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AF118" i="14" s="1"/>
  <c r="G118" i="14"/>
  <c r="F118" i="14"/>
  <c r="E118" i="14"/>
  <c r="D118" i="14"/>
  <c r="C118" i="14"/>
  <c r="B118" i="14"/>
  <c r="AD118" i="14" s="1"/>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D117" i="14" s="1"/>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AF115" i="14" s="1"/>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AF114" i="14" s="1"/>
  <c r="G114" i="14"/>
  <c r="F114" i="14"/>
  <c r="E114" i="14"/>
  <c r="D114" i="14"/>
  <c r="C114" i="14"/>
  <c r="B114" i="14"/>
  <c r="AD114" i="14" s="1"/>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D113" i="14" s="1"/>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AF111" i="14" s="1"/>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AF110" i="14" s="1"/>
  <c r="G110" i="14"/>
  <c r="F110" i="14"/>
  <c r="E110" i="14"/>
  <c r="D110" i="14"/>
  <c r="C110" i="14"/>
  <c r="B110" i="14"/>
  <c r="AD110" i="14" s="1"/>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D109" i="14" s="1"/>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AF107" i="14" s="1"/>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D106" i="14" s="1"/>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AH105" i="14" s="1"/>
  <c r="B105" i="14"/>
  <c r="AD105" i="14" s="1"/>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AF103" i="14" s="1"/>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D102" i="14" s="1"/>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AH101" i="14" s="1"/>
  <c r="B101" i="14"/>
  <c r="AD101" i="14" s="1"/>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AH100" i="14" s="1"/>
  <c r="B100" i="14"/>
  <c r="A100" i="14"/>
  <c r="Z99" i="14"/>
  <c r="Y99" i="14"/>
  <c r="X99" i="14"/>
  <c r="W99" i="14"/>
  <c r="V99" i="14"/>
  <c r="U99" i="14"/>
  <c r="T99" i="14"/>
  <c r="S99" i="14"/>
  <c r="R99" i="14"/>
  <c r="Q99" i="14"/>
  <c r="P99" i="14"/>
  <c r="O99" i="14"/>
  <c r="N99" i="14"/>
  <c r="M99" i="14"/>
  <c r="L99" i="14"/>
  <c r="K99" i="14"/>
  <c r="J99" i="14"/>
  <c r="I99" i="14"/>
  <c r="H99" i="14"/>
  <c r="AF99" i="14" s="1"/>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D98" i="14" s="1"/>
  <c r="A98" i="14"/>
  <c r="Z97" i="14"/>
  <c r="Y97" i="14"/>
  <c r="X97" i="14"/>
  <c r="W97" i="14"/>
  <c r="V97" i="14"/>
  <c r="U97" i="14"/>
  <c r="T97" i="14"/>
  <c r="S97" i="14"/>
  <c r="R97" i="14"/>
  <c r="Q97" i="14"/>
  <c r="P97" i="14"/>
  <c r="O97" i="14"/>
  <c r="N97" i="14"/>
  <c r="M97" i="14"/>
  <c r="L97" i="14"/>
  <c r="K97" i="14"/>
  <c r="J97" i="14"/>
  <c r="I97" i="14"/>
  <c r="H97" i="14"/>
  <c r="G97" i="14"/>
  <c r="F97" i="14"/>
  <c r="E97" i="14"/>
  <c r="D97" i="14"/>
  <c r="C97" i="14"/>
  <c r="AH97" i="14" s="1"/>
  <c r="B97" i="14"/>
  <c r="AD97" i="14" s="1"/>
  <c r="A97" i="14"/>
  <c r="Z96" i="14"/>
  <c r="Y96" i="14"/>
  <c r="X96" i="14"/>
  <c r="W96" i="14"/>
  <c r="V96" i="14"/>
  <c r="U96" i="14"/>
  <c r="T96" i="14"/>
  <c r="S96" i="14"/>
  <c r="R96" i="14"/>
  <c r="Q96" i="14"/>
  <c r="P96" i="14"/>
  <c r="O96" i="14"/>
  <c r="N96" i="14"/>
  <c r="M96" i="14"/>
  <c r="L96" i="14"/>
  <c r="K96" i="14"/>
  <c r="J96" i="14"/>
  <c r="I96" i="14"/>
  <c r="H96" i="14"/>
  <c r="G96" i="14"/>
  <c r="F96" i="14"/>
  <c r="E96" i="14"/>
  <c r="D96" i="14"/>
  <c r="C96" i="14"/>
  <c r="AH96" i="14" s="1"/>
  <c r="B96" i="14"/>
  <c r="A96" i="14"/>
  <c r="Z95" i="14"/>
  <c r="Y95" i="14"/>
  <c r="X95" i="14"/>
  <c r="W95" i="14"/>
  <c r="V95" i="14"/>
  <c r="U95" i="14"/>
  <c r="T95" i="14"/>
  <c r="S95" i="14"/>
  <c r="R95" i="14"/>
  <c r="Q95" i="14"/>
  <c r="P95" i="14"/>
  <c r="O95" i="14"/>
  <c r="N95" i="14"/>
  <c r="M95" i="14"/>
  <c r="L95" i="14"/>
  <c r="K95" i="14"/>
  <c r="J95" i="14"/>
  <c r="I95" i="14"/>
  <c r="H95" i="14"/>
  <c r="AF95" i="14" s="1"/>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D94" i="14" s="1"/>
  <c r="A94" i="14"/>
  <c r="Z93" i="14"/>
  <c r="Y93" i="14"/>
  <c r="X93" i="14"/>
  <c r="W93" i="14"/>
  <c r="V93" i="14"/>
  <c r="U93" i="14"/>
  <c r="T93" i="14"/>
  <c r="S93" i="14"/>
  <c r="R93" i="14"/>
  <c r="Q93" i="14"/>
  <c r="P93" i="14"/>
  <c r="O93" i="14"/>
  <c r="N93" i="14"/>
  <c r="M93" i="14"/>
  <c r="L93" i="14"/>
  <c r="K93" i="14"/>
  <c r="J93" i="14"/>
  <c r="I93" i="14"/>
  <c r="H93" i="14"/>
  <c r="G93" i="14"/>
  <c r="F93" i="14"/>
  <c r="E93" i="14"/>
  <c r="D93" i="14"/>
  <c r="C93" i="14"/>
  <c r="AH93" i="14" s="1"/>
  <c r="B93" i="14"/>
  <c r="AD93" i="14" s="1"/>
  <c r="A93" i="14"/>
  <c r="Z92" i="14"/>
  <c r="Y92" i="14"/>
  <c r="X92" i="14"/>
  <c r="W92" i="14"/>
  <c r="V92" i="14"/>
  <c r="U92" i="14"/>
  <c r="T92" i="14"/>
  <c r="S92" i="14"/>
  <c r="R92" i="14"/>
  <c r="Q92" i="14"/>
  <c r="P92" i="14"/>
  <c r="O92" i="14"/>
  <c r="N92" i="14"/>
  <c r="M92" i="14"/>
  <c r="L92" i="14"/>
  <c r="K92" i="14"/>
  <c r="J92" i="14"/>
  <c r="I92" i="14"/>
  <c r="H92" i="14"/>
  <c r="G92" i="14"/>
  <c r="F92" i="14"/>
  <c r="E92" i="14"/>
  <c r="D92" i="14"/>
  <c r="C92" i="14"/>
  <c r="AH92" i="14" s="1"/>
  <c r="B92" i="14"/>
  <c r="A92" i="14"/>
  <c r="Z91" i="14"/>
  <c r="Y91" i="14"/>
  <c r="X91" i="14"/>
  <c r="W91" i="14"/>
  <c r="V91" i="14"/>
  <c r="U91" i="14"/>
  <c r="T91" i="14"/>
  <c r="S91" i="14"/>
  <c r="R91" i="14"/>
  <c r="Q91" i="14"/>
  <c r="P91" i="14"/>
  <c r="O91" i="14"/>
  <c r="N91" i="14"/>
  <c r="M91" i="14"/>
  <c r="L91" i="14"/>
  <c r="K91" i="14"/>
  <c r="J91" i="14"/>
  <c r="I91" i="14"/>
  <c r="H91" i="14"/>
  <c r="AF91" i="14" s="1"/>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D90" i="14" s="1"/>
  <c r="A90" i="14"/>
  <c r="Z89" i="14"/>
  <c r="Y89" i="14"/>
  <c r="X89" i="14"/>
  <c r="W89" i="14"/>
  <c r="V89" i="14"/>
  <c r="U89" i="14"/>
  <c r="T89" i="14"/>
  <c r="S89" i="14"/>
  <c r="R89" i="14"/>
  <c r="Q89" i="14"/>
  <c r="P89" i="14"/>
  <c r="O89" i="14"/>
  <c r="N89" i="14"/>
  <c r="M89" i="14"/>
  <c r="L89" i="14"/>
  <c r="K89" i="14"/>
  <c r="J89" i="14"/>
  <c r="I89" i="14"/>
  <c r="H89" i="14"/>
  <c r="G89" i="14"/>
  <c r="F89" i="14"/>
  <c r="E89" i="14"/>
  <c r="D89" i="14"/>
  <c r="C89" i="14"/>
  <c r="AH89" i="14" s="1"/>
  <c r="B89" i="14"/>
  <c r="AD89" i="14" s="1"/>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AF87" i="14" s="1"/>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D86" i="14" s="1"/>
  <c r="A86" i="14"/>
  <c r="Z85" i="14"/>
  <c r="Y85" i="14"/>
  <c r="X85" i="14"/>
  <c r="W85" i="14"/>
  <c r="V85" i="14"/>
  <c r="U85" i="14"/>
  <c r="T85" i="14"/>
  <c r="S85" i="14"/>
  <c r="R85" i="14"/>
  <c r="Q85" i="14"/>
  <c r="P85" i="14"/>
  <c r="O85" i="14"/>
  <c r="N85" i="14"/>
  <c r="M85" i="14"/>
  <c r="L85" i="14"/>
  <c r="K85" i="14"/>
  <c r="J85" i="14"/>
  <c r="I85" i="14"/>
  <c r="H85" i="14"/>
  <c r="G85" i="14"/>
  <c r="F85" i="14"/>
  <c r="E85" i="14"/>
  <c r="D85" i="14"/>
  <c r="C85" i="14"/>
  <c r="AH85" i="14" s="1"/>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AH84" i="14" s="1"/>
  <c r="B84" i="14"/>
  <c r="A84" i="14"/>
  <c r="Z83" i="14"/>
  <c r="Y83" i="14"/>
  <c r="X83" i="14"/>
  <c r="W83" i="14"/>
  <c r="V83" i="14"/>
  <c r="U83" i="14"/>
  <c r="T83" i="14"/>
  <c r="S83" i="14"/>
  <c r="R83" i="14"/>
  <c r="Q83" i="14"/>
  <c r="P83" i="14"/>
  <c r="O83" i="14"/>
  <c r="N83" i="14"/>
  <c r="M83" i="14"/>
  <c r="L83" i="14"/>
  <c r="K83" i="14"/>
  <c r="J83" i="14"/>
  <c r="I83" i="14"/>
  <c r="H83" i="14"/>
  <c r="AF83" i="14" s="1"/>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D82" i="14" s="1"/>
  <c r="A82" i="14"/>
  <c r="Z81" i="14"/>
  <c r="Y81" i="14"/>
  <c r="X81" i="14"/>
  <c r="W81" i="14"/>
  <c r="V81" i="14"/>
  <c r="U81" i="14"/>
  <c r="T81" i="14"/>
  <c r="S81" i="14"/>
  <c r="R81" i="14"/>
  <c r="Q81" i="14"/>
  <c r="P81" i="14"/>
  <c r="O81" i="14"/>
  <c r="N81" i="14"/>
  <c r="M81" i="14"/>
  <c r="L81" i="14"/>
  <c r="K81" i="14"/>
  <c r="J81" i="14"/>
  <c r="I81" i="14"/>
  <c r="H81" i="14"/>
  <c r="G81" i="14"/>
  <c r="F81" i="14"/>
  <c r="E81" i="14"/>
  <c r="D81" i="14"/>
  <c r="C81" i="14"/>
  <c r="AH81" i="14" s="1"/>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AF79" i="14" s="1"/>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D78" i="14" s="1"/>
  <c r="A78" i="14"/>
  <c r="Z77" i="14"/>
  <c r="Y77" i="14"/>
  <c r="X77" i="14"/>
  <c r="W77" i="14"/>
  <c r="V77" i="14"/>
  <c r="U77" i="14"/>
  <c r="T77" i="14"/>
  <c r="S77" i="14"/>
  <c r="R77" i="14"/>
  <c r="Q77" i="14"/>
  <c r="P77" i="14"/>
  <c r="O77" i="14"/>
  <c r="N77" i="14"/>
  <c r="M77" i="14"/>
  <c r="L77" i="14"/>
  <c r="K77" i="14"/>
  <c r="J77" i="14"/>
  <c r="I77" i="14"/>
  <c r="H77" i="14"/>
  <c r="G77" i="14"/>
  <c r="F77" i="14"/>
  <c r="E77" i="14"/>
  <c r="D77" i="14"/>
  <c r="C77" i="14"/>
  <c r="AH77" i="14" s="1"/>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AF75" i="14" s="1"/>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D74" i="14" s="1"/>
  <c r="A74" i="14"/>
  <c r="Z73" i="14"/>
  <c r="Y73" i="14"/>
  <c r="X73" i="14"/>
  <c r="W73" i="14"/>
  <c r="V73" i="14"/>
  <c r="U73" i="14"/>
  <c r="T73" i="14"/>
  <c r="S73" i="14"/>
  <c r="R73" i="14"/>
  <c r="Q73" i="14"/>
  <c r="P73" i="14"/>
  <c r="O73" i="14"/>
  <c r="N73" i="14"/>
  <c r="M73" i="14"/>
  <c r="L73" i="14"/>
  <c r="K73" i="14"/>
  <c r="J73" i="14"/>
  <c r="I73" i="14"/>
  <c r="H73" i="14"/>
  <c r="G73" i="14"/>
  <c r="F73" i="14"/>
  <c r="E73" i="14"/>
  <c r="D73" i="14"/>
  <c r="C73" i="14"/>
  <c r="AH73" i="14" s="1"/>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AF71" i="14" s="1"/>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D70" i="14" s="1"/>
  <c r="A70" i="14"/>
  <c r="Z69" i="14"/>
  <c r="Y69" i="14"/>
  <c r="X69" i="14"/>
  <c r="W69" i="14"/>
  <c r="V69" i="14"/>
  <c r="U69" i="14"/>
  <c r="T69" i="14"/>
  <c r="S69" i="14"/>
  <c r="R69" i="14"/>
  <c r="Q69" i="14"/>
  <c r="P69" i="14"/>
  <c r="O69" i="14"/>
  <c r="N69" i="14"/>
  <c r="M69" i="14"/>
  <c r="L69" i="14"/>
  <c r="K69" i="14"/>
  <c r="J69" i="14"/>
  <c r="I69" i="14"/>
  <c r="H69" i="14"/>
  <c r="G69" i="14"/>
  <c r="F69" i="14"/>
  <c r="E69" i="14"/>
  <c r="D69" i="14"/>
  <c r="C69" i="14"/>
  <c r="AH69" i="14" s="1"/>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AF67" i="14" s="1"/>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D66" i="14" s="1"/>
  <c r="A66" i="14"/>
  <c r="Z65" i="14"/>
  <c r="Y65" i="14"/>
  <c r="X65" i="14"/>
  <c r="W65" i="14"/>
  <c r="V65" i="14"/>
  <c r="U65" i="14"/>
  <c r="T65" i="14"/>
  <c r="S65" i="14"/>
  <c r="R65" i="14"/>
  <c r="Q65" i="14"/>
  <c r="P65" i="14"/>
  <c r="O65" i="14"/>
  <c r="N65" i="14"/>
  <c r="M65" i="14"/>
  <c r="L65" i="14"/>
  <c r="K65" i="14"/>
  <c r="J65" i="14"/>
  <c r="I65" i="14"/>
  <c r="H65" i="14"/>
  <c r="G65" i="14"/>
  <c r="F65" i="14"/>
  <c r="E65" i="14"/>
  <c r="D65" i="14"/>
  <c r="C65" i="14"/>
  <c r="AH65" i="14" s="1"/>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AF63" i="14" s="1"/>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D62" i="14" s="1"/>
  <c r="A62" i="14"/>
  <c r="Z61" i="14"/>
  <c r="Y61" i="14"/>
  <c r="X61" i="14"/>
  <c r="W61" i="14"/>
  <c r="V61" i="14"/>
  <c r="U61" i="14"/>
  <c r="T61" i="14"/>
  <c r="S61" i="14"/>
  <c r="R61" i="14"/>
  <c r="Q61" i="14"/>
  <c r="P61" i="14"/>
  <c r="O61" i="14"/>
  <c r="N61" i="14"/>
  <c r="M61" i="14"/>
  <c r="L61" i="14"/>
  <c r="K61" i="14"/>
  <c r="J61" i="14"/>
  <c r="I61" i="14"/>
  <c r="H61" i="14"/>
  <c r="G61" i="14"/>
  <c r="F61" i="14"/>
  <c r="E61" i="14"/>
  <c r="D61" i="14"/>
  <c r="C61" i="14"/>
  <c r="AH61" i="14" s="1"/>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AF59" i="14" s="1"/>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D58" i="14" s="1"/>
  <c r="A58" i="14"/>
  <c r="Z57" i="14"/>
  <c r="Y57" i="14"/>
  <c r="X57" i="14"/>
  <c r="W57" i="14"/>
  <c r="V57" i="14"/>
  <c r="U57" i="14"/>
  <c r="T57" i="14"/>
  <c r="S57" i="14"/>
  <c r="R57" i="14"/>
  <c r="Q57" i="14"/>
  <c r="P57" i="14"/>
  <c r="O57" i="14"/>
  <c r="N57" i="14"/>
  <c r="M57" i="14"/>
  <c r="L57" i="14"/>
  <c r="K57" i="14"/>
  <c r="J57" i="14"/>
  <c r="I57" i="14"/>
  <c r="H57" i="14"/>
  <c r="G57" i="14"/>
  <c r="F57" i="14"/>
  <c r="E57" i="14"/>
  <c r="D57" i="14"/>
  <c r="C57" i="14"/>
  <c r="AH57" i="14" s="1"/>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AF55" i="14" s="1"/>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D54" i="14" s="1"/>
  <c r="A54" i="14"/>
  <c r="Z53" i="14"/>
  <c r="Y53" i="14"/>
  <c r="X53" i="14"/>
  <c r="W53" i="14"/>
  <c r="V53" i="14"/>
  <c r="U53" i="14"/>
  <c r="T53" i="14"/>
  <c r="S53" i="14"/>
  <c r="R53" i="14"/>
  <c r="Q53" i="14"/>
  <c r="P53" i="14"/>
  <c r="O53" i="14"/>
  <c r="N53" i="14"/>
  <c r="M53" i="14"/>
  <c r="L53" i="14"/>
  <c r="K53" i="14"/>
  <c r="J53" i="14"/>
  <c r="I53" i="14"/>
  <c r="H53" i="14"/>
  <c r="G53" i="14"/>
  <c r="F53" i="14"/>
  <c r="E53" i="14"/>
  <c r="D53" i="14"/>
  <c r="C53" i="14"/>
  <c r="AH53" i="14" s="1"/>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AF51" i="14" s="1"/>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D50" i="14" s="1"/>
  <c r="A50" i="14"/>
  <c r="Z49" i="14"/>
  <c r="Y49" i="14"/>
  <c r="X49" i="14"/>
  <c r="W49" i="14"/>
  <c r="V49" i="14"/>
  <c r="U49" i="14"/>
  <c r="T49" i="14"/>
  <c r="S49" i="14"/>
  <c r="R49" i="14"/>
  <c r="Q49" i="14"/>
  <c r="P49" i="14"/>
  <c r="O49" i="14"/>
  <c r="N49" i="14"/>
  <c r="M49" i="14"/>
  <c r="L49" i="14"/>
  <c r="K49" i="14"/>
  <c r="J49" i="14"/>
  <c r="I49" i="14"/>
  <c r="H49" i="14"/>
  <c r="G49" i="14"/>
  <c r="F49" i="14"/>
  <c r="E49" i="14"/>
  <c r="D49" i="14"/>
  <c r="C49" i="14"/>
  <c r="AH49" i="14" s="1"/>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AH48" i="14" s="1"/>
  <c r="B48" i="14"/>
  <c r="A48" i="14"/>
  <c r="Z47" i="14"/>
  <c r="Y47" i="14"/>
  <c r="X47" i="14"/>
  <c r="W47" i="14"/>
  <c r="V47" i="14"/>
  <c r="U47" i="14"/>
  <c r="T47" i="14"/>
  <c r="S47" i="14"/>
  <c r="R47" i="14"/>
  <c r="Q47" i="14"/>
  <c r="P47" i="14"/>
  <c r="O47" i="14"/>
  <c r="N47" i="14"/>
  <c r="M47" i="14"/>
  <c r="L47" i="14"/>
  <c r="K47" i="14"/>
  <c r="J47" i="14"/>
  <c r="I47" i="14"/>
  <c r="H47" i="14"/>
  <c r="AF47" i="14" s="1"/>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D46" i="14" s="1"/>
  <c r="A46" i="14"/>
  <c r="Z45" i="14"/>
  <c r="Y45" i="14"/>
  <c r="X45" i="14"/>
  <c r="W45" i="14"/>
  <c r="V45" i="14"/>
  <c r="U45" i="14"/>
  <c r="T45" i="14"/>
  <c r="S45" i="14"/>
  <c r="R45" i="14"/>
  <c r="Q45" i="14"/>
  <c r="P45" i="14"/>
  <c r="O45" i="14"/>
  <c r="N45" i="14"/>
  <c r="M45" i="14"/>
  <c r="L45" i="14"/>
  <c r="K45" i="14"/>
  <c r="J45" i="14"/>
  <c r="I45" i="14"/>
  <c r="H45" i="14"/>
  <c r="G45" i="14"/>
  <c r="F45" i="14"/>
  <c r="E45" i="14"/>
  <c r="D45" i="14"/>
  <c r="C45" i="14"/>
  <c r="AH45" i="14" s="1"/>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AF43" i="14" s="1"/>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D42" i="14" s="1"/>
  <c r="A42" i="14"/>
  <c r="Z41" i="14"/>
  <c r="Y41" i="14"/>
  <c r="X41" i="14"/>
  <c r="W41" i="14"/>
  <c r="V41" i="14"/>
  <c r="U41" i="14"/>
  <c r="T41" i="14"/>
  <c r="S41" i="14"/>
  <c r="R41" i="14"/>
  <c r="Q41" i="14"/>
  <c r="P41" i="14"/>
  <c r="O41" i="14"/>
  <c r="N41" i="14"/>
  <c r="M41" i="14"/>
  <c r="L41" i="14"/>
  <c r="K41" i="14"/>
  <c r="J41" i="14"/>
  <c r="I41" i="14"/>
  <c r="H41" i="14"/>
  <c r="G41" i="14"/>
  <c r="F41" i="14"/>
  <c r="E41" i="14"/>
  <c r="D41" i="14"/>
  <c r="C41" i="14"/>
  <c r="AH41" i="14" s="1"/>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AF39" i="14" s="1"/>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D38" i="14" s="1"/>
  <c r="A38" i="14"/>
  <c r="Z37" i="14"/>
  <c r="Y37" i="14"/>
  <c r="X37" i="14"/>
  <c r="W37" i="14"/>
  <c r="V37" i="14"/>
  <c r="U37" i="14"/>
  <c r="T37" i="14"/>
  <c r="S37" i="14"/>
  <c r="R37" i="14"/>
  <c r="Q37" i="14"/>
  <c r="P37" i="14"/>
  <c r="O37" i="14"/>
  <c r="N37" i="14"/>
  <c r="M37" i="14"/>
  <c r="L37" i="14"/>
  <c r="K37" i="14"/>
  <c r="J37" i="14"/>
  <c r="I37" i="14"/>
  <c r="H37" i="14"/>
  <c r="G37" i="14"/>
  <c r="F37" i="14"/>
  <c r="E37" i="14"/>
  <c r="D37" i="14"/>
  <c r="C37" i="14"/>
  <c r="AH37" i="14" s="1"/>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AF35" i="14" s="1"/>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D34" i="14" s="1"/>
  <c r="A34" i="14"/>
  <c r="Z33" i="14"/>
  <c r="Y33" i="14"/>
  <c r="X33" i="14"/>
  <c r="W33" i="14"/>
  <c r="V33" i="14"/>
  <c r="U33" i="14"/>
  <c r="T33" i="14"/>
  <c r="S33" i="14"/>
  <c r="R33" i="14"/>
  <c r="Q33" i="14"/>
  <c r="P33" i="14"/>
  <c r="O33" i="14"/>
  <c r="N33" i="14"/>
  <c r="M33" i="14"/>
  <c r="L33" i="14"/>
  <c r="K33" i="14"/>
  <c r="J33" i="14"/>
  <c r="I33" i="14"/>
  <c r="H33" i="14"/>
  <c r="G33" i="14"/>
  <c r="F33" i="14"/>
  <c r="E33" i="14"/>
  <c r="D33" i="14"/>
  <c r="C33" i="14"/>
  <c r="AH33" i="14" s="1"/>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AF31" i="14" s="1"/>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D30" i="14" s="1"/>
  <c r="A30" i="14"/>
  <c r="Z29" i="14"/>
  <c r="Y29" i="14"/>
  <c r="X29" i="14"/>
  <c r="W29" i="14"/>
  <c r="V29" i="14"/>
  <c r="U29" i="14"/>
  <c r="T29" i="14"/>
  <c r="S29" i="14"/>
  <c r="R29" i="14"/>
  <c r="Q29" i="14"/>
  <c r="P29" i="14"/>
  <c r="O29" i="14"/>
  <c r="N29" i="14"/>
  <c r="M29" i="14"/>
  <c r="L29" i="14"/>
  <c r="K29" i="14"/>
  <c r="J29" i="14"/>
  <c r="I29" i="14"/>
  <c r="H29" i="14"/>
  <c r="G29" i="14"/>
  <c r="F29" i="14"/>
  <c r="E29" i="14"/>
  <c r="D29" i="14"/>
  <c r="C29" i="14"/>
  <c r="AH29" i="14" s="1"/>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AF27" i="14" s="1"/>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D26" i="14" s="1"/>
  <c r="A26" i="14"/>
  <c r="Z25" i="14"/>
  <c r="Y25" i="14"/>
  <c r="X25" i="14"/>
  <c r="W25" i="14"/>
  <c r="V25" i="14"/>
  <c r="U25" i="14"/>
  <c r="T25" i="14"/>
  <c r="S25" i="14"/>
  <c r="R25" i="14"/>
  <c r="Q25" i="14"/>
  <c r="P25" i="14"/>
  <c r="O25" i="14"/>
  <c r="N25" i="14"/>
  <c r="M25" i="14"/>
  <c r="L25" i="14"/>
  <c r="K25" i="14"/>
  <c r="J25" i="14"/>
  <c r="I25" i="14"/>
  <c r="H25" i="14"/>
  <c r="G25" i="14"/>
  <c r="F25" i="14"/>
  <c r="E25" i="14"/>
  <c r="D25" i="14"/>
  <c r="C25" i="14"/>
  <c r="AH25" i="14" s="1"/>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AF23" i="14" s="1"/>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D22" i="14" s="1"/>
  <c r="A22" i="14"/>
  <c r="Z21" i="14"/>
  <c r="Y21" i="14"/>
  <c r="X21" i="14"/>
  <c r="W21" i="14"/>
  <c r="V21" i="14"/>
  <c r="U21" i="14"/>
  <c r="T21" i="14"/>
  <c r="S21" i="14"/>
  <c r="R21" i="14"/>
  <c r="Q21" i="14"/>
  <c r="P21" i="14"/>
  <c r="O21" i="14"/>
  <c r="N21" i="14"/>
  <c r="M21" i="14"/>
  <c r="L21" i="14"/>
  <c r="K21" i="14"/>
  <c r="J21" i="14"/>
  <c r="I21" i="14"/>
  <c r="H21" i="14"/>
  <c r="G21" i="14"/>
  <c r="F21" i="14"/>
  <c r="E21" i="14"/>
  <c r="D21" i="14"/>
  <c r="C21" i="14"/>
  <c r="AH21" i="14" s="1"/>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AF19" i="14" s="1"/>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D18" i="14" s="1"/>
  <c r="A18" i="14"/>
  <c r="Z17" i="14"/>
  <c r="Y17" i="14"/>
  <c r="X17" i="14"/>
  <c r="W17" i="14"/>
  <c r="V17" i="14"/>
  <c r="U17" i="14"/>
  <c r="T17" i="14"/>
  <c r="S17" i="14"/>
  <c r="R17" i="14"/>
  <c r="Q17" i="14"/>
  <c r="P17" i="14"/>
  <c r="O17" i="14"/>
  <c r="N17" i="14"/>
  <c r="M17" i="14"/>
  <c r="L17" i="14"/>
  <c r="K17" i="14"/>
  <c r="J17" i="14"/>
  <c r="I17" i="14"/>
  <c r="H17" i="14"/>
  <c r="G17" i="14"/>
  <c r="F17" i="14"/>
  <c r="E17" i="14"/>
  <c r="D17" i="14"/>
  <c r="C17" i="14"/>
  <c r="AH17" i="14" s="1"/>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AF15" i="14" s="1"/>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D14" i="14" s="1"/>
  <c r="A14" i="14"/>
  <c r="Z13" i="14"/>
  <c r="Y13" i="14"/>
  <c r="X13" i="14"/>
  <c r="W13" i="14"/>
  <c r="V13" i="14"/>
  <c r="U13" i="14"/>
  <c r="T13" i="14"/>
  <c r="S13" i="14"/>
  <c r="R13" i="14"/>
  <c r="Q13" i="14"/>
  <c r="P13" i="14"/>
  <c r="O13" i="14"/>
  <c r="N13" i="14"/>
  <c r="M13" i="14"/>
  <c r="L13" i="14"/>
  <c r="K13" i="14"/>
  <c r="J13" i="14"/>
  <c r="I13" i="14"/>
  <c r="H13" i="14"/>
  <c r="G13" i="14"/>
  <c r="F13" i="14"/>
  <c r="E13" i="14"/>
  <c r="D13" i="14"/>
  <c r="C13" i="14"/>
  <c r="AH13" i="14" s="1"/>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AF11" i="14" s="1"/>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D10" i="14" s="1"/>
  <c r="A10" i="14"/>
  <c r="Z9" i="14"/>
  <c r="Y9" i="14"/>
  <c r="X9" i="14"/>
  <c r="W9" i="14"/>
  <c r="V9" i="14"/>
  <c r="U9" i="14"/>
  <c r="T9" i="14"/>
  <c r="S9" i="14"/>
  <c r="R9" i="14"/>
  <c r="Q9" i="14"/>
  <c r="P9" i="14"/>
  <c r="O9" i="14"/>
  <c r="N9" i="14"/>
  <c r="M9" i="14"/>
  <c r="L9" i="14"/>
  <c r="K9" i="14"/>
  <c r="J9" i="14"/>
  <c r="I9" i="14"/>
  <c r="H9" i="14"/>
  <c r="G9" i="14"/>
  <c r="F9" i="14"/>
  <c r="E9" i="14"/>
  <c r="D9" i="14"/>
  <c r="C9" i="14"/>
  <c r="AH9" i="14" s="1"/>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AF7" i="14" s="1"/>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D6" i="14" s="1"/>
  <c r="A6" i="14"/>
  <c r="Z5" i="14"/>
  <c r="Y5" i="14"/>
  <c r="X5" i="14"/>
  <c r="W5" i="14"/>
  <c r="V5" i="14"/>
  <c r="U5" i="14"/>
  <c r="T5" i="14"/>
  <c r="S5" i="14"/>
  <c r="R5" i="14"/>
  <c r="Q5" i="14"/>
  <c r="P5" i="14"/>
  <c r="O5" i="14"/>
  <c r="N5" i="14"/>
  <c r="M5" i="14"/>
  <c r="L5" i="14"/>
  <c r="K5" i="14"/>
  <c r="J5" i="14"/>
  <c r="I5" i="14"/>
  <c r="H5" i="14"/>
  <c r="G5" i="14"/>
  <c r="F5" i="14"/>
  <c r="E5" i="14"/>
  <c r="D5" i="14"/>
  <c r="C5" i="14"/>
  <c r="AH5" i="14" s="1"/>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I25" i="14" l="1"/>
  <c r="AC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I17" i="14"/>
  <c r="AC17" i="14"/>
  <c r="AE25" i="14"/>
  <c r="AI29" i="14"/>
  <c r="AC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I5" i="14" s="1"/>
  <c r="AE17" i="14"/>
  <c r="AE21" i="14"/>
  <c r="AI37" i="14"/>
  <c r="AC37" i="14"/>
  <c r="AI41"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I14" i="14"/>
  <c r="AC14" i="14"/>
  <c r="AE14" i="14"/>
  <c r="AI18" i="14"/>
  <c r="AC18" i="14"/>
  <c r="AE18" i="14"/>
  <c r="AI22" i="14"/>
  <c r="AC22" i="14"/>
  <c r="AE22" i="14"/>
  <c r="AI26" i="14"/>
  <c r="AC26" i="14"/>
  <c r="AE26" i="14"/>
  <c r="AI30" i="14"/>
  <c r="AC30" i="14"/>
  <c r="AE30" i="14"/>
  <c r="AI34" i="14"/>
  <c r="AC34" i="14"/>
  <c r="AE34" i="14"/>
  <c r="AI38" i="14"/>
  <c r="AC38" i="14"/>
  <c r="AE38" i="14"/>
  <c r="AI42" i="14"/>
  <c r="AC42" i="14"/>
  <c r="AE42" i="14"/>
  <c r="AI46" i="14"/>
  <c r="AC46" i="14"/>
  <c r="AE46" i="14"/>
  <c r="AI50" i="14"/>
  <c r="AC50" i="14"/>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I45" i="14"/>
  <c r="AC45" i="14"/>
  <c r="AI49"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I10" i="14" s="1"/>
  <c r="AH6" i="14"/>
  <c r="AC7" i="14"/>
  <c r="AE7" i="14"/>
  <c r="AH10" i="14"/>
  <c r="AC11" i="14"/>
  <c r="AE11" i="14"/>
  <c r="AH14" i="14"/>
  <c r="AI15" i="14"/>
  <c r="AC15" i="14"/>
  <c r="AE15" i="14"/>
  <c r="AH18" i="14"/>
  <c r="AI19" i="14"/>
  <c r="AC19" i="14"/>
  <c r="AE19" i="14"/>
  <c r="AH22" i="14"/>
  <c r="AI23" i="14"/>
  <c r="AC23" i="14"/>
  <c r="AE23" i="14"/>
  <c r="AH26" i="14"/>
  <c r="AI27" i="14"/>
  <c r="AC27" i="14"/>
  <c r="AE27" i="14"/>
  <c r="AH30" i="14"/>
  <c r="AI31" i="14"/>
  <c r="AC31" i="14"/>
  <c r="AE31" i="14"/>
  <c r="AH34" i="14"/>
  <c r="AI35" i="14"/>
  <c r="AC35" i="14"/>
  <c r="AE35" i="14"/>
  <c r="AH38" i="14"/>
  <c r="AI39" i="14"/>
  <c r="AC39" i="14"/>
  <c r="AE39" i="14"/>
  <c r="AH42" i="14"/>
  <c r="AI43" i="14"/>
  <c r="AC43" i="14"/>
  <c r="AE43" i="14"/>
  <c r="AH46" i="14"/>
  <c r="AI47"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I13" i="14" s="1"/>
  <c r="AI21" i="14"/>
  <c r="AC21" i="14"/>
  <c r="AE29" i="14"/>
  <c r="AI33" i="14"/>
  <c r="AC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I7" i="14" s="1"/>
  <c r="AF8" i="14"/>
  <c r="AD11" i="14"/>
  <c r="AI11" i="14" s="1"/>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I9" i="14" s="1"/>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c r="AC4" i="14"/>
  <c r="AI4" i="14" s="1"/>
  <c r="AE4" i="14"/>
  <c r="AH7" i="14"/>
  <c r="AC8" i="14"/>
  <c r="AE8" i="14"/>
  <c r="AH11" i="14"/>
  <c r="AC12" i="14"/>
  <c r="AE12" i="14"/>
  <c r="AH15" i="14"/>
  <c r="AI16" i="14"/>
  <c r="AC16" i="14"/>
  <c r="AE16" i="14"/>
  <c r="AH19" i="14"/>
  <c r="AI20" i="14"/>
  <c r="AC20" i="14"/>
  <c r="AE20" i="14"/>
  <c r="AH23" i="14"/>
  <c r="AI24" i="14"/>
  <c r="AC24" i="14"/>
  <c r="AE24" i="14"/>
  <c r="AH27" i="14"/>
  <c r="AI28" i="14"/>
  <c r="AC28" i="14"/>
  <c r="AE28" i="14"/>
  <c r="AH31" i="14"/>
  <c r="AI32" i="14"/>
  <c r="AC32" i="14"/>
  <c r="AE32" i="14"/>
  <c r="AH35" i="14"/>
  <c r="AI36" i="14"/>
  <c r="AC36" i="14"/>
  <c r="AE36" i="14"/>
  <c r="AH39" i="14"/>
  <c r="AI40" i="14"/>
  <c r="AC40" i="14"/>
  <c r="AE40" i="14"/>
  <c r="AH43" i="14"/>
  <c r="AI44" i="14"/>
  <c r="AC44" i="14"/>
  <c r="AE44" i="14"/>
  <c r="AH47" i="14"/>
  <c r="AI48"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E10" i="14"/>
  <c r="AD4" i="14"/>
  <c r="AF5" i="14"/>
  <c r="AD8" i="14"/>
  <c r="AI8" i="14" s="1"/>
  <c r="AF9" i="14"/>
  <c r="AD12" i="14"/>
  <c r="AI12" i="14" s="1"/>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K43" i="2" l="1"/>
  <c r="K42"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AF1004" i="7" s="1"/>
  <c r="G1004" i="7"/>
  <c r="F1004" i="7"/>
  <c r="E1004" i="7"/>
  <c r="AG1004" i="7" s="1"/>
  <c r="D1004" i="7"/>
  <c r="C1004" i="7"/>
  <c r="AH1004" i="7" s="1"/>
  <c r="B1004" i="7"/>
  <c r="AD1004" i="7" s="1"/>
  <c r="A1004" i="7"/>
  <c r="AC1004" i="7" s="1"/>
  <c r="Z1003" i="7"/>
  <c r="Y1003" i="7"/>
  <c r="X1003" i="7"/>
  <c r="W1003" i="7"/>
  <c r="V1003" i="7"/>
  <c r="U1003" i="7"/>
  <c r="T1003" i="7"/>
  <c r="S1003" i="7"/>
  <c r="R1003" i="7"/>
  <c r="Q1003" i="7"/>
  <c r="P1003" i="7"/>
  <c r="O1003" i="7"/>
  <c r="N1003" i="7"/>
  <c r="M1003" i="7"/>
  <c r="L1003" i="7"/>
  <c r="K1003" i="7"/>
  <c r="J1003" i="7"/>
  <c r="I1003" i="7"/>
  <c r="AE1003" i="7" s="1"/>
  <c r="H1003" i="7"/>
  <c r="AF1003" i="7" s="1"/>
  <c r="G1003" i="7"/>
  <c r="F1003" i="7"/>
  <c r="E1003" i="7"/>
  <c r="AG1003" i="7" s="1"/>
  <c r="D1003" i="7"/>
  <c r="C1003" i="7"/>
  <c r="AH1003" i="7" s="1"/>
  <c r="B1003" i="7"/>
  <c r="AD1003" i="7" s="1"/>
  <c r="A1003" i="7"/>
  <c r="AC1003" i="7" s="1"/>
  <c r="Z1002" i="7"/>
  <c r="Y1002" i="7"/>
  <c r="X1002" i="7"/>
  <c r="W1002" i="7"/>
  <c r="V1002" i="7"/>
  <c r="U1002" i="7"/>
  <c r="T1002" i="7"/>
  <c r="S1002" i="7"/>
  <c r="R1002" i="7"/>
  <c r="Q1002" i="7"/>
  <c r="P1002" i="7"/>
  <c r="O1002" i="7"/>
  <c r="N1002" i="7"/>
  <c r="M1002" i="7"/>
  <c r="L1002" i="7"/>
  <c r="K1002" i="7"/>
  <c r="J1002" i="7"/>
  <c r="I1002" i="7"/>
  <c r="AE1002" i="7" s="1"/>
  <c r="H1002" i="7"/>
  <c r="AF1002" i="7" s="1"/>
  <c r="G1002" i="7"/>
  <c r="F1002" i="7"/>
  <c r="E1002" i="7"/>
  <c r="AG1002" i="7" s="1"/>
  <c r="D1002" i="7"/>
  <c r="C1002" i="7"/>
  <c r="AH1002" i="7" s="1"/>
  <c r="B1002" i="7"/>
  <c r="AD1002" i="7" s="1"/>
  <c r="A1002" i="7"/>
  <c r="AC1002" i="7" s="1"/>
  <c r="Z1001" i="7"/>
  <c r="Y1001" i="7"/>
  <c r="X1001" i="7"/>
  <c r="W1001" i="7"/>
  <c r="V1001" i="7"/>
  <c r="U1001" i="7"/>
  <c r="T1001" i="7"/>
  <c r="S1001" i="7"/>
  <c r="R1001" i="7"/>
  <c r="Q1001" i="7"/>
  <c r="P1001" i="7"/>
  <c r="O1001" i="7"/>
  <c r="N1001" i="7"/>
  <c r="M1001" i="7"/>
  <c r="L1001" i="7"/>
  <c r="K1001" i="7"/>
  <c r="J1001" i="7"/>
  <c r="I1001" i="7"/>
  <c r="AE1001" i="7" s="1"/>
  <c r="H1001" i="7"/>
  <c r="AF1001" i="7" s="1"/>
  <c r="G1001" i="7"/>
  <c r="F1001" i="7"/>
  <c r="E1001" i="7"/>
  <c r="AG1001" i="7" s="1"/>
  <c r="D1001" i="7"/>
  <c r="C1001" i="7"/>
  <c r="AH1001" i="7" s="1"/>
  <c r="B1001" i="7"/>
  <c r="AD1001" i="7" s="1"/>
  <c r="A1001" i="7"/>
  <c r="AC1001" i="7" s="1"/>
  <c r="P3" i="4" l="1"/>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l="1"/>
  <c r="D30" i="3" s="1"/>
  <c r="E28" i="2"/>
  <c r="D29" i="3" s="1"/>
  <c r="E27" i="2"/>
  <c r="D28" i="3" s="1"/>
  <c r="E26" i="2"/>
  <c r="D27" i="3" s="1"/>
  <c r="E25" i="2"/>
  <c r="D26" i="3" s="1"/>
  <c r="E24" i="2"/>
  <c r="D25" i="3" s="1"/>
  <c r="E23" i="2"/>
  <c r="D24" i="3" s="1"/>
  <c r="E22" i="2"/>
  <c r="D23" i="3" s="1"/>
  <c r="E21" i="2"/>
  <c r="D22" i="3" s="1"/>
  <c r="E20" i="2"/>
  <c r="D21" i="3" s="1"/>
  <c r="E19" i="2"/>
  <c r="D20" i="3" s="1"/>
  <c r="E18" i="2"/>
  <c r="D19" i="3" s="1"/>
  <c r="E17" i="2"/>
  <c r="D18" i="3" s="1"/>
  <c r="E16" i="2"/>
  <c r="D17" i="3" s="1"/>
  <c r="E15" i="2"/>
  <c r="D16" i="3" s="1"/>
  <c r="E14" i="2"/>
  <c r="D15" i="3" s="1"/>
  <c r="E13" i="2"/>
  <c r="D14" i="3" s="1"/>
  <c r="E12" i="2"/>
  <c r="D13" i="3" s="1"/>
  <c r="E11" i="2"/>
  <c r="D12" i="3" s="1"/>
  <c r="E10" i="2"/>
  <c r="D11" i="3" s="1"/>
  <c r="E9" i="2"/>
  <c r="D10" i="3" s="1"/>
  <c r="E8" i="2"/>
  <c r="D9" i="3" s="1"/>
  <c r="E7" i="2"/>
  <c r="D8" i="3" s="1"/>
  <c r="E6" i="2"/>
  <c r="D7" i="3" s="1"/>
  <c r="E5" i="2"/>
  <c r="D6" i="3" s="1"/>
  <c r="E4"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AH799" i="7" s="1"/>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AH795" i="7" s="1"/>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AH791" i="7" s="1"/>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AH759" i="7" s="1"/>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AH755" i="7" s="1"/>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AH751" i="7" s="1"/>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AH747" i="7" s="1"/>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AH743" i="7" s="1"/>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AH543" i="7" s="1"/>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AH539" i="7" s="1"/>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AH535" i="7" s="1"/>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AH531" i="7" s="1"/>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AH527" i="7" s="1"/>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AH523" i="7" s="1"/>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AH519" i="7" s="1"/>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AH515" i="7" s="1"/>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AH511" i="7" s="1"/>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AG231" i="7" s="1"/>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AG227" i="7" s="1"/>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AG159" i="7" s="1"/>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AG155" i="7" s="1"/>
  <c r="D155" i="7"/>
  <c r="C155" i="7"/>
  <c r="AH155" i="7" s="1"/>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AG151" i="7" s="1"/>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AG47" i="7" s="1"/>
  <c r="D47" i="7"/>
  <c r="C47" i="7"/>
  <c r="AH47" i="7" s="1"/>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AH15" i="7" s="1"/>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s="1"/>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AH7" i="7" s="1"/>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965" i="7" l="1"/>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9" i="4"/>
  <c r="E8" i="4"/>
  <c r="C7" i="2"/>
  <c r="B7" i="2"/>
  <c r="Q10" i="4"/>
  <c r="C18" i="2"/>
  <c r="B18" i="2"/>
  <c r="C26" i="2"/>
  <c r="B26" i="2"/>
  <c r="N7" i="4"/>
  <c r="C8" i="2"/>
  <c r="N6" i="4"/>
  <c r="B8" i="2"/>
  <c r="N5" i="4"/>
  <c r="C27" i="2"/>
  <c r="B27" i="2"/>
  <c r="B19" i="4"/>
  <c r="C12" i="2"/>
  <c r="B12" i="2"/>
  <c r="H7" i="4"/>
  <c r="H6" i="4"/>
  <c r="H5" i="4"/>
  <c r="C22" i="2"/>
  <c r="B22" i="2"/>
  <c r="B17" i="4"/>
  <c r="C19" i="2"/>
  <c r="B19" i="2"/>
  <c r="B18" i="4"/>
  <c r="B29" i="2"/>
  <c r="C29" i="2"/>
  <c r="N8" i="4"/>
  <c r="B9" i="2"/>
  <c r="N9" i="4"/>
  <c r="C9" i="2"/>
  <c r="C28" i="2"/>
  <c r="B28" i="2"/>
  <c r="C10" i="2"/>
  <c r="N10" i="4"/>
  <c r="B10" i="2"/>
  <c r="B13" i="2"/>
  <c r="Q9" i="4"/>
  <c r="Q8" i="4"/>
  <c r="C13" i="2"/>
  <c r="B25" i="2"/>
  <c r="H10" i="4"/>
  <c r="C25" i="2"/>
  <c r="AH990" i="7"/>
  <c r="AH994" i="7"/>
  <c r="AH998" i="7"/>
  <c r="K6" i="4"/>
  <c r="K5" i="4"/>
  <c r="C11" i="2"/>
  <c r="B11" i="2"/>
  <c r="K7" i="4"/>
  <c r="C15" i="2"/>
  <c r="B13" i="4"/>
  <c r="B15" i="2"/>
  <c r="B12" i="4"/>
  <c r="B11" i="4"/>
  <c r="B10" i="4"/>
  <c r="C24" i="2"/>
  <c r="B24" i="2"/>
  <c r="Q7" i="4"/>
  <c r="Q6" i="4"/>
  <c r="Q5" i="4"/>
  <c r="C6" i="2"/>
  <c r="B6" i="2"/>
  <c r="AC17" i="7"/>
  <c r="C20" i="2"/>
  <c r="B20" i="2"/>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6" i="4"/>
  <c r="B5" i="4"/>
  <c r="AC4" i="7"/>
  <c r="K9" i="4"/>
  <c r="C14" i="2"/>
  <c r="K8" i="4"/>
  <c r="B14" i="2"/>
  <c r="H9" i="4"/>
  <c r="C23" i="2"/>
  <c r="H8" i="4"/>
  <c r="B23" i="2"/>
  <c r="B5" i="2"/>
  <c r="E7" i="4"/>
  <c r="E6" i="4"/>
  <c r="E5" i="4"/>
  <c r="C5" i="2"/>
  <c r="E10" i="4"/>
  <c r="C16" i="2"/>
  <c r="B16" i="2"/>
  <c r="B21" i="2"/>
  <c r="C21" i="2"/>
  <c r="B17" i="2"/>
  <c r="B16" i="4"/>
  <c r="B15" i="4"/>
  <c r="B14" i="4"/>
  <c r="C17" i="2"/>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2" i="2"/>
  <c r="C23" i="3" s="1"/>
  <c r="E23" i="3" s="1"/>
  <c r="B23" i="3"/>
  <c r="B11" i="3"/>
  <c r="D25" i="2"/>
  <c r="C26" i="3" s="1"/>
  <c r="E26" i="3" s="1"/>
  <c r="B26"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8" i="2"/>
  <c r="C19" i="3" s="1"/>
  <c r="E19" i="3" s="1"/>
  <c r="B19" i="3"/>
  <c r="B14" i="3"/>
  <c r="B5" i="3"/>
  <c r="B15" i="3"/>
  <c r="D14" i="2"/>
  <c r="C15" i="3" s="1"/>
  <c r="E15" i="3" s="1"/>
  <c r="D29" i="2"/>
  <c r="C30" i="3" s="1"/>
  <c r="E30" i="3" s="1"/>
  <c r="B30" i="3"/>
  <c r="D20" i="2"/>
  <c r="C21" i="3" s="1"/>
  <c r="E21" i="3" s="1"/>
  <c r="B21" i="3"/>
  <c r="B28" i="3"/>
  <c r="D27" i="2"/>
  <c r="C28" i="3" s="1"/>
  <c r="E28" i="3" s="1"/>
  <c r="B24" i="3"/>
  <c r="D23" i="2"/>
  <c r="C24" i="3" s="1"/>
  <c r="E24"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s="1"/>
  <c r="E8" i="3" s="1"/>
  <c r="B12" i="3"/>
  <c r="B20" i="3"/>
  <c r="D19" i="2"/>
  <c r="C20" i="3" s="1"/>
  <c r="E20" i="3" s="1"/>
  <c r="B16" i="3"/>
  <c r="D15" i="2"/>
  <c r="C16" i="3" s="1"/>
  <c r="E16" i="3" s="1"/>
  <c r="B27" i="3"/>
  <c r="D26" i="2"/>
  <c r="C27" i="3" s="1"/>
  <c r="E27" i="3" s="1"/>
  <c r="D24"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6" i="3"/>
  <c r="B10" i="3"/>
  <c r="D16" i="2"/>
  <c r="C17" i="3" s="1"/>
  <c r="E17" i="3" s="1"/>
  <c r="B17" i="3"/>
  <c r="AE4" i="7"/>
  <c r="D12" i="2"/>
  <c r="C13" i="3" s="1"/>
  <c r="E13" i="3" s="1"/>
  <c r="B13" i="3"/>
  <c r="D21" i="2"/>
  <c r="C22" i="3" s="1"/>
  <c r="E22" i="3" s="1"/>
  <c r="F22" i="3" s="1"/>
  <c r="B22" i="3"/>
  <c r="D28" i="2"/>
  <c r="C29" i="3" s="1"/>
  <c r="E29" i="3" s="1"/>
  <c r="B29" i="3"/>
  <c r="D17" i="2"/>
  <c r="C18" i="3" s="1"/>
  <c r="E18" i="3" s="1"/>
  <c r="B18"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s="1"/>
  <c r="E5" i="3" s="1"/>
  <c r="D6" i="2"/>
  <c r="C7" i="3" s="1"/>
  <c r="E7" i="3" s="1"/>
  <c r="AC6" i="7"/>
  <c r="D8" i="2"/>
  <c r="C9" i="3" s="1"/>
  <c r="E9" i="3" s="1"/>
  <c r="G9" i="3" s="1"/>
  <c r="AC8" i="7"/>
  <c r="D10" i="2"/>
  <c r="C11" i="3" s="1"/>
  <c r="E11" i="3" s="1"/>
  <c r="G11" i="3" s="1"/>
  <c r="AC10" i="7"/>
  <c r="AC12" i="7"/>
  <c r="AG4" i="7"/>
  <c r="AG6" i="7"/>
  <c r="AE6" i="7"/>
  <c r="AG8" i="7"/>
  <c r="AE8" i="7"/>
  <c r="AG10" i="7"/>
  <c r="AE10" i="7"/>
  <c r="AG12" i="7"/>
  <c r="AE12" i="7"/>
  <c r="AF4" i="7"/>
  <c r="AD5" i="7"/>
  <c r="AF6" i="7"/>
  <c r="AD7" i="7"/>
  <c r="AF8" i="7"/>
  <c r="AD9" i="7"/>
  <c r="AF10" i="7"/>
  <c r="AD11" i="7"/>
  <c r="AF12" i="7"/>
  <c r="AD13" i="7"/>
  <c r="D5" i="2"/>
  <c r="C6" i="3" s="1"/>
  <c r="E6" i="3" s="1"/>
  <c r="AC5" i="7"/>
  <c r="AC7" i="7"/>
  <c r="D9" i="2"/>
  <c r="C10" i="3" s="1"/>
  <c r="E10" i="3" s="1"/>
  <c r="AC9" i="7"/>
  <c r="D11" i="2"/>
  <c r="C12" i="3" s="1"/>
  <c r="E12" i="3" s="1"/>
  <c r="AC11" i="7"/>
  <c r="D13" i="2"/>
  <c r="C14" i="3" s="1"/>
  <c r="E14" i="3" s="1"/>
  <c r="AC13" i="7"/>
  <c r="AH4" i="7"/>
  <c r="AG5" i="7"/>
  <c r="AE5" i="7"/>
  <c r="AH6" i="7"/>
  <c r="AG7" i="7"/>
  <c r="AE7" i="7"/>
  <c r="AH8" i="7"/>
  <c r="AG9" i="7"/>
  <c r="AE9" i="7"/>
  <c r="AH10" i="7"/>
  <c r="AG11" i="7"/>
  <c r="AE11" i="7"/>
  <c r="AH12" i="7"/>
  <c r="AG13" i="7"/>
  <c r="AE13" i="7"/>
  <c r="B8" i="15" l="1"/>
  <c r="J8" i="3"/>
  <c r="L7" i="2"/>
  <c r="B7" i="11" s="1"/>
  <c r="K8" i="3"/>
  <c r="B9" i="15"/>
  <c r="J9" i="3"/>
  <c r="L8" i="2"/>
  <c r="B8" i="11" s="1"/>
  <c r="K9" i="3"/>
  <c r="B10" i="15"/>
  <c r="J10" i="3"/>
  <c r="L9" i="2"/>
  <c r="B9" i="11" s="1"/>
  <c r="K10" i="3"/>
  <c r="B6" i="15"/>
  <c r="K6" i="3"/>
  <c r="J6" i="3"/>
  <c r="L5" i="2"/>
  <c r="B5" i="11" s="1"/>
  <c r="G13" i="3"/>
  <c r="B7" i="15"/>
  <c r="K7" i="3"/>
  <c r="J7" i="3"/>
  <c r="L6" i="2"/>
  <c r="B6" i="11" s="1"/>
  <c r="L4" i="2"/>
  <c r="B5" i="15"/>
  <c r="K5" i="3"/>
  <c r="M5" i="3" s="1"/>
  <c r="J5" i="3"/>
  <c r="L41" i="2"/>
  <c r="G17" i="3"/>
  <c r="G26" i="3"/>
  <c r="F28" i="3"/>
  <c r="F10" i="3"/>
  <c r="F16" i="3"/>
  <c r="F21" i="3"/>
  <c r="G12" i="3"/>
  <c r="F8" i="3"/>
  <c r="F30" i="3"/>
  <c r="G18" i="3"/>
  <c r="F18" i="3"/>
  <c r="F27" i="3"/>
  <c r="G27" i="3"/>
  <c r="F20" i="3"/>
  <c r="G20" i="3"/>
  <c r="B20" i="4"/>
  <c r="B21" i="4" s="1"/>
  <c r="F29" i="3"/>
  <c r="G29" i="3"/>
  <c r="F13" i="3"/>
  <c r="E11" i="4"/>
  <c r="E12" i="4" s="1"/>
  <c r="F25" i="3"/>
  <c r="G25" i="3"/>
  <c r="G8" i="3"/>
  <c r="G30" i="3"/>
  <c r="F14" i="3"/>
  <c r="G14" i="3"/>
  <c r="G19" i="3"/>
  <c r="F19" i="3"/>
  <c r="F23" i="3"/>
  <c r="G23" i="3"/>
  <c r="F12" i="3"/>
  <c r="G10" i="3"/>
  <c r="F6" i="3"/>
  <c r="G6" i="3"/>
  <c r="G16" i="3"/>
  <c r="K11" i="4"/>
  <c r="K12" i="4" s="1"/>
  <c r="G28" i="3"/>
  <c r="G21" i="3"/>
  <c r="F9" i="3"/>
  <c r="Q11" i="4"/>
  <c r="Q12" i="4" s="1"/>
  <c r="B4" i="11"/>
  <c r="N11" i="4"/>
  <c r="N12" i="4" s="1"/>
  <c r="G7" i="3"/>
  <c r="F7" i="3"/>
  <c r="M10" i="3"/>
  <c r="N10" i="3" s="1"/>
  <c r="M8" i="3"/>
  <c r="M7" i="3"/>
  <c r="O7" i="3" s="1"/>
  <c r="M9" i="3"/>
  <c r="L43" i="2"/>
  <c r="G22" i="3"/>
  <c r="H11" i="4"/>
  <c r="H12" i="4" s="1"/>
  <c r="F17" i="3"/>
  <c r="M6" i="3"/>
  <c r="F24" i="3"/>
  <c r="G24" i="3"/>
  <c r="G15" i="3"/>
  <c r="F15" i="3"/>
  <c r="G5" i="3"/>
  <c r="F5" i="3"/>
  <c r="F26" i="3"/>
  <c r="F11" i="3"/>
  <c r="D5" i="11" l="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<sst xmlns="http://schemas.openxmlformats.org/spreadsheetml/2006/main" count="1422" uniqueCount="1348">
  <si>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</si>
  <si>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</si>
  <si>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</si>
  <si>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</si>
  <si>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</si>
  <si>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</si>
  <si>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</si>
  <si>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</si>
  <si>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</si>
  <si>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</si>
  <si>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</si>
  <si>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</si>
  <si>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</si>
  <si>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</si>
  <si>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</si>
  <si>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</si>
  <si>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</si>
  <si>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</si>
  <si>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</si>
  <si>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</si>
  <si>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</si>
  <si>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</si>
  <si>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</si>
  <si>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</si>
  <si>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</si>
  <si>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</si>
  <si>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</si>
  <si>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</si>
  <si>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</si>
  <si>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</si>
  <si>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</si>
  <si>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</si>
  <si>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</si>
  <si>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</si>
  <si>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</si>
  <si>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</si>
  <si>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</si>
  <si>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</si>
  <si>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</si>
  <si>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</si>
  <si>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</si>
  <si>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</si>
  <si>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</si>
  <si>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</si>
  <si>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</si>
  <si>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</si>
  <si>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</si>
  <si>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</si>
  <si>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</si>
  <si>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</si>
  <si>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</si>
  <si>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</si>
  <si>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</si>
  <si>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</si>
  <si>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</si>
  <si>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</si>
  <si>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</si>
  <si>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</si>
  <si>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</si>
  <si>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</si>
  <si>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</si>
  <si>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</si>
  <si>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</si>
  <si>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</si>
  <si>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</si>
  <si>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</si>
  <si>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</si>
  <si>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</si>
  <si>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</si>
  <si>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</si>
  <si>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</si>
  <si>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</si>
  <si>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</si>
  <si>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</si>
  <si>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</si>
  <si>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</si>
  <si>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</si>
  <si>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</si>
  <si>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</si>
  <si>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</si>
  <si>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</si>
  <si>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</si>
  <si>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</si>
  <si>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</si>
  <si>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</si>
  <si>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</si>
  <si>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</si>
  <si>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</si>
  <si>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</si>
  <si>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</si>
  <si>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</si>
  <si>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</si>
  <si>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</si>
  <si>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</si>
  <si>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</si>
  <si>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</si>
  <si>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</si>
  <si>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</si>
  <si>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</si>
  <si>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</si>
  <si>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</si>
  <si>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</si>
  <si>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</si>
  <si>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</si>
  <si>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</si>
  <si>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</si>
  <si>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</si>
  <si>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</si>
  <si>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</si>
  <si>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</si>
  <si>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</si>
  <si>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</si>
  <si>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</si>
  <si>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</si>
  <si>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</si>
  <si>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</si>
  <si>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</si>
  <si>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</si>
  <si>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</si>
  <si>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</si>
  <si>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</si>
  <si>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</si>
  <si>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</si>
  <si>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</si>
  <si>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</si>
  <si>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</si>
  <si>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</si>
  <si>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</si>
  <si>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</si>
  <si>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</si>
  <si>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</si>
  <si>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</si>
  <si>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</si>
  <si>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</si>
  <si>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</si>
  <si>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</si>
  <si>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</si>
  <si>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</si>
  <si>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</si>
  <si>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</si>
  <si>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</si>
  <si>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</si>
  <si>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</si>
  <si>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</si>
  <si>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</si>
  <si>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</si>
  <si>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</si>
  <si>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</si>
  <si>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</si>
  <si>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</si>
  <si>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</si>
  <si>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</si>
  <si>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</si>
  <si>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</si>
  <si>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</si>
  <si>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</si>
  <si>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</si>
  <si>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</si>
  <si>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</si>
  <si>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</si>
  <si>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</si>
  <si>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</si>
  <si>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</si>
  <si>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</si>
  <si>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</si>
  <si>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</si>
  <si>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</si>
  <si>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</si>
  <si>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</si>
  <si>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</si>
  <si>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</si>
  <si>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</si>
  <si>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</si>
  <si>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</si>
  <si>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</si>
  <si>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</si>
  <si>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</si>
  <si>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</si>
  <si>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</si>
  <si>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</si>
  <si>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</si>
  <si>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</si>
  <si>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</si>
  <si>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</si>
  <si>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</si>
  <si>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</si>
  <si>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</si>
  <si>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</si>
  <si>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</si>
  <si>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</si>
  <si>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</si>
  <si>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</si>
  <si>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</si>
  <si>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</si>
  <si>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</si>
  <si>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</si>
  <si>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</si>
  <si>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</si>
  <si>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</si>
  <si>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</si>
  <si>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</si>
  <si>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</si>
  <si>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</si>
  <si>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</si>
  <si>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</si>
  <si>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</si>
  <si>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</si>
  <si>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</si>
  <si>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</si>
  <si>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</si>
  <si>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</si>
  <si>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</si>
  <si>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</si>
  <si>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</si>
  <si>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</si>
  <si>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</si>
  <si>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</si>
  <si>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</si>
  <si>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</si>
  <si>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</si>
  <si>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</si>
  <si>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</si>
  <si>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</si>
  <si>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</si>
  <si>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</si>
  <si>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</si>
  <si>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</si>
  <si>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</si>
  <si>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</si>
  <si>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</si>
  <si>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</si>
  <si>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</si>
  <si>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</si>
  <si>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</si>
  <si>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</si>
  <si>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</si>
  <si>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</si>
  <si>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</si>
  <si>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</si>
  <si>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</si>
  <si>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</si>
  <si>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</si>
  <si>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</si>
  <si>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</si>
  <si>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</si>
  <si>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</si>
  <si>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</si>
  <si>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</si>
  <si>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</si>
  <si>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</si>
  <si>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</si>
  <si>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</si>
  <si>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</si>
  <si>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</si>
  <si>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</si>
  <si>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</si>
  <si>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</si>
  <si>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</si>
  <si>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</si>
  <si>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</si>
  <si>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</si>
  <si>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</si>
  <si>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</si>
  <si>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</si>
  <si>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</si>
  <si>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</si>
  <si>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</si>
  <si>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</si>
  <si>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</si>
  <si>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</si>
  <si>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</si>
  <si>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</si>
  <si>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</si>
  <si>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</si>
  <si>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</si>
  <si>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</si>
  <si>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</si>
  <si>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</si>
  <si>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</si>
  <si>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</si>
  <si>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</si>
  <si>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</si>
  <si>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</si>
  <si>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</si>
  <si>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</si>
  <si>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</si>
  <si>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</si>
  <si>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</si>
  <si>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</si>
  <si>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</si>
  <si>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</si>
  <si>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</si>
  <si>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</si>
  <si>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</si>
  <si>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</si>
  <si>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</si>
  <si>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</si>
  <si>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</si>
  <si>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</si>
  <si>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</si>
  <si>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</si>
  <si>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</si>
  <si>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</si>
  <si>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</si>
  <si>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</si>
  <si>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</si>
  <si>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</si>
  <si>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</si>
  <si>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</si>
  <si>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</si>
  <si>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</si>
  <si>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</si>
  <si>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</si>
  <si>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</si>
  <si>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</si>
  <si>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</si>
  <si>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</si>
  <si>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</si>
  <si>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</si>
  <si>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</si>
  <si>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</si>
  <si>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</si>
  <si>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</si>
  <si>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</si>
  <si>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</si>
  <si>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</si>
  <si>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</si>
  <si>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</si>
  <si>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</si>
  <si>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</si>
  <si>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</si>
  <si>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</si>
  <si>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</si>
  <si>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</si>
  <si>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</si>
  <si>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</si>
  <si>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</si>
  <si>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</si>
  <si>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</si>
  <si>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</si>
  <si>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</si>
  <si>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</si>
  <si>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</si>
  <si>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</si>
  <si>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</si>
  <si>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</si>
  <si>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</si>
  <si>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</si>
  <si>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</si>
  <si>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</si>
  <si>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</si>
  <si>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</si>
  <si>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</si>
  <si>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</si>
  <si>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</si>
  <si>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</si>
  <si>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</si>
  <si>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</si>
  <si>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</si>
  <si>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</si>
  <si>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</si>
  <si>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</si>
  <si>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</si>
  <si>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</si>
  <si>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</si>
  <si>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</si>
  <si>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</si>
  <si>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</si>
  <si>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</si>
  <si>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</si>
  <si>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</si>
  <si>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</si>
  <si>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</si>
  <si>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</si>
  <si>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</si>
  <si>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</si>
  <si>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</si>
  <si>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</si>
  <si>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</si>
  <si>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</si>
  <si>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</si>
  <si>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</si>
  <si>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</si>
  <si>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</si>
  <si>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</si>
  <si>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</si>
  <si>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</si>
  <si>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</si>
  <si>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</si>
  <si>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</si>
  <si>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</si>
  <si>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</si>
  <si>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</si>
  <si>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</si>
  <si>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</si>
  <si>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</si>
  <si>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</si>
  <si>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</si>
  <si>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</si>
  <si>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</si>
  <si>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</si>
  <si>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</si>
  <si>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</si>
  <si>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</si>
  <si>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</si>
  <si>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</si>
  <si>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</si>
  <si>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</si>
  <si>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</si>
  <si>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</si>
  <si>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</si>
  <si>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</si>
  <si>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</si>
  <si>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</si>
  <si>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</si>
  <si>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</si>
  <si>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</si>
  <si>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</si>
  <si>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</si>
  <si>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</si>
  <si>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</si>
  <si>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</si>
  <si>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</si>
  <si>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</si>
  <si>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</si>
  <si>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</si>
  <si>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</si>
  <si>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</si>
  <si>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</si>
  <si>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</si>
  <si>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</si>
  <si>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</si>
  <si>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</si>
  <si>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</si>
  <si>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</si>
  <si>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</si>
  <si>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</si>
  <si>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</si>
  <si>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</si>
  <si>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</si>
  <si>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</si>
  <si>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</si>
  <si>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</si>
  <si>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</si>
  <si>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</si>
  <si>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</si>
  <si>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</si>
  <si>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</si>
  <si>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</si>
  <si>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</si>
  <si>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</si>
  <si>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</si>
  <si>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</si>
  <si>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</si>
  <si>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</si>
  <si>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</si>
  <si>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</si>
  <si>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</si>
  <si>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</si>
  <si>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</si>
  <si>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</si>
  <si>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</si>
  <si>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</si>
  <si>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</si>
  <si>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</si>
  <si>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</si>
  <si>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</si>
  <si>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</si>
  <si>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</si>
  <si>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</si>
  <si>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</si>
  <si>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</si>
  <si>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</si>
  <si>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</si>
  <si>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</si>
  <si>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</si>
  <si>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</si>
  <si>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</si>
  <si>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</si>
  <si>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</si>
  <si>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</si>
  <si>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</si>
  <si>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</si>
  <si>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</si>
  <si>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</si>
  <si>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</si>
  <si>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</si>
  <si>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</si>
  <si>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</si>
  <si>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</si>
  <si>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</si>
  <si>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</si>
  <si>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</si>
  <si>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</si>
  <si>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</si>
  <si>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</si>
  <si>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</si>
  <si>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</si>
  <si>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</si>
  <si>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</si>
  <si>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</si>
  <si>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</si>
  <si>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</si>
  <si>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</si>
  <si>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</si>
  <si>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</si>
  <si>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</si>
  <si>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</si>
  <si>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</si>
  <si>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</si>
  <si>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</si>
  <si>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</si>
  <si>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</si>
  <si>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</si>
  <si>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</si>
  <si>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</si>
  <si>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</si>
  <si>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</si>
  <si>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</si>
  <si>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</si>
  <si>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</si>
  <si>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</si>
  <si>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</si>
  <si>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</si>
  <si>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</si>
  <si>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</si>
  <si>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</si>
  <si>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</si>
  <si>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</si>
  <si>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</si>
  <si>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</si>
  <si>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</si>
  <si>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</si>
  <si>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</si>
  <si>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</si>
  <si>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</si>
  <si>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</si>
  <si>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</si>
  <si>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</si>
  <si>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</si>
  <si>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</si>
  <si>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</si>
  <si>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</si>
  <si>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</si>
  <si>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</si>
  <si>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</si>
  <si>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</si>
  <si>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</si>
  <si>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</si>
  <si>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</si>
  <si>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</si>
  <si>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</si>
  <si>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</si>
  <si>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</si>
  <si>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</si>
  <si>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</si>
  <si>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</si>
  <si>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</si>
  <si>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</si>
  <si>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</si>
  <si>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</si>
  <si>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</si>
  <si>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</si>
  <si>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</si>
  <si>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</si>
  <si>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</si>
  <si>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</si>
  <si>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</si>
  <si>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</si>
  <si>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</si>
  <si>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</si>
  <si>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</si>
  <si>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</si>
  <si>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</si>
  <si>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</si>
  <si>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</si>
  <si>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</si>
  <si>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</si>
  <si>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</si>
  <si>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</si>
  <si>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</si>
  <si>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</si>
  <si>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</si>
  <si>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</si>
  <si>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</si>
  <si>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</si>
  <si>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</si>
  <si>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</si>
  <si>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</si>
  <si>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</si>
  <si>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</si>
  <si>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</si>
  <si>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</si>
  <si>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</si>
  <si>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</si>
  <si>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</si>
  <si>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</si>
  <si>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</si>
  <si>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</si>
  <si>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</si>
  <si>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</si>
  <si>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</si>
  <si>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</si>
  <si>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</si>
  <si>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</si>
  <si>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</si>
  <si>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</si>
  <si>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</si>
  <si>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</si>
  <si>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</si>
  <si>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</si>
  <si>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</si>
  <si>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</si>
  <si>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</si>
  <si>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</si>
  <si>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</si>
  <si>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</si>
  <si>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</si>
  <si>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</si>
  <si>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</si>
  <si>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</si>
  <si>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</si>
  <si>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</si>
  <si>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</si>
  <si>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</si>
  <si>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</si>
  <si>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</si>
  <si>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</si>
  <si>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</si>
  <si>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</si>
  <si>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</si>
  <si>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</si>
  <si>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</si>
  <si>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</si>
  <si>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</si>
  <si>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</si>
  <si>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</si>
  <si>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</si>
  <si>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</si>
  <si>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</si>
  <si>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</si>
  <si>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</si>
  <si>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</si>
  <si>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</si>
  <si>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</si>
  <si>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</si>
  <si>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</si>
  <si>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</si>
  <si>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</si>
  <si>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</si>
  <si>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</si>
  <si>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</si>
  <si>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</si>
  <si>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</si>
  <si>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</si>
  <si>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</si>
  <si>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</si>
  <si>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</si>
  <si>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</si>
  <si>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</si>
  <si>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</si>
  <si>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</si>
  <si>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</si>
  <si>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</si>
  <si>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</si>
  <si>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</si>
  <si>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</si>
  <si>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</si>
  <si>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</si>
  <si>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</si>
  <si>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</si>
  <si>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</si>
  <si>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</si>
  <si>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</si>
  <si>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</si>
  <si>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</si>
  <si>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</si>
  <si>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</si>
  <si>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</si>
  <si>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</si>
  <si>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</si>
  <si>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</si>
  <si>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</si>
  <si>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</si>
  <si>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</si>
  <si>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</si>
  <si>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</si>
  <si>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</si>
  <si>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</si>
  <si>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</si>
  <si>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</si>
  <si>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</si>
  <si>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</si>
  <si>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</si>
  <si>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</si>
  <si>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</si>
  <si>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</si>
  <si>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</si>
  <si>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</si>
  <si>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</si>
  <si>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</si>
  <si>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</si>
  <si>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</si>
  <si>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</si>
  <si>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</si>
  <si>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</si>
  <si>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</si>
  <si>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</si>
  <si>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</si>
  <si>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</si>
  <si>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</si>
  <si>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</si>
  <si>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</si>
  <si>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</si>
  <si>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</si>
  <si>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</si>
  <si>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</si>
  <si>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</si>
  <si>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</si>
  <si>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</si>
  <si>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</si>
  <si>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</si>
  <si>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</si>
  <si>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</si>
  <si>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</si>
  <si>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</si>
  <si>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</si>
  <si>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</si>
  <si>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</si>
  <si>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</si>
  <si>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</si>
  <si>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</si>
  <si>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</si>
  <si>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</si>
  <si>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</si>
  <si>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</si>
  <si>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</si>
  <si>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</si>
  <si>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</si>
  <si>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</si>
  <si>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</si>
  <si>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</si>
  <si>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</si>
  <si>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</si>
  <si>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</si>
  <si>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</si>
  <si>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</si>
  <si>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</si>
  <si>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</si>
  <si>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</si>
  <si>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</si>
  <si>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</si>
  <si>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</si>
  <si>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</si>
  <si>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</si>
  <si>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</si>
  <si>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</si>
  <si>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</si>
  <si>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</si>
  <si>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</si>
  <si>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</si>
  <si>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</si>
  <si>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</si>
  <si>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</si>
  <si>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</si>
  <si>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</si>
  <si>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</si>
  <si>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</si>
  <si>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</si>
  <si>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</si>
  <si>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</si>
  <si>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</si>
  <si>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</si>
  <si>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</si>
  <si>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</si>
  <si>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</si>
  <si>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</si>
  <si>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</si>
  <si>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</si>
  <si>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</si>
  <si>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</si>
  <si>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</si>
  <si>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</si>
  <si>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</si>
  <si>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</si>
  <si>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</si>
  <si>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</si>
  <si>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</si>
  <si>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</si>
  <si>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</si>
  <si>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</si>
  <si>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</si>
  <si>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</si>
  <si>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</si>
  <si>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</si>
  <si>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</si>
  <si>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</si>
  <si>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</si>
  <si>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</si>
  <si>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</si>
  <si>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</si>
  <si>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</si>
  <si>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</si>
  <si>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</si>
  <si>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</si>
  <si>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</si>
  <si>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</si>
  <si>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</si>
  <si>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</si>
  <si>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</si>
  <si>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</si>
  <si>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</si>
  <si>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</si>
  <si>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</si>
  <si>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</si>
  <si>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</si>
  <si>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</si>
  <si>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</si>
  <si>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</si>
  <si>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</si>
  <si>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</si>
  <si>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</si>
  <si>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</si>
  <si>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</si>
  <si>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</si>
  <si>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</si>
  <si>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</si>
  <si>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</si>
  <si>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</si>
  <si>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</si>
  <si>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</si>
  <si>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</si>
  <si>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</si>
  <si>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</si>
  <si>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</si>
  <si>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</si>
  <si>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</si>
  <si>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</si>
  <si>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</si>
  <si>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</si>
  <si>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</si>
  <si>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</si>
  <si>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</si>
  <si>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</si>
  <si>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</si>
  <si>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</si>
  <si>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</si>
  <si>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</si>
  <si>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</si>
  <si>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</si>
  <si>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</si>
  <si>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</si>
  <si>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</si>
  <si>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</si>
  <si>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</si>
  <si>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</si>
  <si>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</si>
  <si>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</si>
  <si>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</si>
  <si>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</si>
  <si>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</si>
  <si>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</si>
  <si>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</si>
  <si>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</si>
  <si>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</si>
  <si>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</si>
  <si>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</si>
  <si>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</si>
  <si>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</si>
  <si>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</si>
  <si>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</si>
  <si>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</si>
  <si>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</si>
  <si>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</si>
  <si>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</si>
  <si>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</si>
  <si>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</si>
  <si>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</si>
  <si>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</si>
  <si>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</si>
  <si>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</si>
  <si>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</si>
  <si>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</si>
  <si>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</si>
  <si>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</si>
  <si>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</si>
  <si>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</si>
  <si>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</si>
  <si>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</si>
  <si>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</si>
  <si>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</si>
  <si>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</si>
  <si>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</si>
  <si>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</si>
  <si>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</si>
  <si>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</si>
  <si>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</si>
  <si>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</si>
  <si>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</si>
  <si>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</si>
  <si>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</si>
  <si>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</si>
  <si>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</si>
  <si>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</si>
  <si>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</si>
  <si>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</si>
  <si>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</si>
  <si>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</si>
  <si>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</si>
  <si>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</si>
  <si>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</si>
  <si>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</si>
  <si>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</si>
  <si>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</si>
  <si>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</si>
  <si>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</si>
  <si>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</si>
  <si>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</si>
  <si>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</si>
  <si>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</si>
  <si>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</si>
  <si>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</si>
  <si>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</si>
  <si>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</si>
  <si>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</si>
  <si>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</si>
  <si>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</si>
  <si>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</si>
  <si>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</si>
  <si>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</si>
  <si>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</si>
  <si>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</si>
  <si>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</si>
  <si>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</si>
  <si>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</si>
  <si>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</si>
  <si>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</si>
  <si>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</si>
  <si>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</si>
  <si>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</si>
  <si>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</si>
  <si>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</si>
  <si>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</si>
  <si>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</si>
  <si>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</si>
  <si>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</si>
  <si>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</si>
  <si>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</si>
  <si>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</si>
  <si>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</si>
  <si>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</si>
  <si>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</si>
  <si>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</si>
  <si>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</si>
  <si>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</si>
  <si>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</si>
  <si>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</si>
  <si>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</si>
  <si>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</si>
  <si>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</si>
  <si>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</si>
  <si>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</si>
  <si>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</si>
  <si>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</si>
  <si>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</si>
  <si>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</si>
  <si>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</si>
  <si>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</si>
  <si>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</si>
  <si>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</si>
  <si>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</si>
  <si>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</si>
  <si>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</si>
  <si>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</si>
  <si>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</si>
  <si>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</si>
  <si>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</si>
  <si>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</si>
  <si>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</si>
  <si>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</si>
  <si>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</si>
  <si>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</si>
  <si>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</si>
  <si>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</si>
  <si>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</si>
  <si>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</si>
  <si>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</si>
  <si>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</si>
  <si>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</si>
  <si>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</si>
  <si>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</si>
  <si>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</si>
  <si>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</si>
  <si>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</si>
  <si>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</si>
  <si>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</si>
  <si>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</si>
  <si>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</si>
  <si>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</si>
  <si>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</si>
  <si>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</si>
  <si>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</si>
  <si>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</si>
  <si>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</si>
  <si>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</si>
  <si>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</si>
  <si>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</si>
  <si>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</si>
  <si>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</si>
  <si>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</si>
  <si>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</si>
  <si>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</si>
  <si>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</si>
  <si>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</si>
  <si>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</si>
  <si>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</si>
  <si>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</si>
  <si>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</si>
  <si>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</si>
  <si>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</si>
  <si>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</si>
  <si>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</si>
  <si>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</si>
  <si>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</si>
  <si>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</si>
  <si>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</si>
  <si>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</si>
  <si>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</si>
  <si>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</si>
  <si>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</si>
  <si>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</si>
  <si>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</si>
  <si>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</si>
  <si>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</si>
  <si>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</si>
  <si>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</si>
  <si>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</si>
  <si>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</si>
  <si>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</si>
  <si>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</si>
  <si>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</si>
  <si>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</si>
  <si>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</si>
  <si>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</si>
  <si>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</si>
  <si>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</si>
  <si>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</si>
  <si>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</si>
  <si>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</si>
  <si>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</si>
  <si>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</si>
  <si>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</si>
  <si>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</si>
  <si>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</si>
  <si>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</si>
  <si>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</si>
  <si>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</si>
  <si>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</si>
  <si>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</si>
  <si>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</si>
  <si>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</si>
  <si>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</si>
  <si>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</si>
  <si>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</si>
  <si>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</si>
  <si>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</si>
  <si>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</si>
  <si>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</si>
  <si>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</si>
  <si>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</si>
  <si>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</si>
  <si>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</si>
  <si>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</si>
  <si>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</si>
  <si>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</si>
  <si>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</si>
  <si>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</si>
  <si>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</si>
  <si>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</si>
  <si>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</si>
  <si>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</si>
  <si>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</si>
  <si>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</si>
  <si>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</si>
  <si>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</si>
  <si>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</si>
  <si>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</si>
  <si>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</si>
  <si>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</si>
  <si>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</si>
  <si>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</si>
  <si>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</si>
  <si>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</si>
  <si>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</si>
  <si>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</si>
  <si>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</si>
  <si>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</si>
  <si>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</si>
  <si>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</si>
  <si>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</si>
  <si>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</si>
  <si>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</si>
  <si>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</si>
  <si>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</si>
  <si>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</si>
  <si>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</si>
  <si>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</si>
  <si>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</si>
  <si>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</si>
  <si>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</si>
  <si>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</si>
  <si>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</si>
  <si>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</si>
  <si>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</si>
  <si>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</si>
  <si>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</si>
  <si>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</si>
  <si>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</si>
  <si>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</si>
  <si>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</si>
  <si>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</si>
  <si>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</si>
  <si>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</si>
  <si>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</si>
  <si>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</si>
  <si>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</si>
  <si>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</si>
  <si>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</si>
  <si>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</si>
  <si>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</si>
  <si>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</si>
  <si>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</si>
  <si>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</si>
  <si>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</si>
  <si>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</si>
  <si>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</si>
  <si>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</si>
  <si>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</si>
  <si>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</si>
  <si>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</si>
  <si>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</si>
  <si>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</si>
  <si>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</si>
  <si>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</si>
  <si>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</si>
  <si>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</si>
  <si>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</si>
  <si>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</si>
  <si>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</si>
  <si>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</si>
  <si>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</si>
  <si>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</si>
  <si>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</si>
  <si>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</si>
  <si>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</si>
  <si>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</si>
  <si>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</si>
  <si>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</si>
  <si>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</si>
  <si>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</si>
  <si>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</si>
  <si>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</si>
  <si>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</si>
  <si>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</si>
  <si>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</si>
  <si>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</si>
  <si>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</si>
  <si>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</si>
  <si>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</si>
  <si>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</si>
  <si>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</si>
  <si>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</si>
  <si>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</si>
  <si>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</si>
  <si>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</si>
  <si>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</si>
  <si>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</si>
  <si>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</si>
  <si>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</si>
  <si>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</si>
  <si>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</si>
  <si>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</si>
  <si>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</si>
  <si>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</si>
  <si>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</si>
  <si>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</si>
  <si>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</si>
  <si>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</si>
  <si>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</si>
  <si>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</si>
  <si>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</si>
  <si>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</si>
  <si>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</si>
  <si>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</si>
  <si>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</si>
  <si>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</si>
  <si>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</si>
  <si>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</si>
  <si>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</si>
  <si>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</si>
  <si>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</si>
  <si>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</si>
  <si>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</si>
  <si>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</si>
  <si>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</si>
  <si>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</si>
  <si>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</si>
  <si>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</si>
  <si>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</si>
  <si>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</si>
  <si>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</si>
  <si>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</si>
  <si>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</si>
  <si>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</si>
  <si>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</si>
  <si>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</si>
  <si>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</si>
  <si>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</si>
  <si>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</si>
  <si>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</si>
  <si>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</si>
  <si>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</si>
  <si>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</si>
  <si>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</si>
  <si>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</si>
  <si>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</si>
  <si>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</si>
  <si>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</si>
  <si>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</si>
  <si>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</si>
  <si>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</si>
  <si>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</si>
  <si>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</si>
  <si>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</si>
  <si>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</si>
  <si>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</si>
  <si>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</si>
  <si>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</si>
  <si>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</si>
  <si>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</si>
  <si>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</si>
  <si>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</si>
  <si>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</si>
  <si>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</si>
  <si>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</si>
  <si>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</si>
  <si>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</si>
  <si>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</si>
  <si>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</si>
  <si>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</si>
  <si>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</si>
  <si>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</si>
  <si>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</si>
  <si>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</si>
  <si>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</si>
  <si>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</si>
  <si>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</si>
  <si>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</si>
  <si>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</si>
  <si>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</si>
  <si>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</si>
  <si>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</si>
  <si>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</si>
  <si>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</si>
  <si>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</si>
  <si>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</si>
  <si>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</si>
  <si>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</si>
  <si>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</si>
  <si>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</si>
  <si>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</si>
  <si>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</si>
  <si>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</si>
  <si>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</si>
  <si>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</si>
  <si>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</si>
  <si>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</si>
  <si>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</si>
  <si>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</si>
  <si>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</si>
  <si>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appendere</t>
  </si>
  <si>
    <t>ostruttivo</t>
  </si>
  <si>
    <t>buono</t>
  </si>
  <si>
    <t>scarso</t>
  </si>
  <si>
    <t>gradevole</t>
  </si>
  <si>
    <t>non conforme alle aspettative</t>
  </si>
  <si>
    <t>conforme alle aspettative</t>
  </si>
  <si>
    <t>invitante</t>
  </si>
  <si>
    <t>non invitante</t>
  </si>
  <si>
    <t>congeniale</t>
  </si>
  <si>
    <t>ostile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</si>
  <si>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</si>
  <si>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</si>
  <si>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</si>
  <si>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</si>
  <si>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</si>
  <si>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</si>
  <si>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</si>
  <si>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</si>
  <si>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</si>
  <si>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</si>
  <si>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</si>
  <si>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</si>
  <si>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</si>
  <si>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</si>
  <si>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</si>
  <si>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</si>
  <si>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</si>
  <si>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</si>
  <si>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</si>
  <si>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</si>
  <si>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</si>
  <si>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</si>
  <si>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</si>
  <si>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</si>
  <si>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</si>
  <si>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</si>
  <si>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</si>
  <si>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</si>
  <si>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</si>
  <si>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</si>
  <si>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</si>
  <si>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</si>
  <si>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</si>
  <si>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</si>
  <si>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</si>
  <si>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</si>
  <si>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</si>
  <si>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</si>
  <si>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</si>
  <si>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</si>
  <si>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</si>
  <si>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</si>
  <si>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</si>
  <si>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</si>
  <si>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</si>
  <si>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</si>
  <si>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</si>
  <si>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</si>
  <si>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</si>
  <si>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شفافیت</t>
  </si>
  <si>
    <t xml:space="preserve">   کارایی</t>
  </si>
  <si>
    <t>قابلیت اطمینان</t>
  </si>
  <si>
    <t>جذابیت</t>
  </si>
  <si>
    <t>انگیزاننده بودن</t>
  </si>
  <si>
    <t>نوآورانه بودن</t>
  </si>
  <si>
    <t>کیفیت طراحی</t>
  </si>
  <si>
    <t>کیفیت استفاده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</si>
</sst>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1">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xf numFmtId="0" fontId="10" fillId="0" borderId="0" xfId="0" applyFont="1" applyFill="1" applyBorder="1" applyAlignment="1">
      <alignment horizontal="right" vertical="center"/>
    </xf>
    <xf numFmtId="0" fontId="10" fillId="0" borderId="0" xfId="0" applyFont="1" applyFill="1" applyBorder="1" applyAlignment="1">
      <alignment horizontal="right"/>
    </xf>
  </cellXfs>
  <cellStyles count="1">
    <cellStyle name="Normal"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FFFF00"/>
              </a:solidFill>
            </c:spPr>
            <c:extLst>
              <c:ext xmlns:c16="http://schemas.microsoft.com/office/drawing/2014/chart" uri="{C3380CC4-5D6E-409C-BE32-E72D297353CC}">
                <c16:uniqueId val="{00000009-F096-4730-A698-5B86DE4DE336}"/>
              </c:ext>
            </c:extLst>
          </c:dPt>
          <c:dPt>
            <c:idx val="5"/>
            <c:invertIfNegative val="0"/>
            <c:bubble3D val="0"/>
            <c:spPr>
              <a:solidFill>
                <a:srgbClr val="FFFF00"/>
              </a:solidFill>
            </c:spPr>
            <c:extLst>
              <c:ext xmlns:c16="http://schemas.microsoft.com/office/drawing/2014/chart" uri="{C3380CC4-5D6E-409C-BE32-E72D297353CC}">
                <c16:uniqueId val="{0000000B-F096-4730-A698-5B86DE4DE336}"/>
              </c:ext>
            </c:extLst>
          </c:dPt>
          <c:dPt>
            <c:idx val="6"/>
            <c:invertIfNegative val="0"/>
            <c:bubble3D val="0"/>
            <c:spPr>
              <a:solidFill>
                <a:srgbClr val="FFFF00"/>
              </a:solidFill>
            </c:spPr>
            <c:extLs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c:ext xmlns:c16="http://schemas.microsoft.com/office/drawing/2014/chart" uri="{C3380CC4-5D6E-409C-BE32-E72D297353CC}">
                <c16:uniqueId val="{00000021-F096-4730-A698-5B86DE4DE336}"/>
              </c:ext>
            </c:extLst>
          </c:dPt>
          <c:dPt>
            <c:idx val="17"/>
            <c:invertIfNegative val="0"/>
            <c:bubble3D val="0"/>
            <c:spPr>
              <a:solidFill>
                <a:srgbClr val="FFFF00"/>
              </a:solidFill>
            </c:spPr>
            <c:extLs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c:ext xmlns:c16="http://schemas.microsoft.com/office/drawing/2014/chart" uri="{C3380CC4-5D6E-409C-BE32-E72D297353CC}">
                <c16:uniqueId val="{00000033-F096-4730-A698-5B86DE4DE336}"/>
              </c:ext>
            </c:extLst>
          </c:dPt>
          <c:val>
            <c:numRef>
              <c:f>Results!$B$4:$B$29</c:f>
              <c:numCache>
                <c:formatCode>0.0</c:formatCode>
                <c:ptCount val="26"/>
                <c:pt idx="0">
                  <c:v>1.7</c:v>
                </c:pt>
                <c:pt idx="1">
                  <c:v>2</c:v>
                </c:pt>
                <c:pt idx="2">
                  <c:v>1.2</c:v>
                </c:pt>
                <c:pt idx="3">
                  <c:v>2</c:v>
                </c:pt>
                <c:pt idx="4">
                  <c:v>1.6</c:v>
                </c:pt>
                <c:pt idx="5">
                  <c:v>0.9</c:v>
                </c:pt>
                <c:pt idx="6">
                  <c:v>1.3</c:v>
                </c:pt>
                <c:pt idx="7">
                  <c:v>1.3</c:v>
                </c:pt>
                <c:pt idx="8">
                  <c:v>1.4</c:v>
                </c:pt>
                <c:pt idx="9">
                  <c:v>0.5</c:v>
                </c:pt>
                <c:pt idx="10">
                  <c:v>1.6</c:v>
                </c:pt>
                <c:pt idx="11">
                  <c:v>2.4</c:v>
                </c:pt>
                <c:pt idx="12">
                  <c:v>1.8</c:v>
                </c:pt>
                <c:pt idx="13">
                  <c:v>1.5</c:v>
                </c:pt>
                <c:pt idx="14">
                  <c:v>1</c:v>
                </c:pt>
                <c:pt idx="15">
                  <c:v>1.9</c:v>
                </c:pt>
                <c:pt idx="16">
                  <c:v>1.7</c:v>
                </c:pt>
                <c:pt idx="17">
                  <c:v>1.1000000000000001</c:v>
                </c:pt>
                <c:pt idx="18">
                  <c:v>1.7</c:v>
                </c:pt>
                <c:pt idx="19">
                  <c:v>1.8</c:v>
                </c:pt>
                <c:pt idx="20">
                  <c:v>2</c:v>
                </c:pt>
                <c:pt idx="21">
                  <c:v>1.7</c:v>
                </c:pt>
                <c:pt idx="22">
                  <c:v>1.8</c:v>
                </c:pt>
                <c:pt idx="23">
                  <c:v>1.6</c:v>
                </c:pt>
                <c:pt idx="24">
                  <c:v>2</c:v>
                </c:pt>
                <c:pt idx="25">
                  <c:v>0.6</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0.49047469911176572</c:v>
                  </c:pt>
                  <c:pt idx="1">
                    <c:v>0.63594044380548731</c:v>
                  </c:pt>
                  <c:pt idx="2">
                    <c:v>0.38685505453964958</c:v>
                  </c:pt>
                  <c:pt idx="3">
                    <c:v>0.45644910716083603</c:v>
                  </c:pt>
                  <c:pt idx="4">
                    <c:v>0.52899868087606849</c:v>
                  </c:pt>
                  <c:pt idx="5">
                    <c:v>0.39369047828981268</c:v>
                  </c:pt>
                </c:numCache>
              </c:numRef>
            </c:plus>
            <c:minus>
              <c:numRef>
                <c:f>Confidence_Intervals!$M$5:$M$10</c:f>
                <c:numCache>
                  <c:formatCode>General</c:formatCode>
                  <c:ptCount val="6"/>
                  <c:pt idx="0">
                    <c:v>0.49047469911176572</c:v>
                  </c:pt>
                  <c:pt idx="1">
                    <c:v>0.63594044380548731</c:v>
                  </c:pt>
                  <c:pt idx="2">
                    <c:v>0.38685505453964958</c:v>
                  </c:pt>
                  <c:pt idx="3">
                    <c:v>0.45644910716083603</c:v>
                  </c:pt>
                  <c:pt idx="4">
                    <c:v>0.52899868087606849</c:v>
                  </c:pt>
                  <c:pt idx="5">
                    <c:v>0.39369047828981268</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1.85</c:v>
                </c:pt>
                <c:pt idx="1">
                  <c:v>1.95</c:v>
                </c:pt>
                <c:pt idx="2">
                  <c:v>1.675</c:v>
                </c:pt>
                <c:pt idx="3">
                  <c:v>1.575</c:v>
                </c:pt>
                <c:pt idx="4">
                  <c:v>1.2250000000000001</c:v>
                </c:pt>
                <c:pt idx="5">
                  <c:v>0.82499999999999996</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numFmt formatCode="0" sourceLinked="0"/>
        <c:majorTickMark val="out"/>
        <c:minorTickMark val="none"/>
        <c:tickLblPos val="nextTo"/>
        <c:crossAx val="40571508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1.85</c:v>
                </c:pt>
                <c:pt idx="1">
                  <c:v>1.95</c:v>
                </c:pt>
                <c:pt idx="2">
                  <c:v>1.675</c:v>
                </c:pt>
                <c:pt idx="3">
                  <c:v>1.575</c:v>
                </c:pt>
                <c:pt idx="4">
                  <c:v>1.2250000000000001</c:v>
                </c:pt>
                <c:pt idx="5">
                  <c:v>0.82499999999999996</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1.85</c:v>
                </c:pt>
                <c:pt idx="1">
                  <c:v>1.7333333333333334</c:v>
                </c:pt>
                <c:pt idx="2">
                  <c:v>1.0249999999999999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numFmt formatCode="0" sourceLinked="0"/>
        <c:majorTickMark val="out"/>
        <c:minorTickMark val="none"/>
        <c:tickLblPos val="nextTo"/>
        <c:crossAx val="34819836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1.85</c:v>
                </c:pt>
                <c:pt idx="1">
                  <c:v>1.95</c:v>
                </c:pt>
                <c:pt idx="2">
                  <c:v>1.675</c:v>
                </c:pt>
                <c:pt idx="3">
                  <c:v>1.575</c:v>
                </c:pt>
                <c:pt idx="4">
                  <c:v>1.2250000000000001</c:v>
                </c:pt>
                <c:pt idx="5">
                  <c:v>0.82499999999999996</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4" sqref="B4"/>
    </sheetView>
  </sheetViews>
  <sheetFormatPr defaultColWidth="9.109375" defaultRowHeight="14.4" x14ac:dyDescent="0.3"/>
  <cols>
    <col min="1" max="1" width="35.109375" customWidth="1"/>
    <col min="2" max="2" width="22" customWidth="1"/>
    <col min="3" max="3" width="43" customWidth="1"/>
  </cols>
  <sheetData>
    <row r="1" spans="1:3" ht="52.5" customHeight="1" x14ac:dyDescent="0.3">
      <c r="A1" s="69" t="s">
        <v>828</v>
      </c>
      <c r="B1" s="69"/>
      <c r="C1" s="69"/>
    </row>
    <row r="2" spans="1:3" ht="107.25" customHeight="1" x14ac:dyDescent="0.3">
      <c r="A2" s="70" t="s">
        <v>813</v>
      </c>
      <c r="B2" s="70"/>
      <c r="C2" s="70"/>
    </row>
    <row r="4" spans="1:3" ht="18" x14ac:dyDescent="0.35">
      <c r="A4" s="44" t="s">
        <v>812</v>
      </c>
      <c r="B4" s="45" t="s">
        <v>130</v>
      </c>
    </row>
    <row r="6" spans="1:3" ht="30.75" customHeight="1" x14ac:dyDescent="0.3">
      <c r="A6" s="71" t="s">
        <v>814</v>
      </c>
      <c r="B6" s="71"/>
      <c r="C6" s="71"/>
    </row>
    <row r="8" spans="1:3" ht="262.5" customHeight="1" x14ac:dyDescent="0.3">
      <c r="A8" s="72" t="s">
        <v>827</v>
      </c>
      <c r="B8" s="72"/>
      <c r="C8" s="72"/>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Items!$A$2:$A$21</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6"/>
  <sheetViews>
    <sheetView workbookViewId="0">
      <selection activeCell="AF16" sqref="AF16"/>
    </sheetView>
  </sheetViews>
  <sheetFormatPr defaultColWidth="9.109375" defaultRowHeight="14.4" x14ac:dyDescent="0.3"/>
  <cols>
    <col min="1" max="26" width="3.6640625" style="2" customWidth="1"/>
  </cols>
  <sheetData>
    <row r="1" spans="1:26" ht="126" customHeight="1" x14ac:dyDescent="0.3">
      <c r="A1" s="73" t="s">
        <v>829</v>
      </c>
      <c r="B1" s="74"/>
      <c r="C1" s="74"/>
      <c r="D1" s="74"/>
      <c r="E1" s="74"/>
      <c r="F1" s="74"/>
      <c r="G1" s="74"/>
      <c r="H1" s="74"/>
      <c r="I1" s="74"/>
      <c r="J1" s="74"/>
      <c r="K1" s="74"/>
      <c r="L1" s="74"/>
      <c r="M1" s="74"/>
      <c r="N1" s="74"/>
      <c r="O1" s="74"/>
      <c r="P1" s="74"/>
      <c r="Q1" s="74"/>
      <c r="R1" s="74"/>
      <c r="S1" s="74"/>
      <c r="T1" s="74"/>
      <c r="U1" s="74"/>
      <c r="V1" s="74"/>
      <c r="W1" s="74"/>
      <c r="X1" s="74"/>
      <c r="Y1" s="74"/>
      <c r="Z1" s="74"/>
    </row>
    <row r="2" spans="1:26" x14ac:dyDescent="0.3">
      <c r="A2" s="75" t="s">
        <v>0</v>
      </c>
      <c r="B2" s="75"/>
      <c r="C2" s="75"/>
      <c r="D2" s="75"/>
      <c r="E2" s="75"/>
      <c r="F2" s="75"/>
      <c r="G2" s="75"/>
      <c r="H2" s="75"/>
      <c r="I2" s="75"/>
      <c r="J2" s="75"/>
      <c r="K2" s="75"/>
      <c r="L2" s="75"/>
      <c r="M2" s="75"/>
      <c r="N2" s="75"/>
      <c r="O2" s="75"/>
      <c r="P2" s="75"/>
      <c r="Q2" s="75"/>
      <c r="R2" s="75"/>
      <c r="S2" s="75"/>
      <c r="T2" s="75"/>
      <c r="U2" s="75"/>
      <c r="V2" s="75"/>
      <c r="W2" s="75"/>
      <c r="X2" s="75"/>
      <c r="Y2" s="75"/>
      <c r="Z2" s="75"/>
    </row>
    <row r="3" spans="1:26" x14ac:dyDescent="0.3">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3">
      <c r="A4" s="9">
        <v>5</v>
      </c>
      <c r="B4" s="9">
        <v>6</v>
      </c>
      <c r="C4" s="9">
        <v>3</v>
      </c>
      <c r="D4" s="9">
        <v>1</v>
      </c>
      <c r="E4" s="9">
        <v>2</v>
      </c>
      <c r="F4" s="9">
        <v>5</v>
      </c>
      <c r="G4" s="9">
        <v>6</v>
      </c>
      <c r="H4" s="9">
        <v>5</v>
      </c>
      <c r="I4" s="9">
        <v>2</v>
      </c>
      <c r="J4" s="9">
        <v>3</v>
      </c>
      <c r="K4" s="9">
        <v>6</v>
      </c>
      <c r="L4" s="9">
        <v>2</v>
      </c>
      <c r="M4" s="9">
        <v>6</v>
      </c>
      <c r="N4" s="9">
        <v>6</v>
      </c>
      <c r="O4" s="9">
        <v>5</v>
      </c>
      <c r="P4" s="9">
        <v>5</v>
      </c>
      <c r="Q4" s="9">
        <v>3</v>
      </c>
      <c r="R4" s="9">
        <v>3</v>
      </c>
      <c r="S4" s="9">
        <v>2</v>
      </c>
      <c r="T4" s="9">
        <v>6</v>
      </c>
      <c r="U4" s="9">
        <v>2</v>
      </c>
      <c r="V4" s="9">
        <v>5</v>
      </c>
      <c r="W4" s="9">
        <v>4</v>
      </c>
      <c r="X4" s="9">
        <v>3</v>
      </c>
      <c r="Y4" s="9">
        <v>2</v>
      </c>
      <c r="Z4" s="9">
        <v>5</v>
      </c>
    </row>
    <row r="5" spans="1:26" x14ac:dyDescent="0.3">
      <c r="A5" s="9">
        <v>5</v>
      </c>
      <c r="B5" s="9">
        <v>6</v>
      </c>
      <c r="C5" s="9">
        <v>3</v>
      </c>
      <c r="D5" s="9">
        <v>2</v>
      </c>
      <c r="E5" s="9">
        <v>3</v>
      </c>
      <c r="F5" s="9">
        <v>5</v>
      </c>
      <c r="G5" s="9">
        <v>5</v>
      </c>
      <c r="H5" s="9">
        <v>5</v>
      </c>
      <c r="I5" s="9">
        <v>2</v>
      </c>
      <c r="J5" s="9">
        <v>4</v>
      </c>
      <c r="K5" s="9">
        <v>6</v>
      </c>
      <c r="L5" s="9">
        <v>2</v>
      </c>
      <c r="M5" s="9">
        <v>6</v>
      </c>
      <c r="N5" s="9">
        <v>5</v>
      </c>
      <c r="O5" s="9">
        <v>5</v>
      </c>
      <c r="P5" s="9">
        <v>6</v>
      </c>
      <c r="Q5" s="9">
        <v>2</v>
      </c>
      <c r="R5" s="9">
        <v>4</v>
      </c>
      <c r="S5" s="9">
        <v>2</v>
      </c>
      <c r="T5" s="9">
        <v>6</v>
      </c>
      <c r="U5" s="9">
        <v>1</v>
      </c>
      <c r="V5" s="9">
        <v>4</v>
      </c>
      <c r="W5" s="9">
        <v>2</v>
      </c>
      <c r="X5" s="9">
        <v>2</v>
      </c>
      <c r="Y5" s="9">
        <v>2</v>
      </c>
      <c r="Z5" s="9">
        <v>4</v>
      </c>
    </row>
    <row r="6" spans="1:26" x14ac:dyDescent="0.3">
      <c r="A6" s="9">
        <v>7</v>
      </c>
      <c r="B6" s="9">
        <v>7</v>
      </c>
      <c r="C6" s="9">
        <v>1</v>
      </c>
      <c r="D6" s="9">
        <v>1</v>
      </c>
      <c r="E6" s="9">
        <v>1</v>
      </c>
      <c r="F6" s="9">
        <v>6</v>
      </c>
      <c r="G6" s="9">
        <v>7</v>
      </c>
      <c r="H6" s="9">
        <v>6</v>
      </c>
      <c r="I6" s="9">
        <v>3</v>
      </c>
      <c r="J6" s="9">
        <v>3</v>
      </c>
      <c r="K6" s="9">
        <v>7</v>
      </c>
      <c r="L6" s="9">
        <v>1</v>
      </c>
      <c r="M6" s="9">
        <v>7</v>
      </c>
      <c r="N6" s="9">
        <v>7</v>
      </c>
      <c r="O6" s="9">
        <v>7</v>
      </c>
      <c r="P6" s="9">
        <v>7</v>
      </c>
      <c r="Q6" s="9">
        <v>1</v>
      </c>
      <c r="R6" s="9">
        <v>2</v>
      </c>
      <c r="S6" s="9">
        <v>1</v>
      </c>
      <c r="T6" s="9">
        <v>6</v>
      </c>
      <c r="U6" s="9">
        <v>1</v>
      </c>
      <c r="V6" s="9">
        <v>7</v>
      </c>
      <c r="W6" s="9">
        <v>2</v>
      </c>
      <c r="X6" s="9">
        <v>1</v>
      </c>
      <c r="Y6" s="9">
        <v>1</v>
      </c>
      <c r="Z6" s="9">
        <v>4</v>
      </c>
    </row>
    <row r="7" spans="1:26" x14ac:dyDescent="0.3">
      <c r="A7" s="9">
        <v>5</v>
      </c>
      <c r="B7" s="9">
        <v>7</v>
      </c>
      <c r="C7" s="9">
        <v>4</v>
      </c>
      <c r="D7" s="9">
        <v>1</v>
      </c>
      <c r="E7" s="9">
        <v>4</v>
      </c>
      <c r="F7" s="9">
        <v>4</v>
      </c>
      <c r="G7" s="9">
        <v>3</v>
      </c>
      <c r="H7" s="9">
        <v>6</v>
      </c>
      <c r="I7" s="9">
        <v>3</v>
      </c>
      <c r="J7" s="9">
        <v>4</v>
      </c>
      <c r="K7" s="9">
        <v>4</v>
      </c>
      <c r="L7" s="9">
        <v>1</v>
      </c>
      <c r="M7" s="9">
        <v>7</v>
      </c>
      <c r="N7" s="9">
        <v>4</v>
      </c>
      <c r="O7" s="9">
        <v>4</v>
      </c>
      <c r="P7" s="9">
        <v>7</v>
      </c>
      <c r="Q7" s="9">
        <v>2</v>
      </c>
      <c r="R7" s="9">
        <v>4</v>
      </c>
      <c r="S7" s="9">
        <v>2</v>
      </c>
      <c r="T7" s="9">
        <v>5</v>
      </c>
      <c r="U7" s="9">
        <v>1</v>
      </c>
      <c r="V7" s="9">
        <v>6</v>
      </c>
      <c r="W7" s="9">
        <v>1</v>
      </c>
      <c r="X7" s="9">
        <v>4</v>
      </c>
      <c r="Y7" s="9">
        <v>3</v>
      </c>
      <c r="Z7" s="9">
        <v>4</v>
      </c>
    </row>
    <row r="8" spans="1:26" x14ac:dyDescent="0.3">
      <c r="A8" s="9">
        <v>4</v>
      </c>
      <c r="B8" s="9">
        <v>4</v>
      </c>
      <c r="C8" s="9">
        <v>4</v>
      </c>
      <c r="D8" s="9">
        <v>5</v>
      </c>
      <c r="E8" s="9">
        <v>3</v>
      </c>
      <c r="F8" s="9">
        <v>4</v>
      </c>
      <c r="G8" s="9">
        <v>5</v>
      </c>
      <c r="H8" s="9">
        <v>4</v>
      </c>
      <c r="I8" s="9">
        <v>4</v>
      </c>
      <c r="J8" s="9">
        <v>5</v>
      </c>
      <c r="K8" s="9">
        <v>3</v>
      </c>
      <c r="L8" s="9">
        <v>3</v>
      </c>
      <c r="M8" s="9">
        <v>2</v>
      </c>
      <c r="N8" s="9">
        <v>5</v>
      </c>
      <c r="O8" s="9">
        <v>4</v>
      </c>
      <c r="P8" s="9">
        <v>3</v>
      </c>
      <c r="Q8" s="9">
        <v>2</v>
      </c>
      <c r="R8" s="9">
        <v>4</v>
      </c>
      <c r="S8" s="9">
        <v>3</v>
      </c>
      <c r="T8" s="9">
        <v>5</v>
      </c>
      <c r="U8" s="9">
        <v>2</v>
      </c>
      <c r="V8" s="9">
        <v>5</v>
      </c>
      <c r="W8" s="9">
        <v>3</v>
      </c>
      <c r="X8" s="9">
        <v>4</v>
      </c>
      <c r="Y8" s="9">
        <v>3</v>
      </c>
      <c r="Z8" s="9">
        <v>4</v>
      </c>
    </row>
    <row r="9" spans="1:26" x14ac:dyDescent="0.3">
      <c r="A9" s="9">
        <v>6</v>
      </c>
      <c r="B9" s="9">
        <v>4</v>
      </c>
      <c r="C9" s="9">
        <v>2</v>
      </c>
      <c r="D9" s="9">
        <v>3</v>
      </c>
      <c r="E9" s="9">
        <v>3</v>
      </c>
      <c r="F9" s="9">
        <v>6</v>
      </c>
      <c r="G9" s="9">
        <v>5</v>
      </c>
      <c r="H9" s="9">
        <v>5</v>
      </c>
      <c r="I9" s="9">
        <v>5</v>
      </c>
      <c r="J9" s="9">
        <v>5</v>
      </c>
      <c r="K9" s="9">
        <v>6</v>
      </c>
      <c r="L9" s="9">
        <v>2</v>
      </c>
      <c r="M9" s="9">
        <v>5</v>
      </c>
      <c r="N9" s="9">
        <v>6</v>
      </c>
      <c r="O9" s="9">
        <v>5</v>
      </c>
      <c r="P9" s="9">
        <v>6</v>
      </c>
      <c r="Q9" s="9">
        <v>2</v>
      </c>
      <c r="R9" s="9">
        <v>3</v>
      </c>
      <c r="S9" s="9">
        <v>4</v>
      </c>
      <c r="T9" s="9">
        <v>5</v>
      </c>
      <c r="U9" s="9">
        <v>2</v>
      </c>
      <c r="V9" s="9">
        <v>6</v>
      </c>
      <c r="W9" s="9">
        <v>2</v>
      </c>
      <c r="X9" s="9">
        <v>1</v>
      </c>
      <c r="Y9" s="9">
        <v>2</v>
      </c>
      <c r="Z9" s="9">
        <v>6</v>
      </c>
    </row>
    <row r="10" spans="1:26" x14ac:dyDescent="0.3">
      <c r="A10" s="9">
        <v>5</v>
      </c>
      <c r="B10" s="9">
        <v>7</v>
      </c>
      <c r="C10" s="9">
        <v>2</v>
      </c>
      <c r="D10" s="9">
        <v>1</v>
      </c>
      <c r="E10" s="9">
        <v>3</v>
      </c>
      <c r="F10" s="9">
        <v>4</v>
      </c>
      <c r="G10" s="9">
        <v>4</v>
      </c>
      <c r="H10" s="9">
        <v>5</v>
      </c>
      <c r="I10" s="9">
        <v>2</v>
      </c>
      <c r="J10" s="9">
        <v>3</v>
      </c>
      <c r="K10" s="9">
        <v>6</v>
      </c>
      <c r="L10" s="9">
        <v>1</v>
      </c>
      <c r="M10" s="9">
        <v>6</v>
      </c>
      <c r="N10" s="9">
        <v>5</v>
      </c>
      <c r="O10" s="9">
        <v>5</v>
      </c>
      <c r="P10" s="9">
        <v>6</v>
      </c>
      <c r="Q10" s="9">
        <v>5</v>
      </c>
      <c r="R10" s="9">
        <v>3</v>
      </c>
      <c r="S10" s="9">
        <v>3</v>
      </c>
      <c r="T10" s="9">
        <v>6</v>
      </c>
      <c r="U10" s="9">
        <v>6</v>
      </c>
      <c r="V10" s="9">
        <v>6</v>
      </c>
      <c r="W10" s="9">
        <v>3</v>
      </c>
      <c r="X10" s="9">
        <v>2</v>
      </c>
      <c r="Y10" s="9">
        <v>1</v>
      </c>
      <c r="Z10" s="9">
        <v>2</v>
      </c>
    </row>
    <row r="11" spans="1:26" x14ac:dyDescent="0.3">
      <c r="A11" s="9">
        <v>7</v>
      </c>
      <c r="B11" s="9">
        <v>6</v>
      </c>
      <c r="C11" s="9">
        <v>3</v>
      </c>
      <c r="D11" s="9">
        <v>2</v>
      </c>
      <c r="E11" s="9">
        <v>2</v>
      </c>
      <c r="F11" s="9">
        <v>5</v>
      </c>
      <c r="G11" s="9">
        <v>5</v>
      </c>
      <c r="H11" s="9">
        <v>6</v>
      </c>
      <c r="I11" s="9">
        <v>2</v>
      </c>
      <c r="J11" s="9">
        <v>2</v>
      </c>
      <c r="K11" s="9">
        <v>6</v>
      </c>
      <c r="L11" s="9">
        <v>1</v>
      </c>
      <c r="M11" s="9">
        <v>6</v>
      </c>
      <c r="N11" s="9">
        <v>6</v>
      </c>
      <c r="O11" s="9">
        <v>5</v>
      </c>
      <c r="P11" s="9">
        <v>6</v>
      </c>
      <c r="Q11" s="9">
        <v>2</v>
      </c>
      <c r="R11" s="9">
        <v>2</v>
      </c>
      <c r="S11" s="9">
        <v>3</v>
      </c>
      <c r="T11" s="9">
        <v>6</v>
      </c>
      <c r="U11" s="9">
        <v>2</v>
      </c>
      <c r="V11" s="9">
        <v>6</v>
      </c>
      <c r="W11" s="9">
        <v>2</v>
      </c>
      <c r="X11" s="9">
        <v>2</v>
      </c>
      <c r="Y11" s="9">
        <v>2</v>
      </c>
      <c r="Z11" s="9">
        <v>6</v>
      </c>
    </row>
    <row r="12" spans="1:26" x14ac:dyDescent="0.3">
      <c r="A12" s="9">
        <v>7</v>
      </c>
      <c r="B12" s="9">
        <v>7</v>
      </c>
      <c r="C12" s="9">
        <v>3</v>
      </c>
      <c r="D12" s="9">
        <v>1</v>
      </c>
      <c r="E12" s="9">
        <v>1</v>
      </c>
      <c r="F12" s="9">
        <v>5</v>
      </c>
      <c r="G12" s="9">
        <v>7</v>
      </c>
      <c r="H12" s="9">
        <v>7</v>
      </c>
      <c r="I12" s="9">
        <v>1</v>
      </c>
      <c r="J12" s="9">
        <v>4</v>
      </c>
      <c r="K12" s="9">
        <v>7</v>
      </c>
      <c r="L12" s="9">
        <v>1</v>
      </c>
      <c r="M12" s="9">
        <v>7</v>
      </c>
      <c r="N12" s="9">
        <v>6</v>
      </c>
      <c r="O12" s="9"/>
      <c r="P12" s="9">
        <v>7</v>
      </c>
      <c r="Q12" s="9">
        <v>2</v>
      </c>
      <c r="R12" s="9">
        <v>2</v>
      </c>
      <c r="S12" s="9">
        <v>1</v>
      </c>
      <c r="T12" s="9">
        <v>7</v>
      </c>
      <c r="U12" s="9">
        <v>1</v>
      </c>
      <c r="V12" s="9">
        <v>7</v>
      </c>
      <c r="W12" s="9">
        <v>1</v>
      </c>
      <c r="X12" s="9">
        <v>1</v>
      </c>
      <c r="Y12" s="9">
        <v>1</v>
      </c>
      <c r="Z12" s="9">
        <v>6</v>
      </c>
    </row>
    <row r="13" spans="1:26" x14ac:dyDescent="0.3">
      <c r="A13" s="9">
        <v>6</v>
      </c>
      <c r="B13" s="9">
        <v>6</v>
      </c>
      <c r="C13" s="9">
        <v>3</v>
      </c>
      <c r="D13" s="9">
        <v>3</v>
      </c>
      <c r="E13" s="9">
        <v>2</v>
      </c>
      <c r="F13" s="9">
        <v>5</v>
      </c>
      <c r="G13" s="9">
        <v>6</v>
      </c>
      <c r="H13" s="9">
        <v>4</v>
      </c>
      <c r="I13" s="9">
        <v>2</v>
      </c>
      <c r="J13" s="9">
        <v>2</v>
      </c>
      <c r="K13" s="9">
        <v>5</v>
      </c>
      <c r="L13" s="9">
        <v>2</v>
      </c>
      <c r="M13" s="9">
        <v>6</v>
      </c>
      <c r="N13" s="9">
        <v>5</v>
      </c>
      <c r="O13" s="9">
        <v>5</v>
      </c>
      <c r="P13" s="9">
        <v>6</v>
      </c>
      <c r="Q13" s="9">
        <v>2</v>
      </c>
      <c r="R13" s="9">
        <v>2</v>
      </c>
      <c r="S13" s="9">
        <v>2</v>
      </c>
      <c r="T13" s="9">
        <v>6</v>
      </c>
      <c r="U13" s="9">
        <v>2</v>
      </c>
      <c r="V13" s="9">
        <v>5</v>
      </c>
      <c r="W13" s="9">
        <v>2</v>
      </c>
      <c r="X13" s="9">
        <v>4</v>
      </c>
      <c r="Y13" s="9">
        <v>3</v>
      </c>
      <c r="Z13" s="9">
        <v>5</v>
      </c>
    </row>
    <row r="1005" s="24" customFormat="1" x14ac:dyDescent="0.3"/>
    <row r="1006" s="24" customFormat="1" x14ac:dyDescent="0.3"/>
    <row r="1007" s="24" customFormat="1" x14ac:dyDescent="0.3"/>
    <row r="1008" s="24" customFormat="1" x14ac:dyDescent="0.3"/>
    <row r="1009" s="24" customFormat="1" x14ac:dyDescent="0.3"/>
    <row r="1010" s="24" customFormat="1" x14ac:dyDescent="0.3"/>
    <row r="1011" s="24" customFormat="1" x14ac:dyDescent="0.3"/>
    <row r="1012" s="24" customFormat="1" x14ac:dyDescent="0.3"/>
    <row r="1013" s="24" customFormat="1" x14ac:dyDescent="0.3"/>
    <row r="1014" s="24" customFormat="1" x14ac:dyDescent="0.3"/>
    <row r="1015" s="24" customFormat="1" x14ac:dyDescent="0.3"/>
    <row r="1016" s="24" customFormat="1" x14ac:dyDescent="0.3"/>
    <row r="1017" s="24" customFormat="1" x14ac:dyDescent="0.3"/>
    <row r="1018" s="24" customFormat="1" x14ac:dyDescent="0.3"/>
    <row r="1019" s="24" customFormat="1" x14ac:dyDescent="0.3"/>
    <row r="1020" s="24" customFormat="1" x14ac:dyDescent="0.3"/>
    <row r="1021" s="24" customFormat="1" x14ac:dyDescent="0.3"/>
    <row r="1022" s="24" customFormat="1" x14ac:dyDescent="0.3"/>
    <row r="1023" s="24" customFormat="1" x14ac:dyDescent="0.3"/>
    <row r="1024" s="24" customFormat="1" x14ac:dyDescent="0.3"/>
    <row r="1025" s="24" customFormat="1" x14ac:dyDescent="0.3"/>
    <row r="1026" s="24" customFormat="1" x14ac:dyDescent="0.3"/>
    <row r="1027" s="24" customFormat="1" x14ac:dyDescent="0.3"/>
    <row r="1028" s="24" customFormat="1" x14ac:dyDescent="0.3"/>
    <row r="1029" s="24" customFormat="1" x14ac:dyDescent="0.3"/>
    <row r="1030" s="24" customFormat="1" x14ac:dyDescent="0.3"/>
    <row r="1031" s="24" customFormat="1" x14ac:dyDescent="0.3"/>
    <row r="1032" s="24" customFormat="1" x14ac:dyDescent="0.3"/>
    <row r="1033" s="24" customFormat="1" x14ac:dyDescent="0.3"/>
    <row r="1034" s="24" customFormat="1" x14ac:dyDescent="0.3"/>
    <row r="1035" s="24" customFormat="1" x14ac:dyDescent="0.3"/>
    <row r="1036" s="24" customFormat="1" x14ac:dyDescent="0.3"/>
    <row r="1037" s="24" customFormat="1" x14ac:dyDescent="0.3"/>
    <row r="1038" s="24" customFormat="1" x14ac:dyDescent="0.3"/>
    <row r="1039" s="24" customFormat="1" x14ac:dyDescent="0.3"/>
    <row r="1040" s="24" customFormat="1" x14ac:dyDescent="0.3"/>
    <row r="1041" s="24" customFormat="1" x14ac:dyDescent="0.3"/>
    <row r="1042" s="24" customFormat="1" x14ac:dyDescent="0.3"/>
    <row r="1043" s="24" customFormat="1" x14ac:dyDescent="0.3"/>
    <row r="1044" s="24" customFormat="1" x14ac:dyDescent="0.3"/>
    <row r="1045" s="24" customFormat="1" x14ac:dyDescent="0.3"/>
    <row r="1046" s="24" customFormat="1" x14ac:dyDescent="0.3"/>
    <row r="1047" s="24" customFormat="1" x14ac:dyDescent="0.3"/>
    <row r="1048" s="24" customFormat="1" x14ac:dyDescent="0.3"/>
    <row r="1049" s="24" customFormat="1" x14ac:dyDescent="0.3"/>
    <row r="1050" s="24" customFormat="1" x14ac:dyDescent="0.3"/>
    <row r="1051" s="24" customFormat="1" x14ac:dyDescent="0.3"/>
    <row r="1052" s="24" customFormat="1" x14ac:dyDescent="0.3"/>
    <row r="1053" s="24" customFormat="1" x14ac:dyDescent="0.3"/>
    <row r="1054" s="24" customFormat="1" x14ac:dyDescent="0.3"/>
    <row r="1055" s="24" customFormat="1" x14ac:dyDescent="0.3"/>
    <row r="1056" s="24" customFormat="1" x14ac:dyDescent="0.3"/>
    <row r="1057" s="24" customFormat="1" x14ac:dyDescent="0.3"/>
    <row r="1058" s="24" customFormat="1" x14ac:dyDescent="0.3"/>
    <row r="1059" s="24" customFormat="1" x14ac:dyDescent="0.3"/>
    <row r="1060" s="24" customFormat="1" x14ac:dyDescent="0.3"/>
    <row r="1061" s="24" customFormat="1" x14ac:dyDescent="0.3"/>
    <row r="1062" s="24" customFormat="1" x14ac:dyDescent="0.3"/>
    <row r="1063" s="24" customFormat="1" x14ac:dyDescent="0.3"/>
    <row r="1064" s="24" customFormat="1" x14ac:dyDescent="0.3"/>
    <row r="1065" s="24" customFormat="1" x14ac:dyDescent="0.3"/>
    <row r="1066" s="24" customFormat="1" x14ac:dyDescent="0.3"/>
    <row r="1067" s="24" customFormat="1" x14ac:dyDescent="0.3"/>
    <row r="1068" s="24" customFormat="1" x14ac:dyDescent="0.3"/>
    <row r="1069" s="24" customFormat="1" x14ac:dyDescent="0.3"/>
    <row r="1070" s="24" customFormat="1" x14ac:dyDescent="0.3"/>
    <row r="1071" s="24" customFormat="1" x14ac:dyDescent="0.3"/>
    <row r="1072" s="24" customFormat="1" x14ac:dyDescent="0.3"/>
    <row r="1073" s="24" customFormat="1" x14ac:dyDescent="0.3"/>
    <row r="1074" s="24" customFormat="1" x14ac:dyDescent="0.3"/>
    <row r="1075" s="24" customFormat="1" x14ac:dyDescent="0.3"/>
    <row r="1076" s="24" customFormat="1" x14ac:dyDescent="0.3"/>
    <row r="1077" s="24" customFormat="1" x14ac:dyDescent="0.3"/>
    <row r="1078" s="24" customFormat="1" x14ac:dyDescent="0.3"/>
    <row r="1079" s="24" customFormat="1" x14ac:dyDescent="0.3"/>
    <row r="1080" s="24" customFormat="1" x14ac:dyDescent="0.3"/>
    <row r="1081" s="24" customFormat="1" x14ac:dyDescent="0.3"/>
    <row r="1082" s="24" customFormat="1" x14ac:dyDescent="0.3"/>
    <row r="1083" s="24" customFormat="1" x14ac:dyDescent="0.3"/>
    <row r="1084" s="24" customFormat="1" x14ac:dyDescent="0.3"/>
    <row r="1085" s="24" customFormat="1" x14ac:dyDescent="0.3"/>
    <row r="1086" s="24" customFormat="1" x14ac:dyDescent="0.3"/>
    <row r="1087" s="24" customFormat="1" x14ac:dyDescent="0.3"/>
    <row r="1088" s="24" customFormat="1" x14ac:dyDescent="0.3"/>
    <row r="1089" s="24" customFormat="1" x14ac:dyDescent="0.3"/>
    <row r="1090" s="24" customFormat="1" x14ac:dyDescent="0.3"/>
    <row r="1091" s="24" customFormat="1" x14ac:dyDescent="0.3"/>
    <row r="1092" s="24" customFormat="1" x14ac:dyDescent="0.3"/>
    <row r="1093" s="24" customFormat="1" x14ac:dyDescent="0.3"/>
    <row r="1094" s="24" customFormat="1" x14ac:dyDescent="0.3"/>
    <row r="1095" s="24" customFormat="1" x14ac:dyDescent="0.3"/>
    <row r="1096" s="24" customFormat="1" x14ac:dyDescent="0.3"/>
    <row r="1097" s="24" customFormat="1" x14ac:dyDescent="0.3"/>
    <row r="1098" s="24" customFormat="1" x14ac:dyDescent="0.3"/>
    <row r="1099" s="24" customFormat="1" x14ac:dyDescent="0.3"/>
    <row r="1100" s="24" customFormat="1" x14ac:dyDescent="0.3"/>
    <row r="1101" s="24" customFormat="1" x14ac:dyDescent="0.3"/>
    <row r="1102" s="24" customFormat="1" x14ac:dyDescent="0.3"/>
    <row r="1103" s="24" customFormat="1" x14ac:dyDescent="0.3"/>
    <row r="1104" s="24" customFormat="1" x14ac:dyDescent="0.3"/>
    <row r="1105" s="24" customFormat="1" x14ac:dyDescent="0.3"/>
    <row r="1106" s="24" customFormat="1" x14ac:dyDescent="0.3"/>
    <row r="1107" s="24" customFormat="1" x14ac:dyDescent="0.3"/>
    <row r="1108" s="24" customFormat="1" x14ac:dyDescent="0.3"/>
    <row r="1109" s="24" customFormat="1" x14ac:dyDescent="0.3"/>
    <row r="1110" s="24" customFormat="1" x14ac:dyDescent="0.3"/>
    <row r="1111" s="24" customFormat="1" x14ac:dyDescent="0.3"/>
    <row r="1112" s="24" customFormat="1" x14ac:dyDescent="0.3"/>
    <row r="1113" s="24" customFormat="1" x14ac:dyDescent="0.3"/>
    <row r="1114" s="24" customFormat="1" x14ac:dyDescent="0.3"/>
    <row r="1115" s="24" customFormat="1" x14ac:dyDescent="0.3"/>
    <row r="1116" s="24" customFormat="1" x14ac:dyDescent="0.3"/>
    <row r="1117" s="24" customFormat="1" x14ac:dyDescent="0.3"/>
    <row r="1118" s="24" customFormat="1" x14ac:dyDescent="0.3"/>
    <row r="1119" s="24" customFormat="1" x14ac:dyDescent="0.3"/>
    <row r="1120" s="24" customFormat="1" x14ac:dyDescent="0.3"/>
    <row r="1121" s="24" customFormat="1" x14ac:dyDescent="0.3"/>
    <row r="1122" s="24" customFormat="1" x14ac:dyDescent="0.3"/>
    <row r="1123" s="24" customFormat="1" x14ac:dyDescent="0.3"/>
    <row r="1124" s="24" customFormat="1" x14ac:dyDescent="0.3"/>
    <row r="1125" s="24" customFormat="1" x14ac:dyDescent="0.3"/>
    <row r="1126" s="24" customFormat="1" x14ac:dyDescent="0.3"/>
    <row r="1127" s="24" customFormat="1" x14ac:dyDescent="0.3"/>
    <row r="1128" s="24" customFormat="1" x14ac:dyDescent="0.3"/>
    <row r="1129" s="24" customFormat="1" x14ac:dyDescent="0.3"/>
    <row r="1130" s="24" customFormat="1" x14ac:dyDescent="0.3"/>
    <row r="1131" s="24" customFormat="1" x14ac:dyDescent="0.3"/>
    <row r="1132" s="24" customFormat="1" x14ac:dyDescent="0.3"/>
    <row r="1133" s="24" customFormat="1" x14ac:dyDescent="0.3"/>
    <row r="1134" s="24" customFormat="1" x14ac:dyDescent="0.3"/>
    <row r="1135" s="24" customFormat="1" x14ac:dyDescent="0.3"/>
    <row r="1136" s="24" customFormat="1" x14ac:dyDescent="0.3"/>
    <row r="1137" s="24" customFormat="1" x14ac:dyDescent="0.3"/>
    <row r="1138" s="24" customFormat="1" x14ac:dyDescent="0.3"/>
    <row r="1139" s="24" customFormat="1" x14ac:dyDescent="0.3"/>
    <row r="1140" s="24" customFormat="1" x14ac:dyDescent="0.3"/>
    <row r="1141" s="24" customFormat="1" x14ac:dyDescent="0.3"/>
    <row r="1142" s="24" customFormat="1" x14ac:dyDescent="0.3"/>
    <row r="1143" s="24" customFormat="1" x14ac:dyDescent="0.3"/>
    <row r="1144" s="24" customFormat="1" x14ac:dyDescent="0.3"/>
    <row r="1145" s="24" customFormat="1" x14ac:dyDescent="0.3"/>
    <row r="1146" s="24" customFormat="1" x14ac:dyDescent="0.3"/>
    <row r="1147" s="24" customFormat="1" x14ac:dyDescent="0.3"/>
    <row r="1148" s="24" customFormat="1" x14ac:dyDescent="0.3"/>
    <row r="1149" s="24" customFormat="1" x14ac:dyDescent="0.3"/>
    <row r="1150" s="24" customFormat="1" x14ac:dyDescent="0.3"/>
    <row r="1151" s="24" customFormat="1" x14ac:dyDescent="0.3"/>
    <row r="1152" s="24" customFormat="1" x14ac:dyDescent="0.3"/>
    <row r="1153" s="24" customFormat="1" x14ac:dyDescent="0.3"/>
    <row r="1154" s="24" customFormat="1" x14ac:dyDescent="0.3"/>
    <row r="1155" s="24" customFormat="1" x14ac:dyDescent="0.3"/>
    <row r="1156" s="24" customFormat="1" x14ac:dyDescent="0.3"/>
    <row r="1157" s="24" customFormat="1" x14ac:dyDescent="0.3"/>
    <row r="1158" s="24" customFormat="1" x14ac:dyDescent="0.3"/>
    <row r="1159" s="24" customFormat="1" x14ac:dyDescent="0.3"/>
    <row r="1160" s="24" customFormat="1" x14ac:dyDescent="0.3"/>
    <row r="1161" s="24" customFormat="1" x14ac:dyDescent="0.3"/>
    <row r="1162" s="24" customFormat="1" x14ac:dyDescent="0.3"/>
    <row r="1163" s="24" customFormat="1" x14ac:dyDescent="0.3"/>
    <row r="1164" s="24" customFormat="1" x14ac:dyDescent="0.3"/>
    <row r="1165" s="24" customFormat="1" x14ac:dyDescent="0.3"/>
    <row r="1166" s="24" customFormat="1" x14ac:dyDescent="0.3"/>
    <row r="1167" s="24" customFormat="1" x14ac:dyDescent="0.3"/>
    <row r="1168" s="24" customFormat="1" x14ac:dyDescent="0.3"/>
    <row r="1169" s="24" customFormat="1" x14ac:dyDescent="0.3"/>
    <row r="1170" s="24" customFormat="1" x14ac:dyDescent="0.3"/>
    <row r="1171" s="24" customFormat="1" x14ac:dyDescent="0.3"/>
    <row r="1172" s="24" customFormat="1" x14ac:dyDescent="0.3"/>
    <row r="1173" s="24" customFormat="1" x14ac:dyDescent="0.3"/>
    <row r="1174" s="24" customFormat="1" x14ac:dyDescent="0.3"/>
    <row r="1175" s="24" customFormat="1" x14ac:dyDescent="0.3"/>
    <row r="1176" s="24" customFormat="1" x14ac:dyDescent="0.3"/>
    <row r="1177" s="24" customFormat="1" x14ac:dyDescent="0.3"/>
    <row r="1178" s="24" customFormat="1" x14ac:dyDescent="0.3"/>
    <row r="1179" s="24" customFormat="1" x14ac:dyDescent="0.3"/>
    <row r="1180" s="24" customFormat="1" x14ac:dyDescent="0.3"/>
    <row r="1181" s="24" customFormat="1" x14ac:dyDescent="0.3"/>
    <row r="1182" s="24" customFormat="1" x14ac:dyDescent="0.3"/>
    <row r="1183" s="24" customFormat="1" x14ac:dyDescent="0.3"/>
    <row r="1184" s="24" customFormat="1" x14ac:dyDescent="0.3"/>
    <row r="1185" s="24" customFormat="1" x14ac:dyDescent="0.3"/>
    <row r="1186" s="24" customFormat="1" x14ac:dyDescent="0.3"/>
    <row r="1187" s="24" customFormat="1" x14ac:dyDescent="0.3"/>
    <row r="1188" s="24" customFormat="1" x14ac:dyDescent="0.3"/>
    <row r="1189" s="24" customFormat="1" x14ac:dyDescent="0.3"/>
    <row r="1190" s="24" customFormat="1" x14ac:dyDescent="0.3"/>
    <row r="1191" s="24" customFormat="1" x14ac:dyDescent="0.3"/>
    <row r="1192" s="24" customFormat="1" x14ac:dyDescent="0.3"/>
    <row r="1193" s="24" customFormat="1" x14ac:dyDescent="0.3"/>
    <row r="1194" s="24" customFormat="1" x14ac:dyDescent="0.3"/>
    <row r="1195" s="24" customFormat="1" x14ac:dyDescent="0.3"/>
    <row r="1196" s="24" customFormat="1" x14ac:dyDescent="0.3"/>
    <row r="1197" s="24" customFormat="1" x14ac:dyDescent="0.3"/>
    <row r="1198" s="24" customFormat="1" x14ac:dyDescent="0.3"/>
    <row r="1199" s="24" customFormat="1" x14ac:dyDescent="0.3"/>
    <row r="1200" s="24" customFormat="1" x14ac:dyDescent="0.3"/>
    <row r="1201" s="24" customFormat="1" x14ac:dyDescent="0.3"/>
    <row r="1202" s="24" customFormat="1" x14ac:dyDescent="0.3"/>
    <row r="1203" s="24" customFormat="1" x14ac:dyDescent="0.3"/>
    <row r="1204" s="24" customFormat="1" x14ac:dyDescent="0.3"/>
    <row r="1205" s="24" customFormat="1" x14ac:dyDescent="0.3"/>
    <row r="1206" s="24" customFormat="1" x14ac:dyDescent="0.3"/>
    <row r="1207" s="24" customFormat="1" x14ac:dyDescent="0.3"/>
    <row r="1208" s="24" customFormat="1" x14ac:dyDescent="0.3"/>
    <row r="1209" s="24" customFormat="1" x14ac:dyDescent="0.3"/>
    <row r="1210" s="24" customFormat="1" x14ac:dyDescent="0.3"/>
    <row r="1211" s="24" customFormat="1" x14ac:dyDescent="0.3"/>
    <row r="1212" s="24" customFormat="1" x14ac:dyDescent="0.3"/>
    <row r="1213" s="24" customFormat="1" x14ac:dyDescent="0.3"/>
    <row r="1214" s="24" customFormat="1" x14ac:dyDescent="0.3"/>
    <row r="1215" s="24" customFormat="1" x14ac:dyDescent="0.3"/>
    <row r="1216" s="24" customFormat="1" x14ac:dyDescent="0.3"/>
    <row r="1217" s="24" customFormat="1" x14ac:dyDescent="0.3"/>
    <row r="1218" s="24" customFormat="1" x14ac:dyDescent="0.3"/>
    <row r="1219" s="24" customFormat="1" x14ac:dyDescent="0.3"/>
    <row r="1220" s="24" customFormat="1" x14ac:dyDescent="0.3"/>
    <row r="1221" s="24" customFormat="1" x14ac:dyDescent="0.3"/>
    <row r="1222" s="24" customFormat="1" x14ac:dyDescent="0.3"/>
    <row r="1223" s="24" customFormat="1" x14ac:dyDescent="0.3"/>
    <row r="1224" s="24" customFormat="1" x14ac:dyDescent="0.3"/>
    <row r="1225" s="24" customFormat="1" x14ac:dyDescent="0.3"/>
    <row r="1226" s="24" customFormat="1" x14ac:dyDescent="0.3"/>
    <row r="1227" s="24" customFormat="1" x14ac:dyDescent="0.3"/>
    <row r="1228" s="24" customFormat="1" x14ac:dyDescent="0.3"/>
    <row r="1229" s="24" customFormat="1" x14ac:dyDescent="0.3"/>
    <row r="1230" s="24" customFormat="1" x14ac:dyDescent="0.3"/>
    <row r="1231" s="24" customFormat="1" x14ac:dyDescent="0.3"/>
    <row r="1232" s="24" customFormat="1" x14ac:dyDescent="0.3"/>
    <row r="1233" s="24" customFormat="1" x14ac:dyDescent="0.3"/>
    <row r="1234" s="24" customFormat="1" x14ac:dyDescent="0.3"/>
    <row r="1235" s="24" customFormat="1" x14ac:dyDescent="0.3"/>
    <row r="1236" s="24" customFormat="1" x14ac:dyDescent="0.3"/>
    <row r="1237" s="24" customFormat="1" x14ac:dyDescent="0.3"/>
    <row r="1238" s="24" customFormat="1" x14ac:dyDescent="0.3"/>
    <row r="1239" s="24" customFormat="1" x14ac:dyDescent="0.3"/>
    <row r="1240" s="24" customFormat="1" x14ac:dyDescent="0.3"/>
    <row r="1241" s="24" customFormat="1" x14ac:dyDescent="0.3"/>
    <row r="1242" s="24" customFormat="1" x14ac:dyDescent="0.3"/>
    <row r="1243" s="24" customFormat="1" x14ac:dyDescent="0.3"/>
    <row r="1244" s="24" customFormat="1" x14ac:dyDescent="0.3"/>
    <row r="1245" s="24" customFormat="1" x14ac:dyDescent="0.3"/>
    <row r="1246" s="24" customFormat="1" x14ac:dyDescent="0.3"/>
    <row r="1247" s="24" customFormat="1" x14ac:dyDescent="0.3"/>
    <row r="1248" s="24" customFormat="1" x14ac:dyDescent="0.3"/>
    <row r="1249" s="24" customFormat="1" x14ac:dyDescent="0.3"/>
    <row r="1250" s="24" customFormat="1" x14ac:dyDescent="0.3"/>
    <row r="1251" s="24" customFormat="1" x14ac:dyDescent="0.3"/>
    <row r="1252" s="24" customFormat="1" x14ac:dyDescent="0.3"/>
    <row r="1253" s="24" customFormat="1" x14ac:dyDescent="0.3"/>
    <row r="1254" s="24" customFormat="1" x14ac:dyDescent="0.3"/>
    <row r="1255" s="24" customFormat="1" x14ac:dyDescent="0.3"/>
    <row r="1256" s="24" customFormat="1" x14ac:dyDescent="0.3"/>
    <row r="1257" s="24" customFormat="1" x14ac:dyDescent="0.3"/>
    <row r="1258" s="24" customFormat="1" x14ac:dyDescent="0.3"/>
    <row r="1259" s="24" customFormat="1" x14ac:dyDescent="0.3"/>
    <row r="1260" s="24" customFormat="1" x14ac:dyDescent="0.3"/>
    <row r="1261" s="24" customFormat="1" x14ac:dyDescent="0.3"/>
    <row r="1262" s="24" customFormat="1" x14ac:dyDescent="0.3"/>
    <row r="1263" s="24" customFormat="1" x14ac:dyDescent="0.3"/>
    <row r="1264" s="24" customFormat="1" x14ac:dyDescent="0.3"/>
    <row r="1265" s="24" customFormat="1" x14ac:dyDescent="0.3"/>
    <row r="1266" s="24" customFormat="1" x14ac:dyDescent="0.3"/>
    <row r="1267" s="24" customFormat="1" x14ac:dyDescent="0.3"/>
    <row r="1268" s="24" customFormat="1" x14ac:dyDescent="0.3"/>
    <row r="1269" s="24" customFormat="1" x14ac:dyDescent="0.3"/>
    <row r="1270" s="24" customFormat="1" x14ac:dyDescent="0.3"/>
    <row r="1271" s="24" customFormat="1" x14ac:dyDescent="0.3"/>
    <row r="1272" s="24" customFormat="1" x14ac:dyDescent="0.3"/>
    <row r="1273" s="24" customFormat="1" x14ac:dyDescent="0.3"/>
    <row r="1274" s="24" customFormat="1" x14ac:dyDescent="0.3"/>
    <row r="1275" s="24" customFormat="1" x14ac:dyDescent="0.3"/>
    <row r="1276" s="24" customFormat="1" x14ac:dyDescent="0.3"/>
    <row r="1277" s="24" customFormat="1" x14ac:dyDescent="0.3"/>
    <row r="1278" s="24" customFormat="1" x14ac:dyDescent="0.3"/>
    <row r="1279" s="24" customFormat="1" x14ac:dyDescent="0.3"/>
    <row r="1280" s="24" customFormat="1" x14ac:dyDescent="0.3"/>
    <row r="1281" s="24" customFormat="1" x14ac:dyDescent="0.3"/>
    <row r="1282" s="24" customFormat="1" x14ac:dyDescent="0.3"/>
    <row r="1283" s="24" customFormat="1" x14ac:dyDescent="0.3"/>
    <row r="1284" s="24" customFormat="1" x14ac:dyDescent="0.3"/>
    <row r="1285" s="24" customFormat="1" x14ac:dyDescent="0.3"/>
    <row r="1286" s="24" customFormat="1" x14ac:dyDescent="0.3"/>
    <row r="1287" s="24" customFormat="1" x14ac:dyDescent="0.3"/>
    <row r="1288" s="24" customFormat="1" x14ac:dyDescent="0.3"/>
    <row r="1289" s="24" customFormat="1" x14ac:dyDescent="0.3"/>
    <row r="1290" s="24" customFormat="1" x14ac:dyDescent="0.3"/>
    <row r="1291" s="24" customFormat="1" x14ac:dyDescent="0.3"/>
    <row r="1292" s="24" customFormat="1" x14ac:dyDescent="0.3"/>
    <row r="1293" s="24" customFormat="1" x14ac:dyDescent="0.3"/>
    <row r="1294" s="24" customFormat="1" x14ac:dyDescent="0.3"/>
    <row r="1295" s="24" customFormat="1" x14ac:dyDescent="0.3"/>
    <row r="1296" s="24" customFormat="1" x14ac:dyDescent="0.3"/>
    <row r="1297" s="24" customFormat="1" x14ac:dyDescent="0.3"/>
    <row r="1298" s="24" customFormat="1" x14ac:dyDescent="0.3"/>
    <row r="1299" s="24" customFormat="1" x14ac:dyDescent="0.3"/>
    <row r="1300" s="24" customFormat="1" x14ac:dyDescent="0.3"/>
    <row r="1301" s="24" customFormat="1" x14ac:dyDescent="0.3"/>
    <row r="1302" s="24" customFormat="1" x14ac:dyDescent="0.3"/>
    <row r="1303" s="24" customFormat="1" x14ac:dyDescent="0.3"/>
    <row r="1304" s="24" customFormat="1" x14ac:dyDescent="0.3"/>
    <row r="1305" s="24" customFormat="1" x14ac:dyDescent="0.3"/>
    <row r="1306" s="24" customFormat="1" x14ac:dyDescent="0.3"/>
    <row r="1307" s="24" customFormat="1" x14ac:dyDescent="0.3"/>
    <row r="1308" s="24" customFormat="1" x14ac:dyDescent="0.3"/>
    <row r="1309" s="24" customFormat="1" x14ac:dyDescent="0.3"/>
    <row r="1310" s="24" customFormat="1" x14ac:dyDescent="0.3"/>
    <row r="1311" s="24" customFormat="1" x14ac:dyDescent="0.3"/>
    <row r="1312" s="24" customFormat="1" x14ac:dyDescent="0.3"/>
    <row r="1313" s="24" customFormat="1" x14ac:dyDescent="0.3"/>
    <row r="1314" s="24" customFormat="1" x14ac:dyDescent="0.3"/>
    <row r="1315" s="24" customFormat="1" x14ac:dyDescent="0.3"/>
    <row r="1316" s="24" customFormat="1" x14ac:dyDescent="0.3"/>
    <row r="1317" s="24" customFormat="1" x14ac:dyDescent="0.3"/>
    <row r="1318" s="24" customFormat="1" x14ac:dyDescent="0.3"/>
    <row r="1319" s="24" customFormat="1" x14ac:dyDescent="0.3"/>
    <row r="1320" s="24" customFormat="1" x14ac:dyDescent="0.3"/>
    <row r="1321" s="24" customFormat="1" x14ac:dyDescent="0.3"/>
    <row r="1322" s="24" customFormat="1" x14ac:dyDescent="0.3"/>
    <row r="1323" s="24" customFormat="1" x14ac:dyDescent="0.3"/>
    <row r="1324" s="24" customFormat="1" x14ac:dyDescent="0.3"/>
    <row r="1325" s="24" customFormat="1" x14ac:dyDescent="0.3"/>
    <row r="1326" s="24" customFormat="1" x14ac:dyDescent="0.3"/>
    <row r="1327" s="24" customFormat="1" x14ac:dyDescent="0.3"/>
    <row r="1328" s="24" customFormat="1" x14ac:dyDescent="0.3"/>
    <row r="1329" s="24" customFormat="1" x14ac:dyDescent="0.3"/>
    <row r="1330" s="24" customFormat="1" x14ac:dyDescent="0.3"/>
    <row r="1331" s="24" customFormat="1" x14ac:dyDescent="0.3"/>
    <row r="1332" s="24" customFormat="1" x14ac:dyDescent="0.3"/>
    <row r="1333" s="24" customFormat="1" x14ac:dyDescent="0.3"/>
    <row r="1334" s="24" customFormat="1" x14ac:dyDescent="0.3"/>
    <row r="1335" s="24" customFormat="1" x14ac:dyDescent="0.3"/>
    <row r="1336" s="24" customFormat="1" x14ac:dyDescent="0.3"/>
    <row r="1337" s="24" customFormat="1" x14ac:dyDescent="0.3"/>
    <row r="1338" s="24" customFormat="1" x14ac:dyDescent="0.3"/>
    <row r="1339" s="24" customFormat="1" x14ac:dyDescent="0.3"/>
    <row r="1340" s="24" customFormat="1" x14ac:dyDescent="0.3"/>
    <row r="1341" s="24" customFormat="1" x14ac:dyDescent="0.3"/>
    <row r="1342" s="24" customFormat="1" x14ac:dyDescent="0.3"/>
    <row r="1343" s="24" customFormat="1" x14ac:dyDescent="0.3"/>
    <row r="1344" s="24" customFormat="1" x14ac:dyDescent="0.3"/>
    <row r="1345" s="24" customFormat="1" x14ac:dyDescent="0.3"/>
    <row r="1346" s="24" customFormat="1" x14ac:dyDescent="0.3"/>
    <row r="1347" s="24" customFormat="1" x14ac:dyDescent="0.3"/>
    <row r="1348" s="24" customFormat="1" x14ac:dyDescent="0.3"/>
    <row r="1349" s="24" customFormat="1" x14ac:dyDescent="0.3"/>
    <row r="1350" s="24" customFormat="1" x14ac:dyDescent="0.3"/>
    <row r="1351" s="24" customFormat="1" x14ac:dyDescent="0.3"/>
    <row r="1352" s="24" customFormat="1" x14ac:dyDescent="0.3"/>
    <row r="1353" s="24" customFormat="1" x14ac:dyDescent="0.3"/>
    <row r="1354" s="24" customFormat="1" x14ac:dyDescent="0.3"/>
    <row r="1355" s="24" customFormat="1" x14ac:dyDescent="0.3"/>
    <row r="1356" s="24" customFormat="1" x14ac:dyDescent="0.3"/>
    <row r="1357" s="24" customFormat="1" x14ac:dyDescent="0.3"/>
    <row r="1358" s="24" customFormat="1" x14ac:dyDescent="0.3"/>
    <row r="1359" s="24" customFormat="1" x14ac:dyDescent="0.3"/>
    <row r="1360" s="24" customFormat="1" x14ac:dyDescent="0.3"/>
    <row r="1361" s="24" customFormat="1" x14ac:dyDescent="0.3"/>
    <row r="1362" s="24" customFormat="1" x14ac:dyDescent="0.3"/>
    <row r="1363" s="24" customFormat="1" x14ac:dyDescent="0.3"/>
    <row r="1364" s="24" customFormat="1" x14ac:dyDescent="0.3"/>
    <row r="1365" s="24" customFormat="1" x14ac:dyDescent="0.3"/>
    <row r="1366" s="24" customFormat="1" x14ac:dyDescent="0.3"/>
    <row r="1367" s="24" customFormat="1" x14ac:dyDescent="0.3"/>
    <row r="1368" s="24" customFormat="1" x14ac:dyDescent="0.3"/>
    <row r="1369" s="24" customFormat="1" x14ac:dyDescent="0.3"/>
    <row r="1370" s="24" customFormat="1" x14ac:dyDescent="0.3"/>
    <row r="1371" s="24" customFormat="1" x14ac:dyDescent="0.3"/>
    <row r="1372" s="24" customFormat="1" x14ac:dyDescent="0.3"/>
    <row r="1373" s="24" customFormat="1" x14ac:dyDescent="0.3"/>
    <row r="1374" s="24" customFormat="1" x14ac:dyDescent="0.3"/>
    <row r="1375" s="24" customFormat="1" x14ac:dyDescent="0.3"/>
    <row r="1376" s="24" customFormat="1" x14ac:dyDescent="0.3"/>
    <row r="1377" s="24" customFormat="1" x14ac:dyDescent="0.3"/>
    <row r="1378" s="24" customFormat="1" x14ac:dyDescent="0.3"/>
    <row r="1379" s="24" customFormat="1" x14ac:dyDescent="0.3"/>
    <row r="1380" s="24" customFormat="1" x14ac:dyDescent="0.3"/>
    <row r="1381" s="24" customFormat="1" x14ac:dyDescent="0.3"/>
    <row r="1382" s="24" customFormat="1" x14ac:dyDescent="0.3"/>
    <row r="1383" s="24" customFormat="1" x14ac:dyDescent="0.3"/>
    <row r="1384" s="24" customFormat="1" x14ac:dyDescent="0.3"/>
    <row r="1385" s="24" customFormat="1" x14ac:dyDescent="0.3"/>
    <row r="1386" s="24" customFormat="1" x14ac:dyDescent="0.3"/>
    <row r="1387" s="24" customFormat="1" x14ac:dyDescent="0.3"/>
    <row r="1388" s="24" customFormat="1" x14ac:dyDescent="0.3"/>
    <row r="1389" s="24" customFormat="1" x14ac:dyDescent="0.3"/>
    <row r="1390" s="24" customFormat="1" x14ac:dyDescent="0.3"/>
    <row r="1391" s="24" customFormat="1" x14ac:dyDescent="0.3"/>
    <row r="1392" s="24" customFormat="1" x14ac:dyDescent="0.3"/>
    <row r="1393" s="24" customFormat="1" x14ac:dyDescent="0.3"/>
    <row r="1394" s="24" customFormat="1" x14ac:dyDescent="0.3"/>
    <row r="1395" s="24" customFormat="1" x14ac:dyDescent="0.3"/>
    <row r="1396" s="24" customFormat="1" x14ac:dyDescent="0.3"/>
    <row r="1397" s="24" customFormat="1" x14ac:dyDescent="0.3"/>
    <row r="1398" s="24" customFormat="1" x14ac:dyDescent="0.3"/>
    <row r="1399" s="24" customFormat="1" x14ac:dyDescent="0.3"/>
    <row r="1400" s="24" customFormat="1" x14ac:dyDescent="0.3"/>
    <row r="1401" s="24" customFormat="1" x14ac:dyDescent="0.3"/>
    <row r="1402" s="24" customFormat="1" x14ac:dyDescent="0.3"/>
    <row r="1403" s="24" customFormat="1" x14ac:dyDescent="0.3"/>
    <row r="1404" s="24" customFormat="1" x14ac:dyDescent="0.3"/>
    <row r="1405" s="24" customFormat="1" x14ac:dyDescent="0.3"/>
    <row r="1406" s="24" customFormat="1" x14ac:dyDescent="0.3"/>
    <row r="1407" s="24" customFormat="1" x14ac:dyDescent="0.3"/>
    <row r="1408" s="24" customFormat="1" x14ac:dyDescent="0.3"/>
    <row r="1409" s="24" customFormat="1" x14ac:dyDescent="0.3"/>
    <row r="1410" s="24" customFormat="1" x14ac:dyDescent="0.3"/>
    <row r="1411" s="24" customFormat="1" x14ac:dyDescent="0.3"/>
    <row r="1412" s="24" customFormat="1" x14ac:dyDescent="0.3"/>
    <row r="1413" s="24" customFormat="1" x14ac:dyDescent="0.3"/>
    <row r="1414" s="24" customFormat="1" x14ac:dyDescent="0.3"/>
    <row r="1415" s="24" customFormat="1" x14ac:dyDescent="0.3"/>
    <row r="1416" s="24" customFormat="1" x14ac:dyDescent="0.3"/>
    <row r="1417" s="24" customFormat="1" x14ac:dyDescent="0.3"/>
    <row r="1418" s="24" customFormat="1" x14ac:dyDescent="0.3"/>
    <row r="1419" s="24" customFormat="1" x14ac:dyDescent="0.3"/>
    <row r="1420" s="24" customFormat="1" x14ac:dyDescent="0.3"/>
    <row r="1421" s="24" customFormat="1" x14ac:dyDescent="0.3"/>
    <row r="1422" s="24" customFormat="1" x14ac:dyDescent="0.3"/>
    <row r="1423" s="24" customFormat="1" x14ac:dyDescent="0.3"/>
    <row r="1424" s="24" customFormat="1" x14ac:dyDescent="0.3"/>
    <row r="1425" s="24" customFormat="1" x14ac:dyDescent="0.3"/>
    <row r="1426" s="24" customFormat="1" x14ac:dyDescent="0.3"/>
    <row r="1427" s="24" customFormat="1" x14ac:dyDescent="0.3"/>
    <row r="1428" s="24" customFormat="1" x14ac:dyDescent="0.3"/>
    <row r="1429" s="24" customFormat="1" x14ac:dyDescent="0.3"/>
    <row r="1430" s="24" customFormat="1" x14ac:dyDescent="0.3"/>
    <row r="1431" s="24" customFormat="1" x14ac:dyDescent="0.3"/>
    <row r="1432" s="24" customFormat="1" x14ac:dyDescent="0.3"/>
    <row r="1433" s="24" customFormat="1" x14ac:dyDescent="0.3"/>
    <row r="1434" s="24" customFormat="1" x14ac:dyDescent="0.3"/>
    <row r="1435" s="24" customFormat="1" x14ac:dyDescent="0.3"/>
    <row r="1436" s="24" customFormat="1" x14ac:dyDescent="0.3"/>
    <row r="1437" s="24" customFormat="1" x14ac:dyDescent="0.3"/>
    <row r="1438" s="24" customFormat="1" x14ac:dyDescent="0.3"/>
    <row r="1439" s="24" customFormat="1" x14ac:dyDescent="0.3"/>
    <row r="1440" s="24" customFormat="1" x14ac:dyDescent="0.3"/>
    <row r="1441" s="24" customFormat="1" x14ac:dyDescent="0.3"/>
    <row r="1442" s="24" customFormat="1" x14ac:dyDescent="0.3"/>
    <row r="1443" s="24" customFormat="1" x14ac:dyDescent="0.3"/>
    <row r="1444" s="24" customFormat="1" x14ac:dyDescent="0.3"/>
    <row r="1445" s="24" customFormat="1" x14ac:dyDescent="0.3"/>
    <row r="1446" s="24" customFormat="1" x14ac:dyDescent="0.3"/>
    <row r="1447" s="24" customFormat="1" x14ac:dyDescent="0.3"/>
    <row r="1448" s="24" customFormat="1" x14ac:dyDescent="0.3"/>
    <row r="1449" s="24" customFormat="1" x14ac:dyDescent="0.3"/>
    <row r="1450" s="24" customFormat="1" x14ac:dyDescent="0.3"/>
    <row r="1451" s="24" customFormat="1" x14ac:dyDescent="0.3"/>
    <row r="1452" s="24" customFormat="1" x14ac:dyDescent="0.3"/>
    <row r="1453" s="24" customFormat="1" x14ac:dyDescent="0.3"/>
    <row r="1454" s="24" customFormat="1" x14ac:dyDescent="0.3"/>
    <row r="1455" s="24" customFormat="1" x14ac:dyDescent="0.3"/>
    <row r="1456" s="24" customFormat="1" x14ac:dyDescent="0.3"/>
    <row r="1457" s="24" customFormat="1" x14ac:dyDescent="0.3"/>
    <row r="1458" s="24" customFormat="1" x14ac:dyDescent="0.3"/>
    <row r="1459" s="24" customFormat="1" x14ac:dyDescent="0.3"/>
    <row r="1460" s="24" customFormat="1" x14ac:dyDescent="0.3"/>
    <row r="1461" s="24" customFormat="1" x14ac:dyDescent="0.3"/>
    <row r="1462" s="24" customFormat="1" x14ac:dyDescent="0.3"/>
    <row r="1463" s="24" customFormat="1" x14ac:dyDescent="0.3"/>
    <row r="1464" s="24" customFormat="1" x14ac:dyDescent="0.3"/>
    <row r="1465" s="24" customFormat="1" x14ac:dyDescent="0.3"/>
    <row r="1466" s="24" customFormat="1" x14ac:dyDescent="0.3"/>
    <row r="1467" s="24" customFormat="1" x14ac:dyDescent="0.3"/>
    <row r="1468" s="24" customFormat="1" x14ac:dyDescent="0.3"/>
    <row r="1469" s="24" customFormat="1" x14ac:dyDescent="0.3"/>
    <row r="1470" s="24" customFormat="1" x14ac:dyDescent="0.3"/>
    <row r="1471" s="24" customFormat="1" x14ac:dyDescent="0.3"/>
    <row r="1472" s="24" customFormat="1" x14ac:dyDescent="0.3"/>
    <row r="1473" s="24" customFormat="1" x14ac:dyDescent="0.3"/>
    <row r="1474" s="24" customFormat="1" x14ac:dyDescent="0.3"/>
    <row r="1475" s="24" customFormat="1" x14ac:dyDescent="0.3"/>
    <row r="1476" s="24" customFormat="1" x14ac:dyDescent="0.3"/>
    <row r="1477" s="24" customFormat="1" x14ac:dyDescent="0.3"/>
    <row r="1478" s="24" customFormat="1" x14ac:dyDescent="0.3"/>
    <row r="1479" s="24" customFormat="1" x14ac:dyDescent="0.3"/>
    <row r="1480" s="24" customFormat="1" x14ac:dyDescent="0.3"/>
    <row r="1481" s="24" customFormat="1" x14ac:dyDescent="0.3"/>
    <row r="1482" s="24" customFormat="1" x14ac:dyDescent="0.3"/>
    <row r="1483" s="24" customFormat="1" x14ac:dyDescent="0.3"/>
    <row r="1484" s="24" customFormat="1" x14ac:dyDescent="0.3"/>
    <row r="1485" s="24" customFormat="1" x14ac:dyDescent="0.3"/>
    <row r="1486" s="24" customFormat="1" x14ac:dyDescent="0.3"/>
    <row r="1487" s="24" customFormat="1" x14ac:dyDescent="0.3"/>
    <row r="1488" s="24" customFormat="1" x14ac:dyDescent="0.3"/>
    <row r="1489" s="24" customFormat="1" x14ac:dyDescent="0.3"/>
    <row r="1490" s="24" customFormat="1" x14ac:dyDescent="0.3"/>
    <row r="1491" s="24" customFormat="1" x14ac:dyDescent="0.3"/>
    <row r="1492" s="24" customFormat="1" x14ac:dyDescent="0.3"/>
    <row r="1493" s="24" customFormat="1" x14ac:dyDescent="0.3"/>
    <row r="1494" s="24" customFormat="1" x14ac:dyDescent="0.3"/>
    <row r="1495" s="24" customFormat="1" x14ac:dyDescent="0.3"/>
    <row r="1496" s="24" customFormat="1" x14ac:dyDescent="0.3"/>
    <row r="1497" s="24" customFormat="1" x14ac:dyDescent="0.3"/>
    <row r="1498" s="24" customFormat="1" x14ac:dyDescent="0.3"/>
    <row r="1499" s="24" customFormat="1" x14ac:dyDescent="0.3"/>
    <row r="1500" s="24" customFormat="1" x14ac:dyDescent="0.3"/>
    <row r="1501" s="24" customFormat="1" x14ac:dyDescent="0.3"/>
    <row r="1502" s="24" customFormat="1" x14ac:dyDescent="0.3"/>
    <row r="1503" s="24" customFormat="1" x14ac:dyDescent="0.3"/>
    <row r="1504" s="24" customFormat="1" x14ac:dyDescent="0.3"/>
    <row r="1505" s="24" customFormat="1" x14ac:dyDescent="0.3"/>
    <row r="1506" s="24" customFormat="1" x14ac:dyDescent="0.3"/>
    <row r="1507" s="24" customFormat="1" x14ac:dyDescent="0.3"/>
    <row r="1508" s="24" customFormat="1" x14ac:dyDescent="0.3"/>
    <row r="1509" s="24" customFormat="1" x14ac:dyDescent="0.3"/>
    <row r="1510" s="24" customFormat="1" x14ac:dyDescent="0.3"/>
    <row r="1511" s="24" customFormat="1" x14ac:dyDescent="0.3"/>
    <row r="1512" s="24" customFormat="1" x14ac:dyDescent="0.3"/>
    <row r="1513" s="24" customFormat="1" x14ac:dyDescent="0.3"/>
    <row r="1514" s="24" customFormat="1" x14ac:dyDescent="0.3"/>
    <row r="1515" s="24" customFormat="1" x14ac:dyDescent="0.3"/>
    <row r="1516" s="24" customFormat="1" x14ac:dyDescent="0.3"/>
    <row r="1517" s="24" customFormat="1" x14ac:dyDescent="0.3"/>
    <row r="1518" s="24" customFormat="1" x14ac:dyDescent="0.3"/>
    <row r="1519" s="24" customFormat="1" x14ac:dyDescent="0.3"/>
    <row r="1520" s="24" customFormat="1" x14ac:dyDescent="0.3"/>
    <row r="1521" s="24" customFormat="1" x14ac:dyDescent="0.3"/>
    <row r="1522" s="24" customFormat="1" x14ac:dyDescent="0.3"/>
    <row r="1523" s="24" customFormat="1" x14ac:dyDescent="0.3"/>
    <row r="1524" s="24" customFormat="1" x14ac:dyDescent="0.3"/>
    <row r="1525" s="24" customFormat="1" x14ac:dyDescent="0.3"/>
    <row r="1526" s="24" customFormat="1" x14ac:dyDescent="0.3"/>
    <row r="1527" s="24" customFormat="1" x14ac:dyDescent="0.3"/>
    <row r="1528" s="24" customFormat="1" x14ac:dyDescent="0.3"/>
    <row r="1529" s="24" customFormat="1" x14ac:dyDescent="0.3"/>
    <row r="1530" s="24" customFormat="1" x14ac:dyDescent="0.3"/>
    <row r="1531" s="24" customFormat="1" x14ac:dyDescent="0.3"/>
    <row r="1532" s="24" customFormat="1" x14ac:dyDescent="0.3"/>
    <row r="1533" s="24" customFormat="1" x14ac:dyDescent="0.3"/>
    <row r="1534" s="24" customFormat="1" x14ac:dyDescent="0.3"/>
    <row r="1535" s="24" customFormat="1" x14ac:dyDescent="0.3"/>
    <row r="1536" s="24" customFormat="1" x14ac:dyDescent="0.3"/>
    <row r="1537" s="24" customFormat="1" x14ac:dyDescent="0.3"/>
    <row r="1538" s="24" customFormat="1" x14ac:dyDescent="0.3"/>
    <row r="1539" s="24" customFormat="1" x14ac:dyDescent="0.3"/>
    <row r="1540" s="24" customFormat="1" x14ac:dyDescent="0.3"/>
    <row r="1541" s="24" customFormat="1" x14ac:dyDescent="0.3"/>
    <row r="1542" s="24" customFormat="1" x14ac:dyDescent="0.3"/>
    <row r="1543" s="24" customFormat="1" x14ac:dyDescent="0.3"/>
    <row r="1544" s="24" customFormat="1" x14ac:dyDescent="0.3"/>
    <row r="1545" s="24" customFormat="1" x14ac:dyDescent="0.3"/>
    <row r="1546" s="24" customFormat="1" x14ac:dyDescent="0.3"/>
    <row r="1547" s="24" customFormat="1" x14ac:dyDescent="0.3"/>
    <row r="1548" s="24" customFormat="1" x14ac:dyDescent="0.3"/>
    <row r="1549" s="24" customFormat="1" x14ac:dyDescent="0.3"/>
    <row r="1550" s="24" customFormat="1" x14ac:dyDescent="0.3"/>
    <row r="1551" s="24" customFormat="1" x14ac:dyDescent="0.3"/>
    <row r="1552" s="24" customFormat="1" x14ac:dyDescent="0.3"/>
    <row r="1553" s="24" customFormat="1" x14ac:dyDescent="0.3"/>
    <row r="1554" s="24" customFormat="1" x14ac:dyDescent="0.3"/>
    <row r="1555" s="24" customFormat="1" x14ac:dyDescent="0.3"/>
    <row r="1556" s="24" customFormat="1" x14ac:dyDescent="0.3"/>
    <row r="1557" s="24" customFormat="1" x14ac:dyDescent="0.3"/>
    <row r="1558" s="24" customFormat="1" x14ac:dyDescent="0.3"/>
    <row r="1559" s="24" customFormat="1" x14ac:dyDescent="0.3"/>
    <row r="1560" s="24" customFormat="1" x14ac:dyDescent="0.3"/>
    <row r="1561" s="24" customFormat="1" x14ac:dyDescent="0.3"/>
    <row r="1562" s="24" customFormat="1" x14ac:dyDescent="0.3"/>
    <row r="1563" s="24" customFormat="1" x14ac:dyDescent="0.3"/>
    <row r="1564" s="24" customFormat="1" x14ac:dyDescent="0.3"/>
    <row r="1565" s="24" customFormat="1" x14ac:dyDescent="0.3"/>
    <row r="1566" s="24" customFormat="1" x14ac:dyDescent="0.3"/>
    <row r="1567" s="24" customFormat="1" x14ac:dyDescent="0.3"/>
    <row r="1568" s="24" customFormat="1" x14ac:dyDescent="0.3"/>
    <row r="1569" s="24" customFormat="1" x14ac:dyDescent="0.3"/>
    <row r="1570" s="24" customFormat="1" x14ac:dyDescent="0.3"/>
    <row r="1571" s="24" customFormat="1" x14ac:dyDescent="0.3"/>
    <row r="1572" s="24" customFormat="1" x14ac:dyDescent="0.3"/>
    <row r="1573" s="24" customFormat="1" x14ac:dyDescent="0.3"/>
    <row r="1574" s="24" customFormat="1" x14ac:dyDescent="0.3"/>
    <row r="1575" s="24" customFormat="1" x14ac:dyDescent="0.3"/>
    <row r="1576" s="24" customFormat="1" x14ac:dyDescent="0.3"/>
    <row r="1577" s="24" customFormat="1" x14ac:dyDescent="0.3"/>
    <row r="1578" s="24" customFormat="1" x14ac:dyDescent="0.3"/>
    <row r="1579" s="24" customFormat="1" x14ac:dyDescent="0.3"/>
    <row r="1580" s="24" customFormat="1" x14ac:dyDescent="0.3"/>
    <row r="1581" s="24" customFormat="1" x14ac:dyDescent="0.3"/>
    <row r="1582" s="24" customFormat="1" x14ac:dyDescent="0.3"/>
    <row r="1583" s="24" customFormat="1" x14ac:dyDescent="0.3"/>
    <row r="1584" s="24" customFormat="1" x14ac:dyDescent="0.3"/>
    <row r="1585" s="24" customFormat="1" x14ac:dyDescent="0.3"/>
    <row r="1586" s="24" customFormat="1" x14ac:dyDescent="0.3"/>
    <row r="1587" s="24" customFormat="1" x14ac:dyDescent="0.3"/>
    <row r="1588" s="24" customFormat="1" x14ac:dyDescent="0.3"/>
    <row r="1589" s="24" customFormat="1" x14ac:dyDescent="0.3"/>
    <row r="1590" s="24" customFormat="1" x14ac:dyDescent="0.3"/>
    <row r="1591" s="24" customFormat="1" x14ac:dyDescent="0.3"/>
    <row r="1592" s="24" customFormat="1" x14ac:dyDescent="0.3"/>
    <row r="1593" s="24" customFormat="1" x14ac:dyDescent="0.3"/>
    <row r="1594" s="24" customFormat="1" x14ac:dyDescent="0.3"/>
    <row r="1595" s="24" customFormat="1" x14ac:dyDescent="0.3"/>
    <row r="1596" s="24" customFormat="1" x14ac:dyDescent="0.3"/>
    <row r="1597" s="24" customFormat="1" x14ac:dyDescent="0.3"/>
    <row r="1598" s="24" customFormat="1" x14ac:dyDescent="0.3"/>
    <row r="1599" s="24" customFormat="1" x14ac:dyDescent="0.3"/>
    <row r="1600" s="24" customFormat="1" x14ac:dyDescent="0.3"/>
    <row r="1601" s="24" customFormat="1" x14ac:dyDescent="0.3"/>
    <row r="1602" s="24" customFormat="1" x14ac:dyDescent="0.3"/>
    <row r="1603" s="24" customFormat="1" x14ac:dyDescent="0.3"/>
    <row r="1604" s="24" customFormat="1" x14ac:dyDescent="0.3"/>
    <row r="1605" s="24" customFormat="1" x14ac:dyDescent="0.3"/>
    <row r="1606" s="24" customFormat="1" x14ac:dyDescent="0.3"/>
    <row r="1607" s="24" customFormat="1" x14ac:dyDescent="0.3"/>
    <row r="1608" s="24" customFormat="1" x14ac:dyDescent="0.3"/>
    <row r="1609" s="24" customFormat="1" x14ac:dyDescent="0.3"/>
    <row r="1610" s="24" customFormat="1" x14ac:dyDescent="0.3"/>
    <row r="1611" s="24" customFormat="1" x14ac:dyDescent="0.3"/>
    <row r="1612" s="24" customFormat="1" x14ac:dyDescent="0.3"/>
    <row r="1613" s="24" customFormat="1" x14ac:dyDescent="0.3"/>
    <row r="1614" s="24" customFormat="1" x14ac:dyDescent="0.3"/>
    <row r="1615" s="24" customFormat="1" x14ac:dyDescent="0.3"/>
    <row r="1616" s="24" customFormat="1" x14ac:dyDescent="0.3"/>
    <row r="1617" s="24" customFormat="1" x14ac:dyDescent="0.3"/>
    <row r="1618" s="24" customFormat="1" x14ac:dyDescent="0.3"/>
    <row r="1619" s="24" customFormat="1" x14ac:dyDescent="0.3"/>
    <row r="1620" s="24" customFormat="1" x14ac:dyDescent="0.3"/>
    <row r="1621" s="24" customFormat="1" x14ac:dyDescent="0.3"/>
    <row r="1622" s="24" customFormat="1" x14ac:dyDescent="0.3"/>
    <row r="1623" s="24" customFormat="1" x14ac:dyDescent="0.3"/>
    <row r="1624" s="24" customFormat="1" x14ac:dyDescent="0.3"/>
    <row r="1625" s="24" customFormat="1" x14ac:dyDescent="0.3"/>
    <row r="1626" s="24" customFormat="1" x14ac:dyDescent="0.3"/>
    <row r="1627" s="24" customFormat="1" x14ac:dyDescent="0.3"/>
    <row r="1628" s="24" customFormat="1" x14ac:dyDescent="0.3"/>
    <row r="1629" s="24" customFormat="1" x14ac:dyDescent="0.3"/>
    <row r="1630" s="24" customFormat="1" x14ac:dyDescent="0.3"/>
    <row r="1631" s="24" customFormat="1" x14ac:dyDescent="0.3"/>
    <row r="1632" s="24" customFormat="1" x14ac:dyDescent="0.3"/>
    <row r="1633" s="24" customFormat="1" x14ac:dyDescent="0.3"/>
    <row r="1634" s="24" customFormat="1" x14ac:dyDescent="0.3"/>
    <row r="1635" s="24" customFormat="1" x14ac:dyDescent="0.3"/>
    <row r="1636" s="24" customFormat="1" x14ac:dyDescent="0.3"/>
    <row r="1637" s="24" customFormat="1" x14ac:dyDescent="0.3"/>
    <row r="1638" s="24" customFormat="1" x14ac:dyDescent="0.3"/>
    <row r="1639" s="24" customFormat="1" x14ac:dyDescent="0.3"/>
    <row r="1640" s="24" customFormat="1" x14ac:dyDescent="0.3"/>
    <row r="1641" s="24" customFormat="1" x14ac:dyDescent="0.3"/>
    <row r="1642" s="24" customFormat="1" x14ac:dyDescent="0.3"/>
    <row r="1643" s="24" customFormat="1" x14ac:dyDescent="0.3"/>
    <row r="1644" s="24" customFormat="1" x14ac:dyDescent="0.3"/>
    <row r="1645" s="24" customFormat="1" x14ac:dyDescent="0.3"/>
    <row r="1646" s="24" customFormat="1" x14ac:dyDescent="0.3"/>
    <row r="1647" s="24" customFormat="1" x14ac:dyDescent="0.3"/>
    <row r="1648" s="24" customFormat="1" x14ac:dyDescent="0.3"/>
    <row r="1649" s="24" customFormat="1" x14ac:dyDescent="0.3"/>
    <row r="1650" s="24" customFormat="1" x14ac:dyDescent="0.3"/>
    <row r="1651" s="24" customFormat="1" x14ac:dyDescent="0.3"/>
    <row r="1652" s="24" customFormat="1" x14ac:dyDescent="0.3"/>
    <row r="1653" s="24" customFormat="1" x14ac:dyDescent="0.3"/>
    <row r="1654" s="24" customFormat="1" x14ac:dyDescent="0.3"/>
    <row r="1655" s="24" customFormat="1" x14ac:dyDescent="0.3"/>
    <row r="1656" s="24" customFormat="1" x14ac:dyDescent="0.3"/>
    <row r="1657" s="24" customFormat="1" x14ac:dyDescent="0.3"/>
    <row r="1658" s="24" customFormat="1" x14ac:dyDescent="0.3"/>
    <row r="1659" s="24" customFormat="1" x14ac:dyDescent="0.3"/>
    <row r="1660" s="24" customFormat="1" x14ac:dyDescent="0.3"/>
    <row r="1661" s="24" customFormat="1" x14ac:dyDescent="0.3"/>
    <row r="1662" s="24" customFormat="1" x14ac:dyDescent="0.3"/>
    <row r="1663" s="24" customFormat="1" x14ac:dyDescent="0.3"/>
    <row r="1664" s="24" customFormat="1" x14ac:dyDescent="0.3"/>
    <row r="1665" s="24" customFormat="1" x14ac:dyDescent="0.3"/>
    <row r="1666" s="24" customFormat="1" x14ac:dyDescent="0.3"/>
    <row r="1667" s="24" customFormat="1" x14ac:dyDescent="0.3"/>
    <row r="1668" s="24" customFormat="1" x14ac:dyDescent="0.3"/>
    <row r="1669" s="24" customFormat="1" x14ac:dyDescent="0.3"/>
    <row r="1670" s="24" customFormat="1" x14ac:dyDescent="0.3"/>
    <row r="1671" s="24" customFormat="1" x14ac:dyDescent="0.3"/>
    <row r="1672" s="24" customFormat="1" x14ac:dyDescent="0.3"/>
    <row r="1673" s="24" customFormat="1" x14ac:dyDescent="0.3"/>
    <row r="1674" s="24" customFormat="1" x14ac:dyDescent="0.3"/>
    <row r="1675" s="24" customFormat="1" x14ac:dyDescent="0.3"/>
    <row r="1676" s="24" customFormat="1" x14ac:dyDescent="0.3"/>
    <row r="1677" s="24" customFormat="1" x14ac:dyDescent="0.3"/>
    <row r="1678" s="24" customFormat="1" x14ac:dyDescent="0.3"/>
    <row r="1679" s="24" customFormat="1" x14ac:dyDescent="0.3"/>
    <row r="1680" s="24" customFormat="1" x14ac:dyDescent="0.3"/>
    <row r="1681" s="24" customFormat="1" x14ac:dyDescent="0.3"/>
    <row r="1682" s="24" customFormat="1" x14ac:dyDescent="0.3"/>
    <row r="1683" s="24" customFormat="1" x14ac:dyDescent="0.3"/>
    <row r="1684" s="24" customFormat="1" x14ac:dyDescent="0.3"/>
    <row r="1685" s="24" customFormat="1" x14ac:dyDescent="0.3"/>
    <row r="1686" s="24" customFormat="1" x14ac:dyDescent="0.3"/>
    <row r="1687" s="24" customFormat="1" x14ac:dyDescent="0.3"/>
    <row r="1688" s="24" customFormat="1" x14ac:dyDescent="0.3"/>
    <row r="1689" s="24" customFormat="1" x14ac:dyDescent="0.3"/>
    <row r="1690" s="24" customFormat="1" x14ac:dyDescent="0.3"/>
    <row r="1691" s="24" customFormat="1" x14ac:dyDescent="0.3"/>
    <row r="1692" s="24" customFormat="1" x14ac:dyDescent="0.3"/>
    <row r="1693" s="24" customFormat="1" x14ac:dyDescent="0.3"/>
    <row r="1694" s="24" customFormat="1" x14ac:dyDescent="0.3"/>
    <row r="1695" s="24" customFormat="1" x14ac:dyDescent="0.3"/>
    <row r="1696" s="24" customFormat="1" x14ac:dyDescent="0.3"/>
    <row r="1697" s="24" customFormat="1" x14ac:dyDescent="0.3"/>
    <row r="1698" s="24" customFormat="1" x14ac:dyDescent="0.3"/>
    <row r="1699" s="24" customFormat="1" x14ac:dyDescent="0.3"/>
    <row r="1700" s="24" customFormat="1" x14ac:dyDescent="0.3"/>
    <row r="1701" s="24" customFormat="1" x14ac:dyDescent="0.3"/>
    <row r="1702" s="24" customFormat="1" x14ac:dyDescent="0.3"/>
    <row r="1703" s="24" customFormat="1" x14ac:dyDescent="0.3"/>
    <row r="1704" s="24" customFormat="1" x14ac:dyDescent="0.3"/>
    <row r="1705" s="24" customFormat="1" x14ac:dyDescent="0.3"/>
    <row r="1706" s="24" customFormat="1" x14ac:dyDescent="0.3"/>
    <row r="1707" s="24" customFormat="1" x14ac:dyDescent="0.3"/>
    <row r="1708" s="24" customFormat="1" x14ac:dyDescent="0.3"/>
    <row r="1709" s="24" customFormat="1" x14ac:dyDescent="0.3"/>
    <row r="1710" s="24" customFormat="1" x14ac:dyDescent="0.3"/>
    <row r="1711" s="24" customFormat="1" x14ac:dyDescent="0.3"/>
    <row r="1712" s="24" customFormat="1" x14ac:dyDescent="0.3"/>
    <row r="1713" s="24" customFormat="1" x14ac:dyDescent="0.3"/>
    <row r="1714" s="24" customFormat="1" x14ac:dyDescent="0.3"/>
    <row r="1715" s="24" customFormat="1" x14ac:dyDescent="0.3"/>
    <row r="1716" s="24" customFormat="1" x14ac:dyDescent="0.3"/>
    <row r="1717" s="24" customFormat="1" x14ac:dyDescent="0.3"/>
    <row r="1718" s="24" customFormat="1" x14ac:dyDescent="0.3"/>
    <row r="1719" s="24" customFormat="1" x14ac:dyDescent="0.3"/>
    <row r="1720" s="24" customFormat="1" x14ac:dyDescent="0.3"/>
    <row r="1721" s="24" customFormat="1" x14ac:dyDescent="0.3"/>
    <row r="1722" s="24" customFormat="1" x14ac:dyDescent="0.3"/>
    <row r="1723" s="24" customFormat="1" x14ac:dyDescent="0.3"/>
    <row r="1724" s="24" customFormat="1" x14ac:dyDescent="0.3"/>
    <row r="1725" s="24" customFormat="1" x14ac:dyDescent="0.3"/>
    <row r="1726" s="24" customFormat="1" x14ac:dyDescent="0.3"/>
    <row r="1727" s="24" customFormat="1" x14ac:dyDescent="0.3"/>
    <row r="1728" s="24" customFormat="1" x14ac:dyDescent="0.3"/>
    <row r="1729" s="24" customFormat="1" x14ac:dyDescent="0.3"/>
    <row r="1730" s="24" customFormat="1" x14ac:dyDescent="0.3"/>
    <row r="1731" s="24" customFormat="1" x14ac:dyDescent="0.3"/>
    <row r="1732" s="24" customFormat="1" x14ac:dyDescent="0.3"/>
    <row r="1733" s="24" customFormat="1" x14ac:dyDescent="0.3"/>
    <row r="1734" s="24" customFormat="1" x14ac:dyDescent="0.3"/>
    <row r="1735" s="24" customFormat="1" x14ac:dyDescent="0.3"/>
    <row r="1736" s="24" customFormat="1" x14ac:dyDescent="0.3"/>
    <row r="1737" s="24" customFormat="1" x14ac:dyDescent="0.3"/>
    <row r="1738" s="24" customFormat="1" x14ac:dyDescent="0.3"/>
    <row r="1739" s="24" customFormat="1" x14ac:dyDescent="0.3"/>
    <row r="1740" s="24" customFormat="1" x14ac:dyDescent="0.3"/>
    <row r="1741" s="24" customFormat="1" x14ac:dyDescent="0.3"/>
    <row r="1742" s="24" customFormat="1" x14ac:dyDescent="0.3"/>
    <row r="1743" s="24" customFormat="1" x14ac:dyDescent="0.3"/>
    <row r="1744" s="24" customFormat="1" x14ac:dyDescent="0.3"/>
    <row r="1745" s="24" customFormat="1" x14ac:dyDescent="0.3"/>
    <row r="1746" s="24" customFormat="1" x14ac:dyDescent="0.3"/>
    <row r="1747" s="24" customFormat="1" x14ac:dyDescent="0.3"/>
    <row r="1748" s="24" customFormat="1" x14ac:dyDescent="0.3"/>
    <row r="1749" s="24" customFormat="1" x14ac:dyDescent="0.3"/>
    <row r="1750" s="24" customFormat="1" x14ac:dyDescent="0.3"/>
    <row r="1751" s="24" customFormat="1" x14ac:dyDescent="0.3"/>
    <row r="1752" s="24" customFormat="1" x14ac:dyDescent="0.3"/>
    <row r="1753" s="24" customFormat="1" x14ac:dyDescent="0.3"/>
    <row r="1754" s="24" customFormat="1" x14ac:dyDescent="0.3"/>
    <row r="1755" s="24" customFormat="1" x14ac:dyDescent="0.3"/>
    <row r="1756" s="24" customFormat="1" x14ac:dyDescent="0.3"/>
    <row r="1757" s="24" customFormat="1" x14ac:dyDescent="0.3"/>
    <row r="1758" s="24" customFormat="1" x14ac:dyDescent="0.3"/>
    <row r="1759" s="24" customFormat="1" x14ac:dyDescent="0.3"/>
    <row r="1760" s="24" customFormat="1" x14ac:dyDescent="0.3"/>
    <row r="1761" s="24" customFormat="1" x14ac:dyDescent="0.3"/>
    <row r="1762" s="24" customFormat="1" x14ac:dyDescent="0.3"/>
    <row r="1763" s="24" customFormat="1" x14ac:dyDescent="0.3"/>
    <row r="1764" s="24" customFormat="1" x14ac:dyDescent="0.3"/>
    <row r="1765" s="24" customFormat="1" x14ac:dyDescent="0.3"/>
    <row r="1766" s="24" customFormat="1" x14ac:dyDescent="0.3"/>
    <row r="1767" s="24" customFormat="1" x14ac:dyDescent="0.3"/>
    <row r="1768" s="24" customFormat="1" x14ac:dyDescent="0.3"/>
    <row r="1769" s="24" customFormat="1" x14ac:dyDescent="0.3"/>
    <row r="1770" s="24" customFormat="1" x14ac:dyDescent="0.3"/>
    <row r="1771" s="24" customFormat="1" x14ac:dyDescent="0.3"/>
    <row r="1772" s="24" customFormat="1" x14ac:dyDescent="0.3"/>
    <row r="1773" s="24" customFormat="1" x14ac:dyDescent="0.3"/>
    <row r="1774" s="24" customFormat="1" x14ac:dyDescent="0.3"/>
    <row r="1775" s="24" customFormat="1" x14ac:dyDescent="0.3"/>
    <row r="1776" s="24" customFormat="1" x14ac:dyDescent="0.3"/>
    <row r="1777" s="24" customFormat="1" x14ac:dyDescent="0.3"/>
    <row r="1778" s="24" customFormat="1" x14ac:dyDescent="0.3"/>
    <row r="1779" s="24" customFormat="1" x14ac:dyDescent="0.3"/>
    <row r="1780" s="24" customFormat="1" x14ac:dyDescent="0.3"/>
    <row r="1781" s="24" customFormat="1" x14ac:dyDescent="0.3"/>
    <row r="1782" s="24" customFormat="1" x14ac:dyDescent="0.3"/>
    <row r="1783" s="24" customFormat="1" x14ac:dyDescent="0.3"/>
    <row r="1784" s="24" customFormat="1" x14ac:dyDescent="0.3"/>
    <row r="1785" s="24" customFormat="1" x14ac:dyDescent="0.3"/>
    <row r="1786" s="24" customFormat="1" x14ac:dyDescent="0.3"/>
    <row r="1787" s="24" customFormat="1" x14ac:dyDescent="0.3"/>
    <row r="1788" s="24" customFormat="1" x14ac:dyDescent="0.3"/>
    <row r="1789" s="24" customFormat="1" x14ac:dyDescent="0.3"/>
    <row r="1790" s="24" customFormat="1" x14ac:dyDescent="0.3"/>
    <row r="1791" s="24" customFormat="1" x14ac:dyDescent="0.3"/>
    <row r="1792" s="24" customFormat="1" x14ac:dyDescent="0.3"/>
    <row r="1793" s="24" customFormat="1" x14ac:dyDescent="0.3"/>
    <row r="1794" s="24" customFormat="1" x14ac:dyDescent="0.3"/>
    <row r="1795" s="24" customFormat="1" x14ac:dyDescent="0.3"/>
    <row r="1796" s="24" customFormat="1" x14ac:dyDescent="0.3"/>
    <row r="1797" s="24" customFormat="1" x14ac:dyDescent="0.3"/>
    <row r="1798" s="24" customFormat="1" x14ac:dyDescent="0.3"/>
    <row r="1799" s="24" customFormat="1" x14ac:dyDescent="0.3"/>
    <row r="1800" s="24" customFormat="1" x14ac:dyDescent="0.3"/>
    <row r="1801" s="24" customFormat="1" x14ac:dyDescent="0.3"/>
    <row r="1802" s="24" customFormat="1" x14ac:dyDescent="0.3"/>
    <row r="1803" s="24" customFormat="1" x14ac:dyDescent="0.3"/>
    <row r="1804" s="24" customFormat="1" x14ac:dyDescent="0.3"/>
    <row r="1805" s="24" customFormat="1" x14ac:dyDescent="0.3"/>
    <row r="1806" s="24" customFormat="1" x14ac:dyDescent="0.3"/>
    <row r="1807" s="24" customFormat="1" x14ac:dyDescent="0.3"/>
    <row r="1808" s="24" customFormat="1" x14ac:dyDescent="0.3"/>
    <row r="1809" s="24" customFormat="1" x14ac:dyDescent="0.3"/>
    <row r="1810" s="24" customFormat="1" x14ac:dyDescent="0.3"/>
    <row r="1811" s="24" customFormat="1" x14ac:dyDescent="0.3"/>
    <row r="1812" s="24" customFormat="1" x14ac:dyDescent="0.3"/>
    <row r="1813" s="24" customFormat="1" x14ac:dyDescent="0.3"/>
    <row r="1814" s="24" customFormat="1" x14ac:dyDescent="0.3"/>
    <row r="1815" s="24" customFormat="1" x14ac:dyDescent="0.3"/>
    <row r="1816" s="24" customFormat="1" x14ac:dyDescent="0.3"/>
    <row r="1817" s="24" customFormat="1" x14ac:dyDescent="0.3"/>
    <row r="1818" s="24" customFormat="1" x14ac:dyDescent="0.3"/>
    <row r="1819" s="24" customFormat="1" x14ac:dyDescent="0.3"/>
    <row r="1820" s="24" customFormat="1" x14ac:dyDescent="0.3"/>
    <row r="1821" s="24" customFormat="1" x14ac:dyDescent="0.3"/>
    <row r="1822" s="24" customFormat="1" x14ac:dyDescent="0.3"/>
    <row r="1823" s="24" customFormat="1" x14ac:dyDescent="0.3"/>
    <row r="1824" s="24" customFormat="1" x14ac:dyDescent="0.3"/>
    <row r="1825" s="24" customFormat="1" x14ac:dyDescent="0.3"/>
    <row r="1826" s="24" customFormat="1" x14ac:dyDescent="0.3"/>
    <row r="1827" s="24" customFormat="1" x14ac:dyDescent="0.3"/>
    <row r="1828" s="24" customFormat="1" x14ac:dyDescent="0.3"/>
    <row r="1829" s="24" customFormat="1" x14ac:dyDescent="0.3"/>
    <row r="1830" s="24" customFormat="1" x14ac:dyDescent="0.3"/>
    <row r="1831" s="24" customFormat="1" x14ac:dyDescent="0.3"/>
    <row r="1832" s="24" customFormat="1" x14ac:dyDescent="0.3"/>
    <row r="1833" s="24" customFormat="1" x14ac:dyDescent="0.3"/>
    <row r="1834" s="24" customFormat="1" x14ac:dyDescent="0.3"/>
    <row r="1835" s="24" customFormat="1" x14ac:dyDescent="0.3"/>
    <row r="1836" s="24" customFormat="1" x14ac:dyDescent="0.3"/>
    <row r="1837" s="24" customFormat="1" x14ac:dyDescent="0.3"/>
    <row r="1838" s="24" customFormat="1" x14ac:dyDescent="0.3"/>
    <row r="1839" s="24" customFormat="1" x14ac:dyDescent="0.3"/>
    <row r="1840" s="24" customFormat="1" x14ac:dyDescent="0.3"/>
    <row r="1841" s="24" customFormat="1" x14ac:dyDescent="0.3"/>
    <row r="1842" s="24" customFormat="1" x14ac:dyDescent="0.3"/>
    <row r="1843" s="24" customFormat="1" x14ac:dyDescent="0.3"/>
    <row r="1844" s="24" customFormat="1" x14ac:dyDescent="0.3"/>
    <row r="1845" s="24" customFormat="1" x14ac:dyDescent="0.3"/>
    <row r="1846" s="24" customFormat="1" x14ac:dyDescent="0.3"/>
    <row r="1847" s="24" customFormat="1" x14ac:dyDescent="0.3"/>
    <row r="1848" s="24" customFormat="1" x14ac:dyDescent="0.3"/>
    <row r="1849" s="24" customFormat="1" x14ac:dyDescent="0.3"/>
    <row r="1850" s="24" customFormat="1" x14ac:dyDescent="0.3"/>
    <row r="1851" s="24" customFormat="1" x14ac:dyDescent="0.3"/>
    <row r="1852" s="24" customFormat="1" x14ac:dyDescent="0.3"/>
    <row r="1853" s="24" customFormat="1" x14ac:dyDescent="0.3"/>
    <row r="1854" s="24" customFormat="1" x14ac:dyDescent="0.3"/>
    <row r="1855" s="24" customFormat="1" x14ac:dyDescent="0.3"/>
    <row r="1856" s="24" customFormat="1" x14ac:dyDescent="0.3"/>
    <row r="1857" s="24" customFormat="1" x14ac:dyDescent="0.3"/>
    <row r="1858" s="24" customFormat="1" x14ac:dyDescent="0.3"/>
    <row r="1859" s="24" customFormat="1" x14ac:dyDescent="0.3"/>
    <row r="1860" s="24" customFormat="1" x14ac:dyDescent="0.3"/>
    <row r="1861" s="24" customFormat="1" x14ac:dyDescent="0.3"/>
    <row r="1862" s="24" customFormat="1" x14ac:dyDescent="0.3"/>
    <row r="1863" s="24" customFormat="1" x14ac:dyDescent="0.3"/>
    <row r="1864" s="24" customFormat="1" x14ac:dyDescent="0.3"/>
    <row r="1865" s="24" customFormat="1" x14ac:dyDescent="0.3"/>
    <row r="1866" s="24" customFormat="1" x14ac:dyDescent="0.3"/>
    <row r="1867" s="24" customFormat="1" x14ac:dyDescent="0.3"/>
    <row r="1868" s="24" customFormat="1" x14ac:dyDescent="0.3"/>
    <row r="1869" s="24" customFormat="1" x14ac:dyDescent="0.3"/>
    <row r="1870" s="24" customFormat="1" x14ac:dyDescent="0.3"/>
    <row r="1871" s="24" customFormat="1" x14ac:dyDescent="0.3"/>
    <row r="1872" s="24" customFormat="1" x14ac:dyDescent="0.3"/>
    <row r="1873" s="24" customFormat="1" x14ac:dyDescent="0.3"/>
    <row r="1874" s="24" customFormat="1" x14ac:dyDescent="0.3"/>
    <row r="1875" s="24" customFormat="1" x14ac:dyDescent="0.3"/>
    <row r="1876" s="24" customFormat="1" x14ac:dyDescent="0.3"/>
    <row r="1877" s="24" customFormat="1" x14ac:dyDescent="0.3"/>
    <row r="1878" s="24" customFormat="1" x14ac:dyDescent="0.3"/>
    <row r="1879" s="24" customFormat="1" x14ac:dyDescent="0.3"/>
    <row r="1880" s="24" customFormat="1" x14ac:dyDescent="0.3"/>
    <row r="1881" s="24" customFormat="1" x14ac:dyDescent="0.3"/>
    <row r="1882" s="24" customFormat="1" x14ac:dyDescent="0.3"/>
    <row r="1883" s="24" customFormat="1" x14ac:dyDescent="0.3"/>
    <row r="1884" s="24" customFormat="1" x14ac:dyDescent="0.3"/>
    <row r="1885" s="24" customFormat="1" x14ac:dyDescent="0.3"/>
    <row r="1886" s="24" customFormat="1" x14ac:dyDescent="0.3"/>
    <row r="1887" s="24" customFormat="1" x14ac:dyDescent="0.3"/>
    <row r="1888" s="24" customFormat="1" x14ac:dyDescent="0.3"/>
    <row r="1889" s="24" customFormat="1" x14ac:dyDescent="0.3"/>
    <row r="1890" s="24" customFormat="1" x14ac:dyDescent="0.3"/>
    <row r="1891" s="24" customFormat="1" x14ac:dyDescent="0.3"/>
    <row r="1892" s="24" customFormat="1" x14ac:dyDescent="0.3"/>
    <row r="1893" s="24" customFormat="1" x14ac:dyDescent="0.3"/>
    <row r="1894" s="24" customFormat="1" x14ac:dyDescent="0.3"/>
    <row r="1895" s="24" customFormat="1" x14ac:dyDescent="0.3"/>
    <row r="1896" s="24" customFormat="1" x14ac:dyDescent="0.3"/>
    <row r="1897" s="24" customFormat="1" x14ac:dyDescent="0.3"/>
    <row r="1898" s="24" customFormat="1" x14ac:dyDescent="0.3"/>
    <row r="1899" s="24" customFormat="1" x14ac:dyDescent="0.3"/>
    <row r="1900" s="24" customFormat="1" x14ac:dyDescent="0.3"/>
    <row r="1901" s="24" customFormat="1" x14ac:dyDescent="0.3"/>
    <row r="1902" s="24" customFormat="1" x14ac:dyDescent="0.3"/>
    <row r="1903" s="24" customFormat="1" x14ac:dyDescent="0.3"/>
    <row r="1904" s="24" customFormat="1" x14ac:dyDescent="0.3"/>
    <row r="1905" s="24" customFormat="1" x14ac:dyDescent="0.3"/>
    <row r="1906" s="24" customFormat="1" x14ac:dyDescent="0.3"/>
    <row r="1907" s="24" customFormat="1" x14ac:dyDescent="0.3"/>
    <row r="1908" s="24" customFormat="1" x14ac:dyDescent="0.3"/>
    <row r="1909" s="24" customFormat="1" x14ac:dyDescent="0.3"/>
    <row r="1910" s="24" customFormat="1" x14ac:dyDescent="0.3"/>
    <row r="1911" s="24" customFormat="1" x14ac:dyDescent="0.3"/>
    <row r="1912" s="24" customFormat="1" x14ac:dyDescent="0.3"/>
    <row r="1913" s="24" customFormat="1" x14ac:dyDescent="0.3"/>
    <row r="1914" s="24" customFormat="1" x14ac:dyDescent="0.3"/>
    <row r="1915" s="24" customFormat="1" x14ac:dyDescent="0.3"/>
    <row r="1916" s="24" customFormat="1" x14ac:dyDescent="0.3"/>
    <row r="1917" s="24" customFormat="1" x14ac:dyDescent="0.3"/>
    <row r="1918" s="24" customFormat="1" x14ac:dyDescent="0.3"/>
    <row r="1919" s="24" customFormat="1" x14ac:dyDescent="0.3"/>
    <row r="1920" s="24" customFormat="1" x14ac:dyDescent="0.3"/>
    <row r="1921" s="24" customFormat="1" x14ac:dyDescent="0.3"/>
    <row r="1922" s="24" customFormat="1" x14ac:dyDescent="0.3"/>
    <row r="1923" s="24" customFormat="1" x14ac:dyDescent="0.3"/>
    <row r="1924" s="24" customFormat="1" x14ac:dyDescent="0.3"/>
    <row r="1925" s="24" customFormat="1" x14ac:dyDescent="0.3"/>
    <row r="1926" s="24" customFormat="1" x14ac:dyDescent="0.3"/>
    <row r="1927" s="24" customFormat="1" x14ac:dyDescent="0.3"/>
    <row r="1928" s="24" customFormat="1" x14ac:dyDescent="0.3"/>
    <row r="1929" s="24" customFormat="1" x14ac:dyDescent="0.3"/>
    <row r="1930" s="24" customFormat="1" x14ac:dyDescent="0.3"/>
    <row r="1931" s="24" customFormat="1" x14ac:dyDescent="0.3"/>
    <row r="1932" s="24" customFormat="1" x14ac:dyDescent="0.3"/>
    <row r="1933" s="24" customFormat="1" x14ac:dyDescent="0.3"/>
    <row r="1934" s="24" customFormat="1" x14ac:dyDescent="0.3"/>
    <row r="1935" s="24" customFormat="1" x14ac:dyDescent="0.3"/>
    <row r="1936" s="24" customFormat="1" x14ac:dyDescent="0.3"/>
    <row r="1937" s="24" customFormat="1" x14ac:dyDescent="0.3"/>
    <row r="1938" s="24" customFormat="1" x14ac:dyDescent="0.3"/>
    <row r="1939" s="24" customFormat="1" x14ac:dyDescent="0.3"/>
    <row r="1940" s="24" customFormat="1" x14ac:dyDescent="0.3"/>
    <row r="1941" s="24" customFormat="1" x14ac:dyDescent="0.3"/>
    <row r="1942" s="24" customFormat="1" x14ac:dyDescent="0.3"/>
    <row r="1943" s="24" customFormat="1" x14ac:dyDescent="0.3"/>
    <row r="1944" s="24" customFormat="1" x14ac:dyDescent="0.3"/>
    <row r="1945" s="24" customFormat="1" x14ac:dyDescent="0.3"/>
    <row r="1946" s="24" customFormat="1" x14ac:dyDescent="0.3"/>
    <row r="1947" s="24" customFormat="1" x14ac:dyDescent="0.3"/>
    <row r="1948" s="24" customFormat="1" x14ac:dyDescent="0.3"/>
    <row r="1949" s="24" customFormat="1" x14ac:dyDescent="0.3"/>
    <row r="1950" s="24" customFormat="1" x14ac:dyDescent="0.3"/>
    <row r="1951" s="24" customFormat="1" x14ac:dyDescent="0.3"/>
    <row r="1952" s="24" customFormat="1" x14ac:dyDescent="0.3"/>
    <row r="1953" s="24" customFormat="1" x14ac:dyDescent="0.3"/>
    <row r="1954" s="24" customFormat="1" x14ac:dyDescent="0.3"/>
    <row r="1955" s="24" customFormat="1" x14ac:dyDescent="0.3"/>
    <row r="1956" s="24" customFormat="1" x14ac:dyDescent="0.3"/>
    <row r="1957" s="24" customFormat="1" x14ac:dyDescent="0.3"/>
    <row r="1958" s="24" customFormat="1" x14ac:dyDescent="0.3"/>
    <row r="1959" s="24" customFormat="1" x14ac:dyDescent="0.3"/>
    <row r="1960" s="24" customFormat="1" x14ac:dyDescent="0.3"/>
    <row r="1961" s="24" customFormat="1" x14ac:dyDescent="0.3"/>
    <row r="1962" s="24" customFormat="1" x14ac:dyDescent="0.3"/>
    <row r="1963" s="24" customFormat="1" x14ac:dyDescent="0.3"/>
    <row r="1964" s="24" customFormat="1" x14ac:dyDescent="0.3"/>
    <row r="1965" s="24" customFormat="1" x14ac:dyDescent="0.3"/>
    <row r="1966" s="24" customFormat="1" x14ac:dyDescent="0.3"/>
    <row r="1967" s="24" customFormat="1" x14ac:dyDescent="0.3"/>
    <row r="1968" s="24" customFormat="1" x14ac:dyDescent="0.3"/>
    <row r="1969" s="24" customFormat="1" x14ac:dyDescent="0.3"/>
    <row r="1970" s="24" customFormat="1" x14ac:dyDescent="0.3"/>
    <row r="1971" s="24" customFormat="1" x14ac:dyDescent="0.3"/>
    <row r="1972" s="24" customFormat="1" x14ac:dyDescent="0.3"/>
    <row r="1973" s="24" customFormat="1" x14ac:dyDescent="0.3"/>
    <row r="1974" s="24" customFormat="1" x14ac:dyDescent="0.3"/>
    <row r="1975" s="24" customFormat="1" x14ac:dyDescent="0.3"/>
    <row r="1976" s="24" customFormat="1" x14ac:dyDescent="0.3"/>
    <row r="1977" s="24" customFormat="1" x14ac:dyDescent="0.3"/>
    <row r="1978" s="24" customFormat="1" x14ac:dyDescent="0.3"/>
    <row r="1979" s="24" customFormat="1" x14ac:dyDescent="0.3"/>
    <row r="1980" s="24" customFormat="1" x14ac:dyDescent="0.3"/>
    <row r="1981" s="24" customFormat="1" x14ac:dyDescent="0.3"/>
    <row r="1982" s="24" customFormat="1" x14ac:dyDescent="0.3"/>
    <row r="1983" s="24" customFormat="1" x14ac:dyDescent="0.3"/>
    <row r="1984" s="24" customFormat="1" x14ac:dyDescent="0.3"/>
    <row r="1985" s="24" customFormat="1" x14ac:dyDescent="0.3"/>
    <row r="1986" s="24" customFormat="1" x14ac:dyDescent="0.3"/>
    <row r="1987" s="24" customFormat="1" x14ac:dyDescent="0.3"/>
    <row r="1988" s="24" customFormat="1" x14ac:dyDescent="0.3"/>
    <row r="1989" s="24" customFormat="1" x14ac:dyDescent="0.3"/>
    <row r="1990" s="24" customFormat="1" x14ac:dyDescent="0.3"/>
    <row r="1991" s="24" customFormat="1" x14ac:dyDescent="0.3"/>
    <row r="1992" s="24" customFormat="1" x14ac:dyDescent="0.3"/>
    <row r="1993" s="24" customFormat="1" x14ac:dyDescent="0.3"/>
    <row r="1994" s="24" customFormat="1" x14ac:dyDescent="0.3"/>
    <row r="1995" s="24" customFormat="1" x14ac:dyDescent="0.3"/>
    <row r="1996" s="24" customFormat="1" x14ac:dyDescent="0.3"/>
    <row r="1997" s="24" customFormat="1" x14ac:dyDescent="0.3"/>
    <row r="1998" s="24" customFormat="1" x14ac:dyDescent="0.3"/>
    <row r="1999" s="24" customFormat="1" x14ac:dyDescent="0.3"/>
    <row r="2000" s="24" customFormat="1" x14ac:dyDescent="0.3"/>
    <row r="2001" s="24" customFormat="1" x14ac:dyDescent="0.3"/>
    <row r="2002" s="24" customFormat="1" x14ac:dyDescent="0.3"/>
    <row r="2003" s="24" customFormat="1" x14ac:dyDescent="0.3"/>
    <row r="2004" s="24" customFormat="1" x14ac:dyDescent="0.3"/>
    <row r="2005" s="24" customFormat="1" x14ac:dyDescent="0.3"/>
    <row r="2006" s="24" customFormat="1" x14ac:dyDescent="0.3"/>
    <row r="2007" s="24" customFormat="1" x14ac:dyDescent="0.3"/>
    <row r="2008" s="24" customFormat="1" x14ac:dyDescent="0.3"/>
    <row r="2009" s="24" customFormat="1" x14ac:dyDescent="0.3"/>
    <row r="2010" s="24" customFormat="1" x14ac:dyDescent="0.3"/>
    <row r="2011" s="24" customFormat="1" x14ac:dyDescent="0.3"/>
    <row r="2012" s="24" customFormat="1" x14ac:dyDescent="0.3"/>
    <row r="2013" s="24" customFormat="1" x14ac:dyDescent="0.3"/>
    <row r="2014" s="24" customFormat="1" x14ac:dyDescent="0.3"/>
    <row r="2015" s="24" customFormat="1" x14ac:dyDescent="0.3"/>
    <row r="2016" s="24" customFormat="1" x14ac:dyDescent="0.3"/>
    <row r="2017" s="24" customFormat="1" x14ac:dyDescent="0.3"/>
    <row r="2018" s="24" customFormat="1" x14ac:dyDescent="0.3"/>
    <row r="2019" s="24" customFormat="1" x14ac:dyDescent="0.3"/>
    <row r="2020" s="24" customFormat="1" x14ac:dyDescent="0.3"/>
    <row r="2021" s="24" customFormat="1" x14ac:dyDescent="0.3"/>
    <row r="2022" s="24" customFormat="1" x14ac:dyDescent="0.3"/>
    <row r="2023" s="24" customFormat="1" x14ac:dyDescent="0.3"/>
    <row r="2024" s="24" customFormat="1" x14ac:dyDescent="0.3"/>
    <row r="2025" s="24" customFormat="1" x14ac:dyDescent="0.3"/>
    <row r="2026" s="24" customFormat="1" x14ac:dyDescent="0.3"/>
    <row r="2027" s="24" customFormat="1" x14ac:dyDescent="0.3"/>
    <row r="2028" s="24" customFormat="1" x14ac:dyDescent="0.3"/>
    <row r="2029" s="24" customFormat="1" x14ac:dyDescent="0.3"/>
    <row r="2030" s="24" customFormat="1" x14ac:dyDescent="0.3"/>
    <row r="2031" s="24" customFormat="1" x14ac:dyDescent="0.3"/>
    <row r="2032" s="24" customFormat="1" x14ac:dyDescent="0.3"/>
    <row r="2033" s="24" customFormat="1" x14ac:dyDescent="0.3"/>
    <row r="2034" s="24" customFormat="1" x14ac:dyDescent="0.3"/>
    <row r="2035" s="24" customFormat="1" x14ac:dyDescent="0.3"/>
    <row r="2036" s="24" customFormat="1" x14ac:dyDescent="0.3"/>
    <row r="2037" s="24" customFormat="1" x14ac:dyDescent="0.3"/>
    <row r="2038" s="24" customFormat="1" x14ac:dyDescent="0.3"/>
    <row r="2039" s="24" customFormat="1" x14ac:dyDescent="0.3"/>
    <row r="2040" s="24" customFormat="1" x14ac:dyDescent="0.3"/>
    <row r="2041" s="24" customFormat="1" x14ac:dyDescent="0.3"/>
    <row r="2042" s="24" customFormat="1" x14ac:dyDescent="0.3"/>
    <row r="2043" s="24" customFormat="1" x14ac:dyDescent="0.3"/>
    <row r="2044" s="24" customFormat="1" x14ac:dyDescent="0.3"/>
    <row r="2045" s="24" customFormat="1" x14ac:dyDescent="0.3"/>
    <row r="2046" s="24" customFormat="1" x14ac:dyDescent="0.3"/>
    <row r="2047" s="24" customFormat="1" x14ac:dyDescent="0.3"/>
    <row r="2048" s="24" customFormat="1" x14ac:dyDescent="0.3"/>
    <row r="2049" s="24" customFormat="1" x14ac:dyDescent="0.3"/>
    <row r="2050" s="24" customFormat="1" x14ac:dyDescent="0.3"/>
    <row r="2051" s="24" customFormat="1" x14ac:dyDescent="0.3"/>
    <row r="2052" s="24" customFormat="1" x14ac:dyDescent="0.3"/>
    <row r="2053" s="24" customFormat="1" x14ac:dyDescent="0.3"/>
    <row r="2054" s="24" customFormat="1" x14ac:dyDescent="0.3"/>
    <row r="2055" s="24" customFormat="1" x14ac:dyDescent="0.3"/>
    <row r="2056" s="24" customFormat="1" x14ac:dyDescent="0.3"/>
    <row r="2057" s="24" customFormat="1" x14ac:dyDescent="0.3"/>
    <row r="2058" s="24" customFormat="1" x14ac:dyDescent="0.3"/>
    <row r="2059" s="24" customFormat="1" x14ac:dyDescent="0.3"/>
    <row r="2060" s="24" customFormat="1" x14ac:dyDescent="0.3"/>
    <row r="2061" s="24" customFormat="1" x14ac:dyDescent="0.3"/>
    <row r="2062" s="24" customFormat="1" x14ac:dyDescent="0.3"/>
    <row r="2063" s="24" customFormat="1" x14ac:dyDescent="0.3"/>
    <row r="2064" s="24" customFormat="1" x14ac:dyDescent="0.3"/>
    <row r="2065" s="24" customFormat="1" x14ac:dyDescent="0.3"/>
    <row r="2066" s="24" customFormat="1" x14ac:dyDescent="0.3"/>
    <row r="2067" s="24" customFormat="1" x14ac:dyDescent="0.3"/>
    <row r="2068" s="24" customFormat="1" x14ac:dyDescent="0.3"/>
    <row r="2069" s="24" customFormat="1" x14ac:dyDescent="0.3"/>
    <row r="2070" s="24" customFormat="1" x14ac:dyDescent="0.3"/>
    <row r="2071" s="24" customFormat="1" x14ac:dyDescent="0.3"/>
    <row r="2072" s="24" customFormat="1" x14ac:dyDescent="0.3"/>
    <row r="2073" s="24" customFormat="1" x14ac:dyDescent="0.3"/>
    <row r="2074" s="24" customFormat="1" x14ac:dyDescent="0.3"/>
    <row r="2075" s="24" customFormat="1" x14ac:dyDescent="0.3"/>
    <row r="2076" s="24" customFormat="1" x14ac:dyDescent="0.3"/>
    <row r="2077" s="24" customFormat="1" x14ac:dyDescent="0.3"/>
    <row r="2078" s="24" customFormat="1" x14ac:dyDescent="0.3"/>
    <row r="2079" s="24" customFormat="1" x14ac:dyDescent="0.3"/>
    <row r="2080" s="24" customFormat="1" x14ac:dyDescent="0.3"/>
    <row r="2081" s="24" customFormat="1" x14ac:dyDescent="0.3"/>
    <row r="2082" s="24" customFormat="1" x14ac:dyDescent="0.3"/>
    <row r="2083" s="24" customFormat="1" x14ac:dyDescent="0.3"/>
    <row r="2084" s="24" customFormat="1" x14ac:dyDescent="0.3"/>
    <row r="2085" s="24" customFormat="1" x14ac:dyDescent="0.3"/>
    <row r="2086" s="24" customFormat="1" x14ac:dyDescent="0.3"/>
    <row r="2087" s="24" customFormat="1" x14ac:dyDescent="0.3"/>
    <row r="2088" s="24" customFormat="1" x14ac:dyDescent="0.3"/>
    <row r="2089" s="24" customFormat="1" x14ac:dyDescent="0.3"/>
    <row r="2090" s="24" customFormat="1" x14ac:dyDescent="0.3"/>
    <row r="2091" s="24" customFormat="1" x14ac:dyDescent="0.3"/>
    <row r="2092" s="24" customFormat="1" x14ac:dyDescent="0.3"/>
    <row r="2093" s="24" customFormat="1" x14ac:dyDescent="0.3"/>
    <row r="2094" s="24" customFormat="1" x14ac:dyDescent="0.3"/>
    <row r="2095" s="24" customFormat="1" x14ac:dyDescent="0.3"/>
    <row r="2096" s="24" customFormat="1" x14ac:dyDescent="0.3"/>
    <row r="2097" s="24" customFormat="1" x14ac:dyDescent="0.3"/>
    <row r="2098" s="24" customFormat="1" x14ac:dyDescent="0.3"/>
    <row r="2099" s="24" customFormat="1" x14ac:dyDescent="0.3"/>
    <row r="2100" s="24" customFormat="1" x14ac:dyDescent="0.3"/>
    <row r="2101" s="24" customFormat="1" x14ac:dyDescent="0.3"/>
    <row r="2102" s="24" customFormat="1" x14ac:dyDescent="0.3"/>
    <row r="2103" s="24" customFormat="1" x14ac:dyDescent="0.3"/>
    <row r="2104" s="24" customFormat="1" x14ac:dyDescent="0.3"/>
    <row r="2105" s="24" customFormat="1" x14ac:dyDescent="0.3"/>
    <row r="2106" s="24" customFormat="1" x14ac:dyDescent="0.3"/>
    <row r="2107" s="24" customFormat="1" x14ac:dyDescent="0.3"/>
    <row r="2108" s="24" customFormat="1" x14ac:dyDescent="0.3"/>
    <row r="2109" s="24" customFormat="1" x14ac:dyDescent="0.3"/>
    <row r="2110" s="24" customFormat="1" x14ac:dyDescent="0.3"/>
    <row r="2111" s="24" customFormat="1" x14ac:dyDescent="0.3"/>
    <row r="2112" s="24" customFormat="1" x14ac:dyDescent="0.3"/>
    <row r="2113" s="24" customFormat="1" x14ac:dyDescent="0.3"/>
    <row r="2114" s="24" customFormat="1" x14ac:dyDescent="0.3"/>
    <row r="2115" s="24" customFormat="1" x14ac:dyDescent="0.3"/>
    <row r="2116" s="24" customFormat="1" x14ac:dyDescent="0.3"/>
    <row r="2117" s="24" customFormat="1" x14ac:dyDescent="0.3"/>
    <row r="2118" s="24" customFormat="1" x14ac:dyDescent="0.3"/>
    <row r="2119" s="24" customFormat="1" x14ac:dyDescent="0.3"/>
    <row r="2120" s="24" customFormat="1" x14ac:dyDescent="0.3"/>
    <row r="2121" s="24" customFormat="1" x14ac:dyDescent="0.3"/>
    <row r="2122" s="24" customFormat="1" x14ac:dyDescent="0.3"/>
    <row r="2123" s="24" customFormat="1" x14ac:dyDescent="0.3"/>
    <row r="2124" s="24" customFormat="1" x14ac:dyDescent="0.3"/>
    <row r="2125" s="24" customFormat="1" x14ac:dyDescent="0.3"/>
    <row r="2126" s="24" customFormat="1" x14ac:dyDescent="0.3"/>
    <row r="2127" s="24" customFormat="1" x14ac:dyDescent="0.3"/>
    <row r="2128" s="24" customFormat="1" x14ac:dyDescent="0.3"/>
    <row r="2129" s="24" customFormat="1" x14ac:dyDescent="0.3"/>
    <row r="2130" s="24" customFormat="1" x14ac:dyDescent="0.3"/>
    <row r="2131" s="24" customFormat="1" x14ac:dyDescent="0.3"/>
    <row r="2132" s="24" customFormat="1" x14ac:dyDescent="0.3"/>
    <row r="2133" s="24" customFormat="1" x14ac:dyDescent="0.3"/>
    <row r="2134" s="24" customFormat="1" x14ac:dyDescent="0.3"/>
    <row r="2135" s="24" customFormat="1" x14ac:dyDescent="0.3"/>
    <row r="2136" s="24" customFormat="1" x14ac:dyDescent="0.3"/>
    <row r="2137" s="24" customFormat="1" x14ac:dyDescent="0.3"/>
    <row r="2138" s="24" customFormat="1" x14ac:dyDescent="0.3"/>
    <row r="2139" s="24" customFormat="1" x14ac:dyDescent="0.3"/>
    <row r="2140" s="24" customFormat="1" x14ac:dyDescent="0.3"/>
    <row r="2141" s="24" customFormat="1" x14ac:dyDescent="0.3"/>
    <row r="2142" s="24" customFormat="1" x14ac:dyDescent="0.3"/>
    <row r="2143" s="24" customFormat="1" x14ac:dyDescent="0.3"/>
    <row r="2144" s="24" customFormat="1" x14ac:dyDescent="0.3"/>
    <row r="2145" s="24" customFormat="1" x14ac:dyDescent="0.3"/>
    <row r="2146" s="24" customFormat="1" x14ac:dyDescent="0.3"/>
    <row r="2147" s="24" customFormat="1" x14ac:dyDescent="0.3"/>
    <row r="2148" s="24" customFormat="1" x14ac:dyDescent="0.3"/>
    <row r="2149" s="24" customFormat="1" x14ac:dyDescent="0.3"/>
    <row r="2150" s="24" customFormat="1" x14ac:dyDescent="0.3"/>
    <row r="2151" s="24" customFormat="1" x14ac:dyDescent="0.3"/>
    <row r="2152" s="24" customFormat="1" x14ac:dyDescent="0.3"/>
    <row r="2153" s="24" customFormat="1" x14ac:dyDescent="0.3"/>
    <row r="2154" s="24" customFormat="1" x14ac:dyDescent="0.3"/>
    <row r="2155" s="24" customFormat="1" x14ac:dyDescent="0.3"/>
    <row r="2156" s="24" customFormat="1" x14ac:dyDescent="0.3"/>
    <row r="2157" s="24" customFormat="1" x14ac:dyDescent="0.3"/>
    <row r="2158" s="24" customFormat="1" x14ac:dyDescent="0.3"/>
    <row r="2159" s="24" customFormat="1" x14ac:dyDescent="0.3"/>
    <row r="2160" s="24" customFormat="1" x14ac:dyDescent="0.3"/>
    <row r="2161" s="24" customFormat="1" x14ac:dyDescent="0.3"/>
    <row r="2162" s="24" customFormat="1" x14ac:dyDescent="0.3"/>
    <row r="2163" s="24" customFormat="1" x14ac:dyDescent="0.3"/>
    <row r="2164" s="24" customFormat="1" x14ac:dyDescent="0.3"/>
    <row r="2165" s="24" customFormat="1" x14ac:dyDescent="0.3"/>
    <row r="2166" s="24" customFormat="1" x14ac:dyDescent="0.3"/>
    <row r="2167" s="24" customFormat="1" x14ac:dyDescent="0.3"/>
    <row r="2168" s="24" customFormat="1" x14ac:dyDescent="0.3"/>
    <row r="2169" s="24" customFormat="1" x14ac:dyDescent="0.3"/>
    <row r="2170" s="24" customFormat="1" x14ac:dyDescent="0.3"/>
    <row r="2171" s="24" customFormat="1" x14ac:dyDescent="0.3"/>
    <row r="2172" s="24" customFormat="1" x14ac:dyDescent="0.3"/>
    <row r="2173" s="24" customFormat="1" x14ac:dyDescent="0.3"/>
    <row r="2174" s="24" customFormat="1" x14ac:dyDescent="0.3"/>
    <row r="2175" s="24" customFormat="1" x14ac:dyDescent="0.3"/>
    <row r="2176" s="24" customFormat="1" x14ac:dyDescent="0.3"/>
    <row r="2177" s="24" customFormat="1" x14ac:dyDescent="0.3"/>
    <row r="2178" s="24" customFormat="1" x14ac:dyDescent="0.3"/>
    <row r="2179" s="24" customFormat="1" x14ac:dyDescent="0.3"/>
    <row r="2180" s="24" customFormat="1" x14ac:dyDescent="0.3"/>
    <row r="2181" s="24" customFormat="1" x14ac:dyDescent="0.3"/>
    <row r="2182" s="24" customFormat="1" x14ac:dyDescent="0.3"/>
    <row r="2183" s="24" customFormat="1" x14ac:dyDescent="0.3"/>
    <row r="2184" s="24" customFormat="1" x14ac:dyDescent="0.3"/>
    <row r="2185" s="24" customFormat="1" x14ac:dyDescent="0.3"/>
    <row r="2186" s="24" customFormat="1" x14ac:dyDescent="0.3"/>
    <row r="2187" s="24" customFormat="1" x14ac:dyDescent="0.3"/>
    <row r="2188" s="24" customFormat="1" x14ac:dyDescent="0.3"/>
    <row r="2189" s="24" customFormat="1" x14ac:dyDescent="0.3"/>
    <row r="2190" s="24" customFormat="1" x14ac:dyDescent="0.3"/>
    <row r="2191" s="24" customFormat="1" x14ac:dyDescent="0.3"/>
    <row r="2192" s="24" customFormat="1" x14ac:dyDescent="0.3"/>
    <row r="2193" s="24" customFormat="1" x14ac:dyDescent="0.3"/>
    <row r="2194" s="24" customFormat="1" x14ac:dyDescent="0.3"/>
    <row r="2195" s="24" customFormat="1" x14ac:dyDescent="0.3"/>
    <row r="2196" s="24" customFormat="1" x14ac:dyDescent="0.3"/>
    <row r="2197" s="24" customFormat="1" x14ac:dyDescent="0.3"/>
    <row r="2198" s="24" customFormat="1" x14ac:dyDescent="0.3"/>
    <row r="2199" s="24" customFormat="1" x14ac:dyDescent="0.3"/>
    <row r="2200" s="24" customFormat="1" x14ac:dyDescent="0.3"/>
    <row r="2201" s="24" customFormat="1" x14ac:dyDescent="0.3"/>
    <row r="2202" s="24" customFormat="1" x14ac:dyDescent="0.3"/>
    <row r="2203" s="24" customFormat="1" x14ac:dyDescent="0.3"/>
    <row r="2204" s="24" customFormat="1" x14ac:dyDescent="0.3"/>
    <row r="2205" s="24" customFormat="1" x14ac:dyDescent="0.3"/>
    <row r="2206" s="24" customFormat="1" x14ac:dyDescent="0.3"/>
    <row r="2207" s="24" customFormat="1" x14ac:dyDescent="0.3"/>
    <row r="2208" s="24" customFormat="1" x14ac:dyDescent="0.3"/>
    <row r="2209" s="24" customFormat="1" x14ac:dyDescent="0.3"/>
    <row r="2210" s="24" customFormat="1" x14ac:dyDescent="0.3"/>
    <row r="2211" s="24" customFormat="1" x14ac:dyDescent="0.3"/>
    <row r="2212" s="24" customFormat="1" x14ac:dyDescent="0.3"/>
    <row r="2213" s="24" customFormat="1" x14ac:dyDescent="0.3"/>
    <row r="2214" s="24" customFormat="1" x14ac:dyDescent="0.3"/>
    <row r="2215" s="24" customFormat="1" x14ac:dyDescent="0.3"/>
    <row r="2216" s="24" customFormat="1" x14ac:dyDescent="0.3"/>
    <row r="2217" s="24" customFormat="1" x14ac:dyDescent="0.3"/>
    <row r="2218" s="24" customFormat="1" x14ac:dyDescent="0.3"/>
    <row r="2219" s="24" customFormat="1" x14ac:dyDescent="0.3"/>
    <row r="2220" s="24" customFormat="1" x14ac:dyDescent="0.3"/>
    <row r="2221" s="24" customFormat="1" x14ac:dyDescent="0.3"/>
    <row r="2222" s="24" customFormat="1" x14ac:dyDescent="0.3"/>
    <row r="2223" s="24" customFormat="1" x14ac:dyDescent="0.3"/>
    <row r="2224" s="24" customFormat="1" x14ac:dyDescent="0.3"/>
    <row r="2225" s="24" customFormat="1" x14ac:dyDescent="0.3"/>
    <row r="2226" s="24" customFormat="1" x14ac:dyDescent="0.3"/>
    <row r="2227" s="24" customFormat="1" x14ac:dyDescent="0.3"/>
    <row r="2228" s="24" customFormat="1" x14ac:dyDescent="0.3"/>
    <row r="2229" s="24" customFormat="1" x14ac:dyDescent="0.3"/>
    <row r="2230" s="24" customFormat="1" x14ac:dyDescent="0.3"/>
    <row r="2231" s="24" customFormat="1" x14ac:dyDescent="0.3"/>
    <row r="2232" s="24" customFormat="1" x14ac:dyDescent="0.3"/>
    <row r="2233" s="24" customFormat="1" x14ac:dyDescent="0.3"/>
    <row r="2234" s="24" customFormat="1" x14ac:dyDescent="0.3"/>
    <row r="2235" s="24" customFormat="1" x14ac:dyDescent="0.3"/>
    <row r="2236" s="24" customFormat="1" x14ac:dyDescent="0.3"/>
    <row r="2237" s="24" customFormat="1" x14ac:dyDescent="0.3"/>
    <row r="2238" s="24" customFormat="1" x14ac:dyDescent="0.3"/>
    <row r="2239" s="24" customFormat="1" x14ac:dyDescent="0.3"/>
    <row r="2240" s="24" customFormat="1" x14ac:dyDescent="0.3"/>
    <row r="2241" s="24" customFormat="1" x14ac:dyDescent="0.3"/>
    <row r="2242" s="24" customFormat="1" x14ac:dyDescent="0.3"/>
    <row r="2243" s="24" customFormat="1" x14ac:dyDescent="0.3"/>
    <row r="2244" s="24" customFormat="1" x14ac:dyDescent="0.3"/>
    <row r="2245" s="24" customFormat="1" x14ac:dyDescent="0.3"/>
    <row r="2246" s="24" customFormat="1" x14ac:dyDescent="0.3"/>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L1" workbookViewId="0">
      <selection activeCell="AC1004" sqref="AC1004"/>
    </sheetView>
  </sheetViews>
  <sheetFormatPr defaultColWidth="9.109375" defaultRowHeight="14.4" x14ac:dyDescent="0.3"/>
  <cols>
    <col min="1" max="26" width="3.6640625" style="2" customWidth="1"/>
    <col min="29" max="34" width="18.6640625" style="2" customWidth="1"/>
  </cols>
  <sheetData>
    <row r="1" spans="1:34" ht="96" customHeight="1" x14ac:dyDescent="0.3">
      <c r="A1" s="73" t="s">
        <v>815</v>
      </c>
      <c r="B1" s="74"/>
      <c r="C1" s="74"/>
      <c r="D1" s="74"/>
      <c r="E1" s="74"/>
      <c r="F1" s="74"/>
      <c r="G1" s="74"/>
      <c r="H1" s="74"/>
      <c r="I1" s="74"/>
      <c r="J1" s="74"/>
      <c r="K1" s="74"/>
      <c r="L1" s="74"/>
      <c r="M1" s="74"/>
      <c r="N1" s="74"/>
      <c r="O1" s="74"/>
      <c r="P1" s="74"/>
      <c r="Q1" s="74"/>
      <c r="R1" s="74"/>
      <c r="S1" s="74"/>
      <c r="T1" s="74"/>
      <c r="U1" s="74"/>
      <c r="V1" s="74"/>
      <c r="W1" s="74"/>
      <c r="X1" s="74"/>
      <c r="Y1" s="74"/>
      <c r="Z1" s="74"/>
      <c r="AC1" s="76"/>
      <c r="AD1" s="77"/>
      <c r="AE1" s="77"/>
      <c r="AF1" s="77"/>
      <c r="AG1" s="77"/>
      <c r="AH1" s="78"/>
    </row>
    <row r="2" spans="1:34" x14ac:dyDescent="0.3">
      <c r="A2" s="75" t="s">
        <v>0</v>
      </c>
      <c r="B2" s="75"/>
      <c r="C2" s="75"/>
      <c r="D2" s="75"/>
      <c r="E2" s="75"/>
      <c r="F2" s="75"/>
      <c r="G2" s="75"/>
      <c r="H2" s="75"/>
      <c r="I2" s="75"/>
      <c r="J2" s="75"/>
      <c r="K2" s="75"/>
      <c r="L2" s="75"/>
      <c r="M2" s="75"/>
      <c r="N2" s="75"/>
      <c r="O2" s="75"/>
      <c r="P2" s="75"/>
      <c r="Q2" s="75"/>
      <c r="R2" s="75"/>
      <c r="S2" s="75"/>
      <c r="T2" s="75"/>
      <c r="U2" s="75"/>
      <c r="V2" s="75"/>
      <c r="W2" s="75"/>
      <c r="X2" s="75"/>
      <c r="Y2" s="75"/>
      <c r="Z2" s="75"/>
      <c r="AC2" s="75" t="s">
        <v>49</v>
      </c>
      <c r="AD2" s="75"/>
      <c r="AE2" s="75"/>
      <c r="AF2" s="75"/>
      <c r="AG2" s="75"/>
      <c r="AH2" s="75"/>
    </row>
    <row r="3" spans="1:34" x14ac:dyDescent="0.3">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row>
    <row r="4" spans="1:34" x14ac:dyDescent="0.3">
      <c r="A4" s="2">
        <f>IF(Data!A4&gt;0,Data!A4-4,"")</f>
        <v>1</v>
      </c>
      <c r="B4" s="2">
        <f>IF(Data!B4&gt;0,Data!B4-4,"")</f>
        <v>2</v>
      </c>
      <c r="C4" s="2">
        <f>IF(Data!C4&gt;0,4-Data!C4,"")</f>
        <v>1</v>
      </c>
      <c r="D4" s="2">
        <f>IF(Data!D4&gt;0,4-Data!D4,"")</f>
        <v>3</v>
      </c>
      <c r="E4" s="2">
        <f>IF(Data!E4&gt;0,4-Data!E4,"")</f>
        <v>2</v>
      </c>
      <c r="F4" s="2">
        <f>IF(Data!F4&gt;0,Data!F4-4,"")</f>
        <v>1</v>
      </c>
      <c r="G4" s="2">
        <f>IF(Data!G4&gt;0,Data!G4-4,"")</f>
        <v>2</v>
      </c>
      <c r="H4" s="2">
        <f>IF(Data!H4&gt;0,Data!H4-4,"")</f>
        <v>1</v>
      </c>
      <c r="I4" s="2">
        <f>IF(Data!I4&gt;0,4-Data!I4,"")</f>
        <v>2</v>
      </c>
      <c r="J4" s="2">
        <f>IF(Data!J4&gt;0,4-Data!J4,"")</f>
        <v>1</v>
      </c>
      <c r="K4" s="2">
        <f>IF(Data!K4&gt;0,Data!K4-4,"")</f>
        <v>2</v>
      </c>
      <c r="L4" s="2">
        <f>IF(Data!L4&gt;0,4-Data!L4,"")</f>
        <v>2</v>
      </c>
      <c r="M4" s="2">
        <f>IF(Data!M4&gt;0,Data!M4-4,"")</f>
        <v>2</v>
      </c>
      <c r="N4" s="2">
        <f>IF(Data!N4&gt;0,Data!N4-4,"")</f>
        <v>2</v>
      </c>
      <c r="O4" s="2">
        <f>IF(Data!O4&gt;0,Data!O4-4,"")</f>
        <v>1</v>
      </c>
      <c r="P4" s="2">
        <f>IF(Data!P4&gt;0,Data!P4-4,"")</f>
        <v>1</v>
      </c>
      <c r="Q4" s="2">
        <f>IF(Data!Q4&gt;0,4-Data!Q4,"")</f>
        <v>1</v>
      </c>
      <c r="R4" s="2">
        <f>IF(Data!R4&gt;0,4-Data!R4,"")</f>
        <v>1</v>
      </c>
      <c r="S4" s="2">
        <f>IF(Data!S4&gt;0,4-Data!S4,"")</f>
        <v>2</v>
      </c>
      <c r="T4" s="2">
        <f>IF(Data!T4&gt;0,Data!T4-4,"")</f>
        <v>2</v>
      </c>
      <c r="U4" s="2">
        <f>IF(Data!U4&gt;0,4-Data!U4,"")</f>
        <v>2</v>
      </c>
      <c r="V4" s="2">
        <f>IF(Data!V4&gt;0,Data!V4-4,"")</f>
        <v>1</v>
      </c>
      <c r="W4" s="2">
        <f>IF(Data!W4&gt;0,4-Data!W4,"")</f>
        <v>0</v>
      </c>
      <c r="X4" s="2">
        <f>IF(Data!X4&gt;0,4-Data!X4,"")</f>
        <v>1</v>
      </c>
      <c r="Y4" s="2">
        <f>IF(Data!Y4&gt;0,4-Data!Y4,"")</f>
        <v>2</v>
      </c>
      <c r="Z4" s="2">
        <f>IF(Data!Z4&gt;0,Data!Z4-4,"")</f>
        <v>1</v>
      </c>
      <c r="AC4" s="11">
        <f t="shared" ref="AC4:AC68" si="0">IF(COUNT(A4,L4,N4,P4,X4,Y4)&gt;0,AVERAGE(A4,L4,N4,P4,X4,Y4),"")</f>
        <v>1.5</v>
      </c>
      <c r="AD4" s="11">
        <f>IF(COUNT(B4,D4,M4,U4)&gt;0,AVERAGE(B4,D4,M4,U4),"")</f>
        <v>2.25</v>
      </c>
      <c r="AE4" s="11">
        <f>IF(COUNT(I4,T4,V4,W4)&gt;0,AVERAGE(I4,T4,V4,W4),"")</f>
        <v>1.25</v>
      </c>
      <c r="AF4" s="11">
        <f>IF(COUNT(H4,K4,Q4,S4)&gt;0,AVERAGE(H4,K4,Q4,S4),"")</f>
        <v>1.5</v>
      </c>
      <c r="AG4" s="11">
        <f>IF(COUNT(E4,F4,G4,R4)&gt;0,AVERAGE(E4,F4,G4,R4),"")</f>
        <v>1.5</v>
      </c>
      <c r="AH4" s="11">
        <f>IF(COUNT(C4,J4,O4,Z4)&gt;0,AVERAGE(C4,J4,O4,Z4),"")</f>
        <v>1</v>
      </c>
    </row>
    <row r="5" spans="1:34" x14ac:dyDescent="0.3">
      <c r="A5" s="2">
        <f>IF(Data!A5&gt;0,Data!A5-4,"")</f>
        <v>1</v>
      </c>
      <c r="B5" s="2">
        <f>IF(Data!B5&gt;0,Data!B5-4,"")</f>
        <v>2</v>
      </c>
      <c r="C5" s="2">
        <f>IF(Data!C5&gt;0,4-Data!C5,"")</f>
        <v>1</v>
      </c>
      <c r="D5" s="2">
        <f>IF(Data!D5&gt;0,4-Data!D5,"")</f>
        <v>2</v>
      </c>
      <c r="E5" s="2">
        <f>IF(Data!E5&gt;0,4-Data!E5,"")</f>
        <v>1</v>
      </c>
      <c r="F5" s="2">
        <f>IF(Data!F5&gt;0,Data!F5-4,"")</f>
        <v>1</v>
      </c>
      <c r="G5" s="2">
        <f>IF(Data!G5&gt;0,Data!G5-4,"")</f>
        <v>1</v>
      </c>
      <c r="H5" s="2">
        <f>IF(Data!H5&gt;0,Data!H5-4,"")</f>
        <v>1</v>
      </c>
      <c r="I5" s="2">
        <f>IF(Data!I5&gt;0,4-Data!I5,"")</f>
        <v>2</v>
      </c>
      <c r="J5" s="2">
        <f>IF(Data!J5&gt;0,4-Data!J5,"")</f>
        <v>0</v>
      </c>
      <c r="K5" s="2">
        <f>IF(Data!K5&gt;0,Data!K5-4,"")</f>
        <v>2</v>
      </c>
      <c r="L5" s="2">
        <f>IF(Data!L5&gt;0,4-Data!L5,"")</f>
        <v>2</v>
      </c>
      <c r="M5" s="2">
        <f>IF(Data!M5&gt;0,Data!M5-4,"")</f>
        <v>2</v>
      </c>
      <c r="N5" s="2">
        <f>IF(Data!N5&gt;0,Data!N5-4,"")</f>
        <v>1</v>
      </c>
      <c r="O5" s="2">
        <f>IF(Data!O5&gt;0,Data!O5-4,"")</f>
        <v>1</v>
      </c>
      <c r="P5" s="2">
        <f>IF(Data!P5&gt;0,Data!P5-4,"")</f>
        <v>2</v>
      </c>
      <c r="Q5" s="2">
        <f>IF(Data!Q5&gt;0,4-Data!Q5,"")</f>
        <v>2</v>
      </c>
      <c r="R5" s="2">
        <f>IF(Data!R5&gt;0,4-Data!R5,"")</f>
        <v>0</v>
      </c>
      <c r="S5" s="2">
        <f>IF(Data!S5&gt;0,4-Data!S5,"")</f>
        <v>2</v>
      </c>
      <c r="T5" s="2">
        <f>IF(Data!T5&gt;0,Data!T5-4,"")</f>
        <v>2</v>
      </c>
      <c r="U5" s="2">
        <f>IF(Data!U5&gt;0,4-Data!U5,"")</f>
        <v>3</v>
      </c>
      <c r="V5" s="2">
        <f>IF(Data!V5&gt;0,Data!V5-4,"")</f>
        <v>0</v>
      </c>
      <c r="W5" s="2">
        <f>IF(Data!W5&gt;0,4-Data!W5,"")</f>
        <v>2</v>
      </c>
      <c r="X5" s="2">
        <f>IF(Data!X5&gt;0,4-Data!X5,"")</f>
        <v>2</v>
      </c>
      <c r="Y5" s="2">
        <f>IF(Data!Y5&gt;0,4-Data!Y5,"")</f>
        <v>2</v>
      </c>
      <c r="Z5" s="2">
        <f>IF(Data!Z5&gt;0,Data!Z5-4,"")</f>
        <v>0</v>
      </c>
      <c r="AC5" s="11">
        <f t="shared" si="0"/>
        <v>1.6666666666666667</v>
      </c>
      <c r="AD5" s="11">
        <f t="shared" ref="AD5:AD68" si="1">IF(COUNT(B5,D5,M5,U5)&gt;0,AVERAGE(B5,D5,M5,U5),"")</f>
        <v>2.25</v>
      </c>
      <c r="AE5" s="11">
        <f t="shared" ref="AE5:AE68" si="2">IF(COUNT(I5,T5,V5,W5)&gt;0,AVERAGE(I5,T5,V5,W5),"")</f>
        <v>1.5</v>
      </c>
      <c r="AF5" s="11">
        <f t="shared" ref="AF5:AF68" si="3">IF(COUNT(H5,K5,Q5,S5)&gt;0,AVERAGE(H5,K5,Q5,S5),"")</f>
        <v>1.75</v>
      </c>
      <c r="AG5" s="11">
        <f t="shared" ref="AG5:AG68" si="4">IF(COUNT(E5,F5,G5,R5)&gt;0,AVERAGE(E5,F5,G5,R5),"")</f>
        <v>0.75</v>
      </c>
      <c r="AH5" s="11">
        <f t="shared" ref="AH5:AH68" si="5">IF(COUNT(C5,J5,O5,Z5)&gt;0,AVERAGE(C5,J5,O5,Z5),"")</f>
        <v>0.5</v>
      </c>
    </row>
    <row r="6" spans="1:34" x14ac:dyDescent="0.3">
      <c r="A6" s="2">
        <f>IF(Data!A6&gt;0,Data!A6-4,"")</f>
        <v>3</v>
      </c>
      <c r="B6" s="2">
        <f>IF(Data!B6&gt;0,Data!B6-4,"")</f>
        <v>3</v>
      </c>
      <c r="C6" s="2">
        <f>IF(Data!C6&gt;0,4-Data!C6,"")</f>
        <v>3</v>
      </c>
      <c r="D6" s="2">
        <f>IF(Data!D6&gt;0,4-Data!D6,"")</f>
        <v>3</v>
      </c>
      <c r="E6" s="2">
        <f>IF(Data!E6&gt;0,4-Data!E6,"")</f>
        <v>3</v>
      </c>
      <c r="F6" s="2">
        <f>IF(Data!F6&gt;0,Data!F6-4,"")</f>
        <v>2</v>
      </c>
      <c r="G6" s="2">
        <f>IF(Data!G6&gt;0,Data!G6-4,"")</f>
        <v>3</v>
      </c>
      <c r="H6" s="2">
        <f>IF(Data!H6&gt;0,Data!H6-4,"")</f>
        <v>2</v>
      </c>
      <c r="I6" s="2">
        <f>IF(Data!I6&gt;0,4-Data!I6,"")</f>
        <v>1</v>
      </c>
      <c r="J6" s="2">
        <f>IF(Data!J6&gt;0,4-Data!J6,"")</f>
        <v>1</v>
      </c>
      <c r="K6" s="2">
        <f>IF(Data!K6&gt;0,Data!K6-4,"")</f>
        <v>3</v>
      </c>
      <c r="L6" s="2">
        <f>IF(Data!L6&gt;0,4-Data!L6,"")</f>
        <v>3</v>
      </c>
      <c r="M6" s="2">
        <f>IF(Data!M6&gt;0,Data!M6-4,"")</f>
        <v>3</v>
      </c>
      <c r="N6" s="2">
        <f>IF(Data!N6&gt;0,Data!N6-4,"")</f>
        <v>3</v>
      </c>
      <c r="O6" s="2">
        <f>IF(Data!O6&gt;0,Data!O6-4,"")</f>
        <v>3</v>
      </c>
      <c r="P6" s="2">
        <f>IF(Data!P6&gt;0,Data!P6-4,"")</f>
        <v>3</v>
      </c>
      <c r="Q6" s="2">
        <f>IF(Data!Q6&gt;0,4-Data!Q6,"")</f>
        <v>3</v>
      </c>
      <c r="R6" s="2">
        <f>IF(Data!R6&gt;0,4-Data!R6,"")</f>
        <v>2</v>
      </c>
      <c r="S6" s="2">
        <f>IF(Data!S6&gt;0,4-Data!S6,"")</f>
        <v>3</v>
      </c>
      <c r="T6" s="2">
        <f>IF(Data!T6&gt;0,Data!T6-4,"")</f>
        <v>2</v>
      </c>
      <c r="U6" s="2">
        <f>IF(Data!U6&gt;0,4-Data!U6,"")</f>
        <v>3</v>
      </c>
      <c r="V6" s="2">
        <f>IF(Data!V6&gt;0,Data!V6-4,"")</f>
        <v>3</v>
      </c>
      <c r="W6" s="2">
        <f>IF(Data!W6&gt;0,4-Data!W6,"")</f>
        <v>2</v>
      </c>
      <c r="X6" s="2">
        <f>IF(Data!X6&gt;0,4-Data!X6,"")</f>
        <v>3</v>
      </c>
      <c r="Y6" s="2">
        <f>IF(Data!Y6&gt;0,4-Data!Y6,"")</f>
        <v>3</v>
      </c>
      <c r="Z6" s="2">
        <f>IF(Data!Z6&gt;0,Data!Z6-4,"")</f>
        <v>0</v>
      </c>
      <c r="AC6" s="11">
        <f t="shared" si="0"/>
        <v>3</v>
      </c>
      <c r="AD6" s="11">
        <f t="shared" si="1"/>
        <v>3</v>
      </c>
      <c r="AE6" s="11">
        <f t="shared" si="2"/>
        <v>2</v>
      </c>
      <c r="AF6" s="11">
        <f t="shared" si="3"/>
        <v>2.75</v>
      </c>
      <c r="AG6" s="11">
        <f t="shared" si="4"/>
        <v>2.5</v>
      </c>
      <c r="AH6" s="11">
        <f t="shared" si="5"/>
        <v>1.75</v>
      </c>
    </row>
    <row r="7" spans="1:34" x14ac:dyDescent="0.3">
      <c r="A7" s="2">
        <f>IF(Data!A7&gt;0,Data!A7-4,"")</f>
        <v>1</v>
      </c>
      <c r="B7" s="2">
        <f>IF(Data!B7&gt;0,Data!B7-4,"")</f>
        <v>3</v>
      </c>
      <c r="C7" s="2">
        <f>IF(Data!C7&gt;0,4-Data!C7,"")</f>
        <v>0</v>
      </c>
      <c r="D7" s="2">
        <f>IF(Data!D7&gt;0,4-Data!D7,"")</f>
        <v>3</v>
      </c>
      <c r="E7" s="2">
        <f>IF(Data!E7&gt;0,4-Data!E7,"")</f>
        <v>0</v>
      </c>
      <c r="F7" s="2">
        <f>IF(Data!F7&gt;0,Data!F7-4,"")</f>
        <v>0</v>
      </c>
      <c r="G7" s="2">
        <f>IF(Data!G7&gt;0,Data!G7-4,"")</f>
        <v>-1</v>
      </c>
      <c r="H7" s="2">
        <f>IF(Data!H7&gt;0,Data!H7-4,"")</f>
        <v>2</v>
      </c>
      <c r="I7" s="2">
        <f>IF(Data!I7&gt;0,4-Data!I7,"")</f>
        <v>1</v>
      </c>
      <c r="J7" s="2">
        <f>IF(Data!J7&gt;0,4-Data!J7,"")</f>
        <v>0</v>
      </c>
      <c r="K7" s="2">
        <f>IF(Data!K7&gt;0,Data!K7-4,"")</f>
        <v>0</v>
      </c>
      <c r="L7" s="2">
        <f>IF(Data!L7&gt;0,4-Data!L7,"")</f>
        <v>3</v>
      </c>
      <c r="M7" s="2">
        <f>IF(Data!M7&gt;0,Data!M7-4,"")</f>
        <v>3</v>
      </c>
      <c r="N7" s="2">
        <f>IF(Data!N7&gt;0,Data!N7-4,"")</f>
        <v>0</v>
      </c>
      <c r="O7" s="2">
        <f>IF(Data!O7&gt;0,Data!O7-4,"")</f>
        <v>0</v>
      </c>
      <c r="P7" s="2">
        <f>IF(Data!P7&gt;0,Data!P7-4,"")</f>
        <v>3</v>
      </c>
      <c r="Q7" s="2">
        <f>IF(Data!Q7&gt;0,4-Data!Q7,"")</f>
        <v>2</v>
      </c>
      <c r="R7" s="2">
        <f>IF(Data!R7&gt;0,4-Data!R7,"")</f>
        <v>0</v>
      </c>
      <c r="S7" s="2">
        <f>IF(Data!S7&gt;0,4-Data!S7,"")</f>
        <v>2</v>
      </c>
      <c r="T7" s="2">
        <f>IF(Data!T7&gt;0,Data!T7-4,"")</f>
        <v>1</v>
      </c>
      <c r="U7" s="2">
        <f>IF(Data!U7&gt;0,4-Data!U7,"")</f>
        <v>3</v>
      </c>
      <c r="V7" s="2">
        <f>IF(Data!V7&gt;0,Data!V7-4,"")</f>
        <v>2</v>
      </c>
      <c r="W7" s="2">
        <f>IF(Data!W7&gt;0,4-Data!W7,"")</f>
        <v>3</v>
      </c>
      <c r="X7" s="2">
        <f>IF(Data!X7&gt;0,4-Data!X7,"")</f>
        <v>0</v>
      </c>
      <c r="Y7" s="2">
        <f>IF(Data!Y7&gt;0,4-Data!Y7,"")</f>
        <v>1</v>
      </c>
      <c r="Z7" s="2">
        <f>IF(Data!Z7&gt;0,Data!Z7-4,"")</f>
        <v>0</v>
      </c>
      <c r="AC7" s="11">
        <f t="shared" si="0"/>
        <v>1.3333333333333333</v>
      </c>
      <c r="AD7" s="11">
        <f t="shared" si="1"/>
        <v>3</v>
      </c>
      <c r="AE7" s="11">
        <f t="shared" si="2"/>
        <v>1.75</v>
      </c>
      <c r="AF7" s="11">
        <f t="shared" si="3"/>
        <v>1.5</v>
      </c>
      <c r="AG7" s="11">
        <f t="shared" si="4"/>
        <v>-0.25</v>
      </c>
      <c r="AH7" s="11">
        <f t="shared" si="5"/>
        <v>0</v>
      </c>
    </row>
    <row r="8" spans="1:34" x14ac:dyDescent="0.3">
      <c r="A8" s="2">
        <f>IF(Data!A8&gt;0,Data!A8-4,"")</f>
        <v>0</v>
      </c>
      <c r="B8" s="2">
        <f>IF(Data!B8&gt;0,Data!B8-4,"")</f>
        <v>0</v>
      </c>
      <c r="C8" s="2">
        <f>IF(Data!C8&gt;0,4-Data!C8,"")</f>
        <v>0</v>
      </c>
      <c r="D8" s="2">
        <f>IF(Data!D8&gt;0,4-Data!D8,"")</f>
        <v>-1</v>
      </c>
      <c r="E8" s="2">
        <f>IF(Data!E8&gt;0,4-Data!E8,"")</f>
        <v>1</v>
      </c>
      <c r="F8" s="2">
        <f>IF(Data!F8&gt;0,Data!F8-4,"")</f>
        <v>0</v>
      </c>
      <c r="G8" s="2">
        <f>IF(Data!G8&gt;0,Data!G8-4,"")</f>
        <v>1</v>
      </c>
      <c r="H8" s="2">
        <f>IF(Data!H8&gt;0,Data!H8-4,"")</f>
        <v>0</v>
      </c>
      <c r="I8" s="2">
        <f>IF(Data!I8&gt;0,4-Data!I8,"")</f>
        <v>0</v>
      </c>
      <c r="J8" s="2">
        <f>IF(Data!J8&gt;0,4-Data!J8,"")</f>
        <v>-1</v>
      </c>
      <c r="K8" s="2">
        <f>IF(Data!K8&gt;0,Data!K8-4,"")</f>
        <v>-1</v>
      </c>
      <c r="L8" s="2">
        <f>IF(Data!L8&gt;0,4-Data!L8,"")</f>
        <v>1</v>
      </c>
      <c r="M8" s="2">
        <f>IF(Data!M8&gt;0,Data!M8-4,"")</f>
        <v>-2</v>
      </c>
      <c r="N8" s="2">
        <f>IF(Data!N8&gt;0,Data!N8-4,"")</f>
        <v>1</v>
      </c>
      <c r="O8" s="2">
        <f>IF(Data!O8&gt;0,Data!O8-4,"")</f>
        <v>0</v>
      </c>
      <c r="P8" s="2">
        <f>IF(Data!P8&gt;0,Data!P8-4,"")</f>
        <v>-1</v>
      </c>
      <c r="Q8" s="2">
        <f>IF(Data!Q8&gt;0,4-Data!Q8,"")</f>
        <v>2</v>
      </c>
      <c r="R8" s="2">
        <f>IF(Data!R8&gt;0,4-Data!R8,"")</f>
        <v>0</v>
      </c>
      <c r="S8" s="2">
        <f>IF(Data!S8&gt;0,4-Data!S8,"")</f>
        <v>1</v>
      </c>
      <c r="T8" s="2">
        <f>IF(Data!T8&gt;0,Data!T8-4,"")</f>
        <v>1</v>
      </c>
      <c r="U8" s="2">
        <f>IF(Data!U8&gt;0,4-Data!U8,"")</f>
        <v>2</v>
      </c>
      <c r="V8" s="2">
        <f>IF(Data!V8&gt;0,Data!V8-4,"")</f>
        <v>1</v>
      </c>
      <c r="W8" s="2">
        <f>IF(Data!W8&gt;0,4-Data!W8,"")</f>
        <v>1</v>
      </c>
      <c r="X8" s="2">
        <f>IF(Data!X8&gt;0,4-Data!X8,"")</f>
        <v>0</v>
      </c>
      <c r="Y8" s="2">
        <f>IF(Data!Y8&gt;0,4-Data!Y8,"")</f>
        <v>1</v>
      </c>
      <c r="Z8" s="2">
        <f>IF(Data!Z8&gt;0,Data!Z8-4,"")</f>
        <v>0</v>
      </c>
      <c r="AC8" s="11">
        <f t="shared" si="0"/>
        <v>0.33333333333333331</v>
      </c>
      <c r="AD8" s="11">
        <f t="shared" si="1"/>
        <v>-0.25</v>
      </c>
      <c r="AE8" s="11">
        <f t="shared" si="2"/>
        <v>0.75</v>
      </c>
      <c r="AF8" s="11">
        <f t="shared" si="3"/>
        <v>0.5</v>
      </c>
      <c r="AG8" s="11">
        <f t="shared" si="4"/>
        <v>0.5</v>
      </c>
      <c r="AH8" s="11">
        <f t="shared" si="5"/>
        <v>-0.25</v>
      </c>
    </row>
    <row r="9" spans="1:34" x14ac:dyDescent="0.3">
      <c r="A9" s="2">
        <f>IF(Data!A9&gt;0,Data!A9-4,"")</f>
        <v>2</v>
      </c>
      <c r="B9" s="2">
        <f>IF(Data!B9&gt;0,Data!B9-4,"")</f>
        <v>0</v>
      </c>
      <c r="C9" s="2">
        <f>IF(Data!C9&gt;0,4-Data!C9,"")</f>
        <v>2</v>
      </c>
      <c r="D9" s="2">
        <f>IF(Data!D9&gt;0,4-Data!D9,"")</f>
        <v>1</v>
      </c>
      <c r="E9" s="2">
        <f>IF(Data!E9&gt;0,4-Data!E9,"")</f>
        <v>1</v>
      </c>
      <c r="F9" s="2">
        <f>IF(Data!F9&gt;0,Data!F9-4,"")</f>
        <v>2</v>
      </c>
      <c r="G9" s="2">
        <f>IF(Data!G9&gt;0,Data!G9-4,"")</f>
        <v>1</v>
      </c>
      <c r="H9" s="2">
        <f>IF(Data!H9&gt;0,Data!H9-4,"")</f>
        <v>1</v>
      </c>
      <c r="I9" s="2">
        <f>IF(Data!I9&gt;0,4-Data!I9,"")</f>
        <v>-1</v>
      </c>
      <c r="J9" s="2">
        <f>IF(Data!J9&gt;0,4-Data!J9,"")</f>
        <v>-1</v>
      </c>
      <c r="K9" s="2">
        <f>IF(Data!K9&gt;0,Data!K9-4,"")</f>
        <v>2</v>
      </c>
      <c r="L9" s="2">
        <f>IF(Data!L9&gt;0,4-Data!L9,"")</f>
        <v>2</v>
      </c>
      <c r="M9" s="2">
        <f>IF(Data!M9&gt;0,Data!M9-4,"")</f>
        <v>1</v>
      </c>
      <c r="N9" s="2">
        <f>IF(Data!N9&gt;0,Data!N9-4,"")</f>
        <v>2</v>
      </c>
      <c r="O9" s="2">
        <f>IF(Data!O9&gt;0,Data!O9-4,"")</f>
        <v>1</v>
      </c>
      <c r="P9" s="2">
        <f>IF(Data!P9&gt;0,Data!P9-4,"")</f>
        <v>2</v>
      </c>
      <c r="Q9" s="2">
        <f>IF(Data!Q9&gt;0,4-Data!Q9,"")</f>
        <v>2</v>
      </c>
      <c r="R9" s="2">
        <f>IF(Data!R9&gt;0,4-Data!R9,"")</f>
        <v>1</v>
      </c>
      <c r="S9" s="2">
        <f>IF(Data!S9&gt;0,4-Data!S9,"")</f>
        <v>0</v>
      </c>
      <c r="T9" s="2">
        <f>IF(Data!T9&gt;0,Data!T9-4,"")</f>
        <v>1</v>
      </c>
      <c r="U9" s="2">
        <f>IF(Data!U9&gt;0,4-Data!U9,"")</f>
        <v>2</v>
      </c>
      <c r="V9" s="2">
        <f>IF(Data!V9&gt;0,Data!V9-4,"")</f>
        <v>2</v>
      </c>
      <c r="W9" s="2">
        <f>IF(Data!W9&gt;0,4-Data!W9,"")</f>
        <v>2</v>
      </c>
      <c r="X9" s="2">
        <f>IF(Data!X9&gt;0,4-Data!X9,"")</f>
        <v>3</v>
      </c>
      <c r="Y9" s="2">
        <f>IF(Data!Y9&gt;0,4-Data!Y9,"")</f>
        <v>2</v>
      </c>
      <c r="Z9" s="2">
        <f>IF(Data!Z9&gt;0,Data!Z9-4,"")</f>
        <v>2</v>
      </c>
      <c r="AC9" s="11">
        <f t="shared" si="0"/>
        <v>2.1666666666666665</v>
      </c>
      <c r="AD9" s="11">
        <f t="shared" si="1"/>
        <v>1</v>
      </c>
      <c r="AE9" s="11">
        <f t="shared" si="2"/>
        <v>1</v>
      </c>
      <c r="AF9" s="11">
        <f t="shared" si="3"/>
        <v>1.25</v>
      </c>
      <c r="AG9" s="11">
        <f t="shared" si="4"/>
        <v>1.25</v>
      </c>
      <c r="AH9" s="11">
        <f t="shared" si="5"/>
        <v>1</v>
      </c>
    </row>
    <row r="10" spans="1:34" x14ac:dyDescent="0.3">
      <c r="A10" s="2">
        <f>IF(Data!A10&gt;0,Data!A10-4,"")</f>
        <v>1</v>
      </c>
      <c r="B10" s="2">
        <f>IF(Data!B10&gt;0,Data!B10-4,"")</f>
        <v>3</v>
      </c>
      <c r="C10" s="2">
        <f>IF(Data!C10&gt;0,4-Data!C10,"")</f>
        <v>2</v>
      </c>
      <c r="D10" s="2">
        <f>IF(Data!D10&gt;0,4-Data!D10,"")</f>
        <v>3</v>
      </c>
      <c r="E10" s="2">
        <f>IF(Data!E10&gt;0,4-Data!E10,"")</f>
        <v>1</v>
      </c>
      <c r="F10" s="2">
        <f>IF(Data!F10&gt;0,Data!F10-4,"")</f>
        <v>0</v>
      </c>
      <c r="G10" s="2">
        <f>IF(Data!G10&gt;0,Data!G10-4,"")</f>
        <v>0</v>
      </c>
      <c r="H10" s="2">
        <f>IF(Data!H10&gt;0,Data!H10-4,"")</f>
        <v>1</v>
      </c>
      <c r="I10" s="2">
        <f>IF(Data!I10&gt;0,4-Data!I10,"")</f>
        <v>2</v>
      </c>
      <c r="J10" s="2">
        <f>IF(Data!J10&gt;0,4-Data!J10,"")</f>
        <v>1</v>
      </c>
      <c r="K10" s="2">
        <f>IF(Data!K10&gt;0,Data!K10-4,"")</f>
        <v>2</v>
      </c>
      <c r="L10" s="2">
        <f>IF(Data!L10&gt;0,4-Data!L10,"")</f>
        <v>3</v>
      </c>
      <c r="M10" s="2">
        <f>IF(Data!M10&gt;0,Data!M10-4,"")</f>
        <v>2</v>
      </c>
      <c r="N10" s="2">
        <f>IF(Data!N10&gt;0,Data!N10-4,"")</f>
        <v>1</v>
      </c>
      <c r="O10" s="2">
        <f>IF(Data!O10&gt;0,Data!O10-4,"")</f>
        <v>1</v>
      </c>
      <c r="P10" s="2">
        <f>IF(Data!P10&gt;0,Data!P10-4,"")</f>
        <v>2</v>
      </c>
      <c r="Q10" s="2">
        <f>IF(Data!Q10&gt;0,4-Data!Q10,"")</f>
        <v>-1</v>
      </c>
      <c r="R10" s="2">
        <f>IF(Data!R10&gt;0,4-Data!R10,"")</f>
        <v>1</v>
      </c>
      <c r="S10" s="2">
        <f>IF(Data!S10&gt;0,4-Data!S10,"")</f>
        <v>1</v>
      </c>
      <c r="T10" s="2">
        <f>IF(Data!T10&gt;0,Data!T10-4,"")</f>
        <v>2</v>
      </c>
      <c r="U10" s="2">
        <f>IF(Data!U10&gt;0,4-Data!U10,"")</f>
        <v>-2</v>
      </c>
      <c r="V10" s="2">
        <f>IF(Data!V10&gt;0,Data!V10-4,"")</f>
        <v>2</v>
      </c>
      <c r="W10" s="2">
        <f>IF(Data!W10&gt;0,4-Data!W10,"")</f>
        <v>1</v>
      </c>
      <c r="X10" s="2">
        <f>IF(Data!X10&gt;0,4-Data!X10,"")</f>
        <v>2</v>
      </c>
      <c r="Y10" s="2">
        <f>IF(Data!Y10&gt;0,4-Data!Y10,"")</f>
        <v>3</v>
      </c>
      <c r="Z10" s="2">
        <f>IF(Data!Z10&gt;0,Data!Z10-4,"")</f>
        <v>-2</v>
      </c>
      <c r="AC10" s="11">
        <f t="shared" si="0"/>
        <v>2</v>
      </c>
      <c r="AD10" s="11">
        <f t="shared" si="1"/>
        <v>1.5</v>
      </c>
      <c r="AE10" s="11">
        <f t="shared" si="2"/>
        <v>1.75</v>
      </c>
      <c r="AF10" s="11">
        <f t="shared" si="3"/>
        <v>0.75</v>
      </c>
      <c r="AG10" s="11">
        <f t="shared" si="4"/>
        <v>0.5</v>
      </c>
      <c r="AH10" s="11">
        <f t="shared" si="5"/>
        <v>0.5</v>
      </c>
    </row>
    <row r="11" spans="1:34" x14ac:dyDescent="0.3">
      <c r="A11" s="2">
        <f>IF(Data!A11&gt;0,Data!A11-4,"")</f>
        <v>3</v>
      </c>
      <c r="B11" s="2">
        <f>IF(Data!B11&gt;0,Data!B11-4,"")</f>
        <v>2</v>
      </c>
      <c r="C11" s="2">
        <f>IF(Data!C11&gt;0,4-Data!C11,"")</f>
        <v>1</v>
      </c>
      <c r="D11" s="2">
        <f>IF(Data!D11&gt;0,4-Data!D11,"")</f>
        <v>2</v>
      </c>
      <c r="E11" s="2">
        <f>IF(Data!E11&gt;0,4-Data!E11,"")</f>
        <v>2</v>
      </c>
      <c r="F11" s="2">
        <f>IF(Data!F11&gt;0,Data!F11-4,"")</f>
        <v>1</v>
      </c>
      <c r="G11" s="2">
        <f>IF(Data!G11&gt;0,Data!G11-4,"")</f>
        <v>1</v>
      </c>
      <c r="H11" s="2">
        <f>IF(Data!H11&gt;0,Data!H11-4,"")</f>
        <v>2</v>
      </c>
      <c r="I11" s="2">
        <f>IF(Data!I11&gt;0,4-Data!I11,"")</f>
        <v>2</v>
      </c>
      <c r="J11" s="2">
        <f>IF(Data!J11&gt;0,4-Data!J11,"")</f>
        <v>2</v>
      </c>
      <c r="K11" s="2">
        <f>IF(Data!K11&gt;0,Data!K11-4,"")</f>
        <v>2</v>
      </c>
      <c r="L11" s="2">
        <f>IF(Data!L11&gt;0,4-Data!L11,"")</f>
        <v>3</v>
      </c>
      <c r="M11" s="2">
        <f>IF(Data!M11&gt;0,Data!M11-4,"")</f>
        <v>2</v>
      </c>
      <c r="N11" s="2">
        <f>IF(Data!N11&gt;0,Data!N11-4,"")</f>
        <v>2</v>
      </c>
      <c r="O11" s="2">
        <f>IF(Data!O11&gt;0,Data!O11-4,"")</f>
        <v>1</v>
      </c>
      <c r="P11" s="2">
        <f>IF(Data!P11&gt;0,Data!P11-4,"")</f>
        <v>2</v>
      </c>
      <c r="Q11" s="2">
        <f>IF(Data!Q11&gt;0,4-Data!Q11,"")</f>
        <v>2</v>
      </c>
      <c r="R11" s="2">
        <f>IF(Data!R11&gt;0,4-Data!R11,"")</f>
        <v>2</v>
      </c>
      <c r="S11" s="2">
        <f>IF(Data!S11&gt;0,4-Data!S11,"")</f>
        <v>1</v>
      </c>
      <c r="T11" s="2">
        <f>IF(Data!T11&gt;0,Data!T11-4,"")</f>
        <v>2</v>
      </c>
      <c r="U11" s="2">
        <f>IF(Data!U11&gt;0,4-Data!U11,"")</f>
        <v>2</v>
      </c>
      <c r="V11" s="2">
        <f>IF(Data!V11&gt;0,Data!V11-4,"")</f>
        <v>2</v>
      </c>
      <c r="W11" s="2">
        <f>IF(Data!W11&gt;0,4-Data!W11,"")</f>
        <v>2</v>
      </c>
      <c r="X11" s="2">
        <f>IF(Data!X11&gt;0,4-Data!X11,"")</f>
        <v>2</v>
      </c>
      <c r="Y11" s="2">
        <f>IF(Data!Y11&gt;0,4-Data!Y11,"")</f>
        <v>2</v>
      </c>
      <c r="Z11" s="2">
        <f>IF(Data!Z11&gt;0,Data!Z11-4,"")</f>
        <v>2</v>
      </c>
      <c r="AC11" s="11">
        <f t="shared" si="0"/>
        <v>2.3333333333333335</v>
      </c>
      <c r="AD11" s="11">
        <f t="shared" si="1"/>
        <v>2</v>
      </c>
      <c r="AE11" s="11">
        <f t="shared" si="2"/>
        <v>2</v>
      </c>
      <c r="AF11" s="11">
        <f t="shared" si="3"/>
        <v>1.75</v>
      </c>
      <c r="AG11" s="11">
        <f t="shared" si="4"/>
        <v>1.5</v>
      </c>
      <c r="AH11" s="11">
        <f t="shared" si="5"/>
        <v>1.5</v>
      </c>
    </row>
    <row r="12" spans="1:34" x14ac:dyDescent="0.3">
      <c r="A12" s="2">
        <f>IF(Data!A12&gt;0,Data!A12-4,"")</f>
        <v>3</v>
      </c>
      <c r="B12" s="2">
        <f>IF(Data!B12&gt;0,Data!B12-4,"")</f>
        <v>3</v>
      </c>
      <c r="C12" s="2">
        <f>IF(Data!C12&gt;0,4-Data!C12,"")</f>
        <v>1</v>
      </c>
      <c r="D12" s="2">
        <f>IF(Data!D12&gt;0,4-Data!D12,"")</f>
        <v>3</v>
      </c>
      <c r="E12" s="2">
        <f>IF(Data!E12&gt;0,4-Data!E12,"")</f>
        <v>3</v>
      </c>
      <c r="F12" s="2">
        <f>IF(Data!F12&gt;0,Data!F12-4,"")</f>
        <v>1</v>
      </c>
      <c r="G12" s="2">
        <f>IF(Data!G12&gt;0,Data!G12-4,"")</f>
        <v>3</v>
      </c>
      <c r="H12" s="2">
        <f>IF(Data!H12&gt;0,Data!H12-4,"")</f>
        <v>3</v>
      </c>
      <c r="I12" s="2">
        <f>IF(Data!I12&gt;0,4-Data!I12,"")</f>
        <v>3</v>
      </c>
      <c r="J12" s="2">
        <f>IF(Data!J12&gt;0,4-Data!J12,"")</f>
        <v>0</v>
      </c>
      <c r="K12" s="2">
        <f>IF(Data!K12&gt;0,Data!K12-4,"")</f>
        <v>3</v>
      </c>
      <c r="L12" s="2">
        <f>IF(Data!L12&gt;0,4-Data!L12,"")</f>
        <v>3</v>
      </c>
      <c r="M12" s="2">
        <f>IF(Data!M12&gt;0,Data!M12-4,"")</f>
        <v>3</v>
      </c>
      <c r="N12" s="2">
        <f>IF(Data!N12&gt;0,Data!N12-4,"")</f>
        <v>2</v>
      </c>
      <c r="O12" s="2" t="str">
        <f>IF(Data!O12&gt;0,Data!O12-4,"")</f>
        <v/>
      </c>
      <c r="P12" s="2">
        <f>IF(Data!P12&gt;0,Data!P12-4,"")</f>
        <v>3</v>
      </c>
      <c r="Q12" s="2">
        <f>IF(Data!Q12&gt;0,4-Data!Q12,"")</f>
        <v>2</v>
      </c>
      <c r="R12" s="2">
        <f>IF(Data!R12&gt;0,4-Data!R12,"")</f>
        <v>2</v>
      </c>
      <c r="S12" s="2">
        <f>IF(Data!S12&gt;0,4-Data!S12,"")</f>
        <v>3</v>
      </c>
      <c r="T12" s="2">
        <f>IF(Data!T12&gt;0,Data!T12-4,"")</f>
        <v>3</v>
      </c>
      <c r="U12" s="2">
        <f>IF(Data!U12&gt;0,4-Data!U12,"")</f>
        <v>3</v>
      </c>
      <c r="V12" s="2">
        <f>IF(Data!V12&gt;0,Data!V12-4,"")</f>
        <v>3</v>
      </c>
      <c r="W12" s="2">
        <f>IF(Data!W12&gt;0,4-Data!W12,"")</f>
        <v>3</v>
      </c>
      <c r="X12" s="2">
        <f>IF(Data!X12&gt;0,4-Data!X12,"")</f>
        <v>3</v>
      </c>
      <c r="Y12" s="2">
        <f>IF(Data!Y12&gt;0,4-Data!Y12,"")</f>
        <v>3</v>
      </c>
      <c r="Z12" s="2">
        <f>IF(Data!Z12&gt;0,Data!Z12-4,"")</f>
        <v>2</v>
      </c>
      <c r="AC12" s="11">
        <f t="shared" si="0"/>
        <v>2.8333333333333335</v>
      </c>
      <c r="AD12" s="11">
        <f t="shared" si="1"/>
        <v>3</v>
      </c>
      <c r="AE12" s="11">
        <f t="shared" si="2"/>
        <v>3</v>
      </c>
      <c r="AF12" s="11">
        <f t="shared" si="3"/>
        <v>2.75</v>
      </c>
      <c r="AG12" s="11">
        <f t="shared" si="4"/>
        <v>2.25</v>
      </c>
      <c r="AH12" s="11">
        <f t="shared" si="5"/>
        <v>1</v>
      </c>
    </row>
    <row r="13" spans="1:34" x14ac:dyDescent="0.3">
      <c r="A13" s="2">
        <f>IF(Data!A13&gt;0,Data!A13-4,"")</f>
        <v>2</v>
      </c>
      <c r="B13" s="2">
        <f>IF(Data!B13&gt;0,Data!B13-4,"")</f>
        <v>2</v>
      </c>
      <c r="C13" s="2">
        <f>IF(Data!C13&gt;0,4-Data!C13,"")</f>
        <v>1</v>
      </c>
      <c r="D13" s="2">
        <f>IF(Data!D13&gt;0,4-Data!D13,"")</f>
        <v>1</v>
      </c>
      <c r="E13" s="2">
        <f>IF(Data!E13&gt;0,4-Data!E13,"")</f>
        <v>2</v>
      </c>
      <c r="F13" s="2">
        <f>IF(Data!F13&gt;0,Data!F13-4,"")</f>
        <v>1</v>
      </c>
      <c r="G13" s="2">
        <f>IF(Data!G13&gt;0,Data!G13-4,"")</f>
        <v>2</v>
      </c>
      <c r="H13" s="2">
        <f>IF(Data!H13&gt;0,Data!H13-4,"")</f>
        <v>0</v>
      </c>
      <c r="I13" s="2">
        <f>IF(Data!I13&gt;0,4-Data!I13,"")</f>
        <v>2</v>
      </c>
      <c r="J13" s="2">
        <f>IF(Data!J13&gt;0,4-Data!J13,"")</f>
        <v>2</v>
      </c>
      <c r="K13" s="2">
        <f>IF(Data!K13&gt;0,Data!K13-4,"")</f>
        <v>1</v>
      </c>
      <c r="L13" s="2">
        <f>IF(Data!L13&gt;0,4-Data!L13,"")</f>
        <v>2</v>
      </c>
      <c r="M13" s="2">
        <f>IF(Data!M13&gt;0,Data!M13-4,"")</f>
        <v>2</v>
      </c>
      <c r="N13" s="2">
        <f>IF(Data!N13&gt;0,Data!N13-4,"")</f>
        <v>1</v>
      </c>
      <c r="O13" s="2">
        <f>IF(Data!O13&gt;0,Data!O13-4,"")</f>
        <v>1</v>
      </c>
      <c r="P13" s="2">
        <f>IF(Data!P13&gt;0,Data!P13-4,"")</f>
        <v>2</v>
      </c>
      <c r="Q13" s="2">
        <f>IF(Data!Q13&gt;0,4-Data!Q13,"")</f>
        <v>2</v>
      </c>
      <c r="R13" s="2">
        <f>IF(Data!R13&gt;0,4-Data!R13,"")</f>
        <v>2</v>
      </c>
      <c r="S13" s="2">
        <f>IF(Data!S13&gt;0,4-Data!S13,"")</f>
        <v>2</v>
      </c>
      <c r="T13" s="2">
        <f>IF(Data!T13&gt;0,Data!T13-4,"")</f>
        <v>2</v>
      </c>
      <c r="U13" s="2">
        <f>IF(Data!U13&gt;0,4-Data!U13,"")</f>
        <v>2</v>
      </c>
      <c r="V13" s="2">
        <f>IF(Data!V13&gt;0,Data!V13-4,"")</f>
        <v>1</v>
      </c>
      <c r="W13" s="2">
        <f>IF(Data!W13&gt;0,4-Data!W13,"")</f>
        <v>2</v>
      </c>
      <c r="X13" s="2">
        <f>IF(Data!X13&gt;0,4-Data!X13,"")</f>
        <v>0</v>
      </c>
      <c r="Y13" s="2">
        <f>IF(Data!Y13&gt;0,4-Data!Y13,"")</f>
        <v>1</v>
      </c>
      <c r="Z13" s="2">
        <f>IF(Data!Z13&gt;0,Data!Z13-4,"")</f>
        <v>1</v>
      </c>
      <c r="AC13" s="11">
        <f t="shared" si="0"/>
        <v>1.3333333333333333</v>
      </c>
      <c r="AD13" s="11">
        <f t="shared" si="1"/>
        <v>1.75</v>
      </c>
      <c r="AE13" s="11">
        <f t="shared" si="2"/>
        <v>1.75</v>
      </c>
      <c r="AF13" s="11">
        <f t="shared" si="3"/>
        <v>1.25</v>
      </c>
      <c r="AG13" s="11">
        <f t="shared" si="4"/>
        <v>1.75</v>
      </c>
      <c r="AH13" s="11">
        <f t="shared" si="5"/>
        <v>1.25</v>
      </c>
    </row>
    <row r="14" spans="1:34" x14ac:dyDescent="0.3">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11" t="str">
        <f t="shared" si="0"/>
        <v/>
      </c>
      <c r="AD14" s="11" t="str">
        <f t="shared" si="1"/>
        <v/>
      </c>
      <c r="AE14" s="11" t="str">
        <f t="shared" si="2"/>
        <v/>
      </c>
      <c r="AF14" s="11" t="str">
        <f t="shared" si="3"/>
        <v/>
      </c>
      <c r="AG14" s="11" t="str">
        <f t="shared" si="4"/>
        <v/>
      </c>
      <c r="AH14" s="11" t="str">
        <f t="shared" si="5"/>
        <v/>
      </c>
    </row>
    <row r="15" spans="1:34" x14ac:dyDescent="0.3">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11" t="str">
        <f t="shared" si="0"/>
        <v/>
      </c>
      <c r="AD15" s="11" t="str">
        <f t="shared" si="1"/>
        <v/>
      </c>
      <c r="AE15" s="11" t="str">
        <f t="shared" si="2"/>
        <v/>
      </c>
      <c r="AF15" s="11" t="str">
        <f t="shared" si="3"/>
        <v/>
      </c>
      <c r="AG15" s="11" t="str">
        <f t="shared" si="4"/>
        <v/>
      </c>
      <c r="AH15" s="11" t="str">
        <f t="shared" si="5"/>
        <v/>
      </c>
    </row>
    <row r="16" spans="1:34" x14ac:dyDescent="0.3">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11" t="str">
        <f t="shared" si="0"/>
        <v/>
      </c>
      <c r="AD16" s="11" t="str">
        <f t="shared" si="1"/>
        <v/>
      </c>
      <c r="AE16" s="11" t="str">
        <f t="shared" si="2"/>
        <v/>
      </c>
      <c r="AF16" s="11" t="str">
        <f t="shared" si="3"/>
        <v/>
      </c>
      <c r="AG16" s="11" t="str">
        <f t="shared" si="4"/>
        <v/>
      </c>
      <c r="AH16" s="11" t="str">
        <f t="shared" si="5"/>
        <v/>
      </c>
    </row>
    <row r="17" spans="1:34" x14ac:dyDescent="0.3">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11" t="str">
        <f t="shared" si="0"/>
        <v/>
      </c>
      <c r="AD17" s="11" t="str">
        <f t="shared" si="1"/>
        <v/>
      </c>
      <c r="AE17" s="11" t="str">
        <f t="shared" si="2"/>
        <v/>
      </c>
      <c r="AF17" s="11" t="str">
        <f t="shared" si="3"/>
        <v/>
      </c>
      <c r="AG17" s="11" t="str">
        <f t="shared" si="4"/>
        <v/>
      </c>
      <c r="AH17" s="11" t="str">
        <f t="shared" si="5"/>
        <v/>
      </c>
    </row>
    <row r="18" spans="1:34" x14ac:dyDescent="0.3">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11" t="str">
        <f t="shared" si="0"/>
        <v/>
      </c>
      <c r="AD18" s="11" t="str">
        <f t="shared" si="1"/>
        <v/>
      </c>
      <c r="AE18" s="11" t="str">
        <f t="shared" si="2"/>
        <v/>
      </c>
      <c r="AF18" s="11" t="str">
        <f t="shared" si="3"/>
        <v/>
      </c>
      <c r="AG18" s="11" t="str">
        <f t="shared" si="4"/>
        <v/>
      </c>
      <c r="AH18" s="11" t="str">
        <f t="shared" si="5"/>
        <v/>
      </c>
    </row>
    <row r="19" spans="1:34" x14ac:dyDescent="0.3">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11" t="str">
        <f t="shared" si="0"/>
        <v/>
      </c>
      <c r="AD19" s="11" t="str">
        <f t="shared" si="1"/>
        <v/>
      </c>
      <c r="AE19" s="11" t="str">
        <f t="shared" si="2"/>
        <v/>
      </c>
      <c r="AF19" s="11" t="str">
        <f t="shared" si="3"/>
        <v/>
      </c>
      <c r="AG19" s="11" t="str">
        <f t="shared" si="4"/>
        <v/>
      </c>
      <c r="AH19" s="11" t="str">
        <f t="shared" si="5"/>
        <v/>
      </c>
    </row>
    <row r="20" spans="1:34" x14ac:dyDescent="0.3">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11" t="str">
        <f t="shared" si="0"/>
        <v/>
      </c>
      <c r="AD20" s="11" t="str">
        <f t="shared" si="1"/>
        <v/>
      </c>
      <c r="AE20" s="11" t="str">
        <f t="shared" si="2"/>
        <v/>
      </c>
      <c r="AF20" s="11" t="str">
        <f t="shared" si="3"/>
        <v/>
      </c>
      <c r="AG20" s="11" t="str">
        <f t="shared" si="4"/>
        <v/>
      </c>
      <c r="AH20" s="11" t="str">
        <f t="shared" si="5"/>
        <v/>
      </c>
    </row>
    <row r="21" spans="1:34" x14ac:dyDescent="0.3">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11" t="str">
        <f t="shared" si="0"/>
        <v/>
      </c>
      <c r="AD21" s="11" t="str">
        <f t="shared" si="1"/>
        <v/>
      </c>
      <c r="AE21" s="11" t="str">
        <f t="shared" si="2"/>
        <v/>
      </c>
      <c r="AF21" s="11" t="str">
        <f t="shared" si="3"/>
        <v/>
      </c>
      <c r="AG21" s="11" t="str">
        <f t="shared" si="4"/>
        <v/>
      </c>
      <c r="AH21" s="11" t="str">
        <f t="shared" si="5"/>
        <v/>
      </c>
    </row>
    <row r="22" spans="1:34" x14ac:dyDescent="0.3">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11" t="str">
        <f t="shared" si="0"/>
        <v/>
      </c>
      <c r="AD22" s="11" t="str">
        <f t="shared" si="1"/>
        <v/>
      </c>
      <c r="AE22" s="11" t="str">
        <f t="shared" si="2"/>
        <v/>
      </c>
      <c r="AF22" s="11" t="str">
        <f t="shared" si="3"/>
        <v/>
      </c>
      <c r="AG22" s="11" t="str">
        <f t="shared" si="4"/>
        <v/>
      </c>
      <c r="AH22" s="11" t="str">
        <f t="shared" si="5"/>
        <v/>
      </c>
    </row>
    <row r="23" spans="1:34" x14ac:dyDescent="0.3">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11" t="str">
        <f t="shared" si="0"/>
        <v/>
      </c>
      <c r="AD23" s="11" t="str">
        <f t="shared" si="1"/>
        <v/>
      </c>
      <c r="AE23" s="11" t="str">
        <f t="shared" si="2"/>
        <v/>
      </c>
      <c r="AF23" s="11" t="str">
        <f t="shared" si="3"/>
        <v/>
      </c>
      <c r="AG23" s="11" t="str">
        <f t="shared" si="4"/>
        <v/>
      </c>
      <c r="AH23" s="11" t="str">
        <f t="shared" si="5"/>
        <v/>
      </c>
    </row>
    <row r="24" spans="1:34" x14ac:dyDescent="0.3">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11" t="str">
        <f t="shared" si="0"/>
        <v/>
      </c>
      <c r="AD24" s="11" t="str">
        <f t="shared" si="1"/>
        <v/>
      </c>
      <c r="AE24" s="11" t="str">
        <f t="shared" si="2"/>
        <v/>
      </c>
      <c r="AF24" s="11" t="str">
        <f t="shared" si="3"/>
        <v/>
      </c>
      <c r="AG24" s="11" t="str">
        <f t="shared" si="4"/>
        <v/>
      </c>
      <c r="AH24" s="11" t="str">
        <f t="shared" si="5"/>
        <v/>
      </c>
    </row>
    <row r="25" spans="1:34" x14ac:dyDescent="0.3">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11" t="str">
        <f t="shared" si="0"/>
        <v/>
      </c>
      <c r="AD25" s="11" t="str">
        <f t="shared" si="1"/>
        <v/>
      </c>
      <c r="AE25" s="11" t="str">
        <f t="shared" si="2"/>
        <v/>
      </c>
      <c r="AF25" s="11" t="str">
        <f t="shared" si="3"/>
        <v/>
      </c>
      <c r="AG25" s="11" t="str">
        <f t="shared" si="4"/>
        <v/>
      </c>
      <c r="AH25" s="11" t="str">
        <f t="shared" si="5"/>
        <v/>
      </c>
    </row>
    <row r="26" spans="1:34" x14ac:dyDescent="0.3">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11" t="str">
        <f t="shared" si="0"/>
        <v/>
      </c>
      <c r="AD26" s="11" t="str">
        <f t="shared" si="1"/>
        <v/>
      </c>
      <c r="AE26" s="11" t="str">
        <f t="shared" si="2"/>
        <v/>
      </c>
      <c r="AF26" s="11" t="str">
        <f t="shared" si="3"/>
        <v/>
      </c>
      <c r="AG26" s="11" t="str">
        <f t="shared" si="4"/>
        <v/>
      </c>
      <c r="AH26" s="11" t="str">
        <f t="shared" si="5"/>
        <v/>
      </c>
    </row>
    <row r="27" spans="1:34" x14ac:dyDescent="0.3">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11" t="str">
        <f t="shared" si="0"/>
        <v/>
      </c>
      <c r="AD27" s="11" t="str">
        <f t="shared" si="1"/>
        <v/>
      </c>
      <c r="AE27" s="11" t="str">
        <f t="shared" si="2"/>
        <v/>
      </c>
      <c r="AF27" s="11" t="str">
        <f t="shared" si="3"/>
        <v/>
      </c>
      <c r="AG27" s="11" t="str">
        <f t="shared" si="4"/>
        <v/>
      </c>
      <c r="AH27" s="11" t="str">
        <f t="shared" si="5"/>
        <v/>
      </c>
    </row>
    <row r="28" spans="1:34" x14ac:dyDescent="0.3">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11" t="str">
        <f t="shared" si="0"/>
        <v/>
      </c>
      <c r="AD28" s="11" t="str">
        <f t="shared" si="1"/>
        <v/>
      </c>
      <c r="AE28" s="11" t="str">
        <f t="shared" si="2"/>
        <v/>
      </c>
      <c r="AF28" s="11" t="str">
        <f t="shared" si="3"/>
        <v/>
      </c>
      <c r="AG28" s="11" t="str">
        <f t="shared" si="4"/>
        <v/>
      </c>
      <c r="AH28" s="11" t="str">
        <f t="shared" si="5"/>
        <v/>
      </c>
    </row>
    <row r="29" spans="1:34" x14ac:dyDescent="0.3">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11" t="str">
        <f t="shared" si="0"/>
        <v/>
      </c>
      <c r="AD29" s="11" t="str">
        <f t="shared" si="1"/>
        <v/>
      </c>
      <c r="AE29" s="11" t="str">
        <f t="shared" si="2"/>
        <v/>
      </c>
      <c r="AF29" s="11" t="str">
        <f t="shared" si="3"/>
        <v/>
      </c>
      <c r="AG29" s="11" t="str">
        <f t="shared" si="4"/>
        <v/>
      </c>
      <c r="AH29" s="11" t="str">
        <f t="shared" si="5"/>
        <v/>
      </c>
    </row>
    <row r="30" spans="1:34" x14ac:dyDescent="0.3">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11" t="str">
        <f t="shared" si="0"/>
        <v/>
      </c>
      <c r="AD30" s="11" t="str">
        <f t="shared" si="1"/>
        <v/>
      </c>
      <c r="AE30" s="11" t="str">
        <f t="shared" si="2"/>
        <v/>
      </c>
      <c r="AF30" s="11" t="str">
        <f t="shared" si="3"/>
        <v/>
      </c>
      <c r="AG30" s="11" t="str">
        <f t="shared" si="4"/>
        <v/>
      </c>
      <c r="AH30" s="11" t="str">
        <f t="shared" si="5"/>
        <v/>
      </c>
    </row>
    <row r="31" spans="1:34" x14ac:dyDescent="0.3">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11" t="str">
        <f t="shared" si="0"/>
        <v/>
      </c>
      <c r="AD31" s="11" t="str">
        <f t="shared" si="1"/>
        <v/>
      </c>
      <c r="AE31" s="11" t="str">
        <f t="shared" si="2"/>
        <v/>
      </c>
      <c r="AF31" s="11" t="str">
        <f t="shared" si="3"/>
        <v/>
      </c>
      <c r="AG31" s="11" t="str">
        <f t="shared" si="4"/>
        <v/>
      </c>
      <c r="AH31" s="11" t="str">
        <f t="shared" si="5"/>
        <v/>
      </c>
    </row>
    <row r="32" spans="1:34" x14ac:dyDescent="0.3">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11" t="str">
        <f t="shared" si="0"/>
        <v/>
      </c>
      <c r="AD32" s="11" t="str">
        <f t="shared" si="1"/>
        <v/>
      </c>
      <c r="AE32" s="11" t="str">
        <f t="shared" si="2"/>
        <v/>
      </c>
      <c r="AF32" s="11" t="str">
        <f t="shared" si="3"/>
        <v/>
      </c>
      <c r="AG32" s="11" t="str">
        <f t="shared" si="4"/>
        <v/>
      </c>
      <c r="AH32" s="11" t="str">
        <f t="shared" si="5"/>
        <v/>
      </c>
    </row>
    <row r="33" spans="1:34" x14ac:dyDescent="0.3">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11" t="str">
        <f t="shared" si="0"/>
        <v/>
      </c>
      <c r="AD33" s="11" t="str">
        <f t="shared" si="1"/>
        <v/>
      </c>
      <c r="AE33" s="11" t="str">
        <f t="shared" si="2"/>
        <v/>
      </c>
      <c r="AF33" s="11" t="str">
        <f t="shared" si="3"/>
        <v/>
      </c>
      <c r="AG33" s="11" t="str">
        <f t="shared" si="4"/>
        <v/>
      </c>
      <c r="AH33" s="11" t="str">
        <f t="shared" si="5"/>
        <v/>
      </c>
    </row>
    <row r="34" spans="1:34" x14ac:dyDescent="0.3">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3">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3">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3">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3">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3">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3">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3">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3">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3">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3">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3">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3">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3">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3">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3">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3">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3">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3">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3">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3">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3">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3">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3">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3">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3">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3">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3">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3">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3">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3">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3">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3">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3">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3">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3">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3">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3">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3">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3">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3">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3">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3">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3">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3">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3">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3">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3">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3">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3">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3">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3">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3">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3">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3">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3">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3">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3">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3">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3">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3">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3">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3">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3">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3">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3">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3">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3">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3">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3">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3">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3">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3">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3">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3">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3">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3">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3">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3">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3">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3">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3">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3">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3">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3">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3">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3">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3">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3">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3">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3">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3">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3">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3">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3">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3">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3">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3">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3">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3">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3">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3">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3">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3">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3">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3">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3">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3">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3">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3">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3">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3">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3">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3">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3">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3">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3">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3">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3">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3">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3">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3">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3">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3">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3">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3">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3">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3">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3">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3">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3">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3">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3">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3">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3">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3">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3">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3">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3">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3">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3">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3">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3">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3">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3">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3">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3">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3">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3">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3">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3">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3">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3">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3">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3">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3">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3">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3">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3">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3">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3">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3">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3">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3">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3">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3">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3">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3">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3">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3">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3">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3">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3">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3">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3">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3">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3">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3">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3">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3">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3">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3">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3">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3">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3">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3">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3">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3">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3">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3">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3">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3">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3">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3">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3">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3">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3">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3">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3">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3">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3">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3">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3">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3">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3">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3">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3">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3">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3">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3">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3">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3">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3">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3">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3">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3">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3">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3">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3">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3">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3">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3">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3">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3">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3">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3">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3">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3">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3">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3">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3">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3">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3">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3">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3">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3">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3">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3">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3">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3">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3">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3">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3">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3">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3">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3">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3">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3">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3">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3">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3">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3">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3">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3">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3">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3">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3">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3">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3">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3">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3">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3">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3">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3">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3">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3">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3">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3">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3">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3">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3">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3">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3">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3">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3">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3">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3">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3">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3">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3">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3">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3">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3">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3">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3">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3">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3">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3">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3">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3">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3">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3">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3">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3">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3">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3">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3">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3">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3">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3">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3">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3">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3">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3">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3">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3">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3">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3">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3">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3">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3">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3">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3">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3">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3">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3">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3">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3">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3">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3">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3">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3">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3">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3">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3">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3">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3">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3">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3">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3">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3">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3">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3">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3">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3">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3">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3">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3">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3">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3">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3">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3">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3">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3">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3">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3">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3">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3">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3">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3">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3">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3">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3">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3">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3">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3">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3">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3">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3">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3">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3">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3">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3">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3">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3">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3">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3">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3">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3">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3">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3">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3">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3">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3">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3">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3">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3">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3">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3">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3">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3">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3">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3">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3">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3">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3">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3">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3">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3">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3">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3">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3">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3">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3">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3">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3">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3">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3">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3">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3">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3">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3">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3">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3">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3">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3">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3">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3">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3">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3">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3">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3">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3">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3">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3">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3">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3">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3">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3">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3">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3">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3">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3">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3">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3">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3">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3">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3">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3">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3">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3">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3">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3">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3">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3">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3">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3">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3">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3">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3">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3">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3">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3">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3">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3">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3">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3">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3">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3">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3">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3">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3">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3">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3">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3">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3">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3">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3">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3">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3">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3">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3">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3">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3">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3">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3">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3">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3">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3">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3">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3">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3">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3">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3">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3">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3">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3">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3">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3">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3">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3">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3">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3">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3">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3">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3">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3">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3">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3">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3">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3">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3">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3">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3">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3">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3">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3">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3">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3">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3">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3">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3">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3">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3">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3">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3">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3">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3">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3">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3">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3">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3">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3">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3">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3">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3">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3">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3">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3">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3">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3">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3">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3">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3">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3">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3">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3">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3">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3">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3">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3">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3">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3">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3">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3">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3">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3">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3">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3">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3">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3">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3">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3">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3">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3">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3">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3">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3">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3">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3">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3">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3">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3">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3">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3">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3">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3">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3">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3">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3">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3">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3">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3">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3">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3">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3">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3">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3">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3">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3">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3">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3">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3">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3">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3">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3">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3">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3">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3">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3">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3">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3">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3">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3">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3">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3">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3">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3">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3">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3">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3">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3">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3">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3">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3">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3">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3">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3">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3">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3">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3">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3">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3">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3">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3">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3">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3">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3">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3">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3">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3">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3">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3">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3">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3">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3">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3">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3">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3">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3">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3">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3">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3">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3">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3">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3">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3">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3">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3">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3">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3">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3">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3">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3">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3">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3">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3">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3">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3">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3">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3">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3">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3">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3">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3">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3">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3">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3">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3">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3">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3">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3">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3">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3">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3">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3">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3">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3">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3">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3">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3">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3">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3">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3">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3">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3">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3">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3">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3">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3">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3">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3">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3">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3">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3">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3">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3">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3">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3">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3">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3">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3">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3">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3">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3">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3">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3">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3">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3">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3">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3">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3">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3">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3">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3">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3">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3">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3">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3">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3">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3">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3">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3">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3">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3">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3">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3">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3">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3">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3">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3">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3">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3">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3">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3">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3">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3">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3">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3">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3">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3">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3">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3">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3">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3">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3">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3">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3">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3">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3">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3">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3">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3">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3">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3">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3">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3">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3">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3">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3">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3">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3">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3">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3">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3">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3">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3">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3">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3">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3">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3">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3">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3">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3">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3">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3">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3">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3">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3">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3">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3">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3">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3">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3">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3">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3">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3">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3">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3">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3">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3">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3">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3">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3">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3">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3">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3">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3">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3">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3">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3">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3">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3">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3">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3">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3">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3">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3">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3">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3">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3">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3">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3">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3">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3">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3">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3">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3">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3">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3">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3">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3">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3">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3">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3">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3">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3">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3">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3">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3">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3">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3">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3">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3">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3">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3">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3">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3">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3">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3">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3">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3">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3">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3">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3">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3">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3">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3">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3">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3">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3">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3">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3">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3">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3">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3">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3">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3">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3">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3">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3">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3">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3">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3">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3">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3">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3">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3">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3">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3">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3">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3">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3">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3">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3">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3">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3">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3">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3">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3">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3">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3">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3">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3">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3">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3">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3">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3">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3">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3">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3">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3">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3">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3">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3">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3">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3">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3">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3">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3">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3">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3">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3">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3">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3">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3">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3">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3">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3">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3">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3">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3">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3">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3">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3">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3">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3">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3">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3">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3">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3">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3">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3">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3">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3">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3">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3">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3">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3">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3">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3">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3">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3">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3">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3">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3">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3">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3">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3">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3">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3">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3">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3">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3">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3">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3">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3">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3">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3">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3">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3">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3">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3">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3">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3">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3">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3">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3">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3">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3">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3">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3">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3">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3">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3">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3">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3">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3">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3">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3">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3">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3">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3">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3">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3">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3">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3">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3">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3">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3">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3">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3">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3">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3">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3">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3">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3">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3">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3">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3">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3">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3">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3">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3">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3">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3">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3">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3">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3">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3">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3">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3">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3">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3">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3">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3">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3">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3">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3">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3">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3">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3">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3">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3">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3">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3">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3">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3">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3">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3">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3">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3">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3">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3">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3">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3">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3">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3">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3">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3">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3">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3">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3">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3">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3">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3">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3">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3">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3">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3">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3">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3">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3">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3">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3">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3">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3">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3">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3">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3">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3">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3">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3">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3">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3">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3">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3">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3">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3">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3">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3">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3">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3">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3">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3">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3">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3">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3">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3">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3">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3">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3">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3">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3">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3">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3">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3">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3">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3">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3">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3">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3">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3">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3">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3">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3">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3">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3">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3">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3">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3">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3">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3">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3">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3">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3">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3">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3">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3">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3">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3">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3">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3">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3">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3">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3">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3">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3">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3">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3">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3">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3">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3">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3">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3">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3">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3">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3">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3">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3">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3">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3">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3">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3">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3">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3">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3">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3">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3">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3">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3">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3">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3">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3">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3">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3">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3">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3">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3">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3">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3">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3">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3">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3">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3">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3">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3">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3">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3">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3">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3">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3">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3">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3">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3">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3">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3">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3">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3">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3">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opLeftCell="A19" workbookViewId="0">
      <selection activeCell="K41" sqref="K41"/>
    </sheetView>
  </sheetViews>
  <sheetFormatPr defaultColWidth="9.109375" defaultRowHeight="14.4" x14ac:dyDescent="0.3"/>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202.5" customHeight="1" x14ac:dyDescent="0.3">
      <c r="A1" s="80" t="s">
        <v>830</v>
      </c>
      <c r="B1" s="81"/>
      <c r="C1" s="81"/>
      <c r="D1" s="81"/>
      <c r="E1" s="81"/>
      <c r="F1" s="81"/>
      <c r="G1" s="81"/>
      <c r="H1" s="81"/>
      <c r="I1" s="81"/>
      <c r="J1" s="81"/>
      <c r="K1" s="81"/>
      <c r="L1" s="81"/>
      <c r="M1" s="81"/>
      <c r="N1" s="81"/>
    </row>
    <row r="3" spans="1:18" x14ac:dyDescent="0.3">
      <c r="A3" s="3" t="s">
        <v>2</v>
      </c>
      <c r="B3" s="5" t="s">
        <v>107</v>
      </c>
      <c r="C3" s="5" t="s">
        <v>108</v>
      </c>
      <c r="D3" s="5" t="s">
        <v>109</v>
      </c>
      <c r="E3" s="5" t="s">
        <v>110</v>
      </c>
      <c r="F3" s="3" t="s">
        <v>119</v>
      </c>
      <c r="G3" s="3" t="s">
        <v>120</v>
      </c>
      <c r="H3" s="5" t="s">
        <v>111</v>
      </c>
      <c r="I3" s="9"/>
      <c r="K3" s="79" t="s">
        <v>818</v>
      </c>
      <c r="L3" s="79"/>
    </row>
    <row r="4" spans="1:18" x14ac:dyDescent="0.3">
      <c r="A4" s="4">
        <v>1</v>
      </c>
      <c r="B4" s="6">
        <f>AVERAGE(DT!A4:A1004)</f>
        <v>1.7</v>
      </c>
      <c r="C4" s="6">
        <f>VAR(DT!A4:A1004)</f>
        <v>1.1222222222222225</v>
      </c>
      <c r="D4" s="6">
        <f>SQRT(C4)</f>
        <v>1.0593499054713804</v>
      </c>
      <c r="E4" s="7">
        <f>COUNTA(Data!A4:A1000)</f>
        <v>10</v>
      </c>
      <c r="F4" s="32" t="str">
        <f>VLOOKUP(Read_First!B4,Items!A1:BA50,2,FALSE)</f>
        <v>annoying</v>
      </c>
      <c r="G4" s="33" t="str">
        <f>VLOOKUP(Read_First!B4,Items!A1:BA50,3,FALSE)</f>
        <v>enjoyable</v>
      </c>
      <c r="H4" s="38" t="str">
        <f>VLOOKUP(Read_First!B4,Items!A1:BI50,54,FALSE)</f>
        <v>Attractiveness</v>
      </c>
      <c r="I4" s="13"/>
      <c r="K4" s="40" t="str">
        <f>VLOOKUP(Read_First!B4,Items!A1:BI50,54,FALSE)</f>
        <v>Attractiveness</v>
      </c>
      <c r="L4" s="20">
        <f>AVERAGE(DT!AC4:AC1004)</f>
        <v>1.85</v>
      </c>
      <c r="R4" s="8"/>
    </row>
    <row r="5" spans="1:18" x14ac:dyDescent="0.3">
      <c r="A5" s="4">
        <v>2</v>
      </c>
      <c r="B5" s="6">
        <f>AVERAGE(DT!B4:B1004)</f>
        <v>2</v>
      </c>
      <c r="C5" s="6">
        <f>VAR(DT!B4:B1004)</f>
        <v>1.3333333333333333</v>
      </c>
      <c r="D5" s="6">
        <f t="shared" ref="D5:D29" si="0">SQRT(C5)</f>
        <v>1.1547005383792515</v>
      </c>
      <c r="E5" s="7">
        <f>COUNTA(Data!B4:B1000)</f>
        <v>10</v>
      </c>
      <c r="F5" s="32" t="str">
        <f>VLOOKUP(Read_First!B4,Items!A1:BA50,4,FALSE)</f>
        <v>not understandable</v>
      </c>
      <c r="G5" s="32" t="str">
        <f>VLOOKUP(Read_First!B4,Items!A1:BA50,5,FALSE)</f>
        <v>understandable</v>
      </c>
      <c r="H5" s="38" t="str">
        <f>VLOOKUP(Read_First!B4,Items!A1:BI50,55,FALSE)</f>
        <v>Perspicuity</v>
      </c>
      <c r="I5" s="15"/>
      <c r="K5" s="40" t="str">
        <f>VLOOKUP(Read_First!B4,Items!A1:BI50,55,FALSE)</f>
        <v>Perspicuity</v>
      </c>
      <c r="L5" s="20">
        <f>AVERAGE(DT!AD4:AD1004)</f>
        <v>1.95</v>
      </c>
    </row>
    <row r="6" spans="1:18" x14ac:dyDescent="0.3">
      <c r="A6" s="4">
        <v>3</v>
      </c>
      <c r="B6" s="6">
        <f>AVERAGE(DT!C4:C1004)</f>
        <v>1.2</v>
      </c>
      <c r="C6" s="6">
        <f>VAR(DT!C4:C1004)</f>
        <v>0.84444444444444444</v>
      </c>
      <c r="D6" s="6">
        <f t="shared" si="0"/>
        <v>0.91893658347268148</v>
      </c>
      <c r="E6" s="7">
        <f>COUNTA(Data!C4:C1000)</f>
        <v>10</v>
      </c>
      <c r="F6" s="32" t="str">
        <f>VLOOKUP(Read_First!B4,Items!A1:BA50,6,FALSE)</f>
        <v>creative</v>
      </c>
      <c r="G6" s="32" t="str">
        <f>VLOOKUP(Read_First!B4,Items!A1:BA50,7,FALSE)</f>
        <v>dull</v>
      </c>
      <c r="H6" s="38" t="str">
        <f>VLOOKUP(Read_First!B4,Items!A1:BI50,59,FALSE)</f>
        <v>Novelty</v>
      </c>
      <c r="I6" s="17"/>
      <c r="K6" s="40" t="str">
        <f>VLOOKUP(Read_First!B4,Items!A1:BI50,56,FALSE)</f>
        <v>Efficiency</v>
      </c>
      <c r="L6" s="20">
        <f>AVERAGE(DT!AE4:AE1004)</f>
        <v>1.675</v>
      </c>
    </row>
    <row r="7" spans="1:18" x14ac:dyDescent="0.3">
      <c r="A7" s="4">
        <v>4</v>
      </c>
      <c r="B7" s="6">
        <f>AVERAGE(DT!D4:D1004)</f>
        <v>2</v>
      </c>
      <c r="C7" s="6">
        <f>VAR(DT!D4:D1004)</f>
        <v>1.7777777777777777</v>
      </c>
      <c r="D7" s="6">
        <f t="shared" si="0"/>
        <v>1.3333333333333333</v>
      </c>
      <c r="E7" s="7">
        <f>COUNTA(Data!D4:D1000)</f>
        <v>10</v>
      </c>
      <c r="F7" s="32" t="str">
        <f>VLOOKUP(Read_First!B4,Items!A1:BA50,8,FALSE)</f>
        <v>easy to learn</v>
      </c>
      <c r="G7" s="33" t="str">
        <f>VLOOKUP(Read_First!B4,Items!A1:BA50,9,FALSE)</f>
        <v>difficult to learn</v>
      </c>
      <c r="H7" s="38" t="str">
        <f>VLOOKUP(Read_First!B4,Items!A1:BI50,55,FALSE)</f>
        <v>Perspicuity</v>
      </c>
      <c r="I7" s="15"/>
      <c r="K7" s="41" t="str">
        <f>VLOOKUP(Read_First!B4,Items!A1:BI50,57,FALSE)</f>
        <v>Dependability</v>
      </c>
      <c r="L7" s="20">
        <f>AVERAGE(DT!AF4:AF1004)</f>
        <v>1.575</v>
      </c>
    </row>
    <row r="8" spans="1:18" x14ac:dyDescent="0.3">
      <c r="A8" s="4">
        <v>5</v>
      </c>
      <c r="B8" s="6">
        <f>AVERAGE(DT!E4:E1004)</f>
        <v>1.6</v>
      </c>
      <c r="C8" s="6">
        <f>VAR(DT!E4:E1004)</f>
        <v>0.93333333333333313</v>
      </c>
      <c r="D8" s="6">
        <f t="shared" si="0"/>
        <v>0.96609178307929577</v>
      </c>
      <c r="E8" s="7">
        <f>COUNTA(Data!E4:E1000)</f>
        <v>10</v>
      </c>
      <c r="F8" s="32" t="str">
        <f>VLOOKUP(Read_First!B4,Items!A1:BA50,10,FALSE)</f>
        <v>valuable</v>
      </c>
      <c r="G8" s="33" t="str">
        <f>VLOOKUP(Read_First!B4,Items!A1:BA50,11,FALSE)</f>
        <v>inferior</v>
      </c>
      <c r="H8" s="39" t="str">
        <f>VLOOKUP(Read_First!B4,Items!A1:BI50,58,FALSE)</f>
        <v>Stimulation</v>
      </c>
      <c r="I8" s="18"/>
      <c r="K8" s="41" t="str">
        <f>VLOOKUP(Read_First!B4,Items!A1:BI50,58,FALSE)</f>
        <v>Stimulation</v>
      </c>
      <c r="L8" s="20">
        <f>AVERAGE(DT!AG4:AG1004)</f>
        <v>1.2250000000000001</v>
      </c>
    </row>
    <row r="9" spans="1:18" x14ac:dyDescent="0.3">
      <c r="A9" s="4">
        <v>6</v>
      </c>
      <c r="B9" s="6">
        <f>AVERAGE(DT!F4:F1004)</f>
        <v>0.9</v>
      </c>
      <c r="C9" s="6">
        <f>VAR(DT!F4:F1004)</f>
        <v>0.54444444444444451</v>
      </c>
      <c r="D9" s="6">
        <f t="shared" si="0"/>
        <v>0.73786478737262184</v>
      </c>
      <c r="E9" s="7">
        <f>COUNTA(Data!F4:F1000)</f>
        <v>10</v>
      </c>
      <c r="F9" s="32" t="str">
        <f>VLOOKUP(Read_First!B4,Items!A1:BA50,12,FALSE)</f>
        <v>boring</v>
      </c>
      <c r="G9" s="33" t="str">
        <f>VLOOKUP(Read_First!B4,Items!A1:BA50,13,FALSE)</f>
        <v>exciting</v>
      </c>
      <c r="H9" s="39" t="str">
        <f>VLOOKUP(Read_First!B4,Items!A1:BI50,58,FALSE)</f>
        <v>Stimulation</v>
      </c>
      <c r="I9" s="18"/>
      <c r="K9" s="40" t="str">
        <f>VLOOKUP(Read_First!B4,Items!A1:BI50,59,FALSE)</f>
        <v>Novelty</v>
      </c>
      <c r="L9" s="20">
        <f>AVERAGE(DT!AH4:AH1004)</f>
        <v>0.82499999999999996</v>
      </c>
    </row>
    <row r="10" spans="1:18" x14ac:dyDescent="0.3">
      <c r="A10" s="4">
        <v>7</v>
      </c>
      <c r="B10" s="6">
        <f>AVERAGE(DT!G4:G1004)</f>
        <v>1.3</v>
      </c>
      <c r="C10" s="6">
        <f>VAR(DT!G4:G1004)</f>
        <v>1.5666666666666669</v>
      </c>
      <c r="D10" s="6">
        <f t="shared" si="0"/>
        <v>1.2516655570345725</v>
      </c>
      <c r="E10" s="7">
        <f>COUNTA(Data!G4:G1000)</f>
        <v>10</v>
      </c>
      <c r="F10" s="32" t="str">
        <f>VLOOKUP(Read_First!B4,Items!A1:BA50,14,FALSE)</f>
        <v>not interesting</v>
      </c>
      <c r="G10" s="33" t="str">
        <f>VLOOKUP(Read_First!B4,Items!A1:BA50,15,FALSE)</f>
        <v>interesting</v>
      </c>
      <c r="H10" s="39" t="str">
        <f>VLOOKUP(Read_First!B4,Items!A1:BI50,58,FALSE)</f>
        <v>Stimulation</v>
      </c>
      <c r="I10" s="18"/>
    </row>
    <row r="11" spans="1:18" x14ac:dyDescent="0.3">
      <c r="A11" s="4">
        <v>8</v>
      </c>
      <c r="B11" s="6">
        <f>AVERAGE(DT!H4:H1004)</f>
        <v>1.3</v>
      </c>
      <c r="C11" s="6">
        <f>VAR(DT!H4:H1004)</f>
        <v>0.90000000000000013</v>
      </c>
      <c r="D11" s="6">
        <f t="shared" si="0"/>
        <v>0.94868329805051388</v>
      </c>
      <c r="E11" s="7">
        <f>COUNTA(Data!H4:H1000)</f>
        <v>10</v>
      </c>
      <c r="F11" s="32" t="str">
        <f>VLOOKUP(Read_First!B4,Items!A1:BA50,16,FALSE)</f>
        <v>unpredictable</v>
      </c>
      <c r="G11" s="33" t="str">
        <f>VLOOKUP(Read_First!B4,Items!A1:BA50,17,FALSE)</f>
        <v>predictable</v>
      </c>
      <c r="H11" s="38" t="str">
        <f>VLOOKUP(Read_First!B4,Items!A1:BI50,57,FALSE)</f>
        <v>Dependability</v>
      </c>
      <c r="I11" s="16"/>
    </row>
    <row r="12" spans="1:18" x14ac:dyDescent="0.3">
      <c r="A12" s="4">
        <v>9</v>
      </c>
      <c r="B12" s="6">
        <f>AVERAGE(DT!I4:I1004)</f>
        <v>1.4</v>
      </c>
      <c r="C12" s="6">
        <f>VAR(DT!I4:I1004)</f>
        <v>1.3777777777777775</v>
      </c>
      <c r="D12" s="6">
        <f t="shared" si="0"/>
        <v>1.1737877907772671</v>
      </c>
      <c r="E12" s="7">
        <f>COUNTA(Data!I4:I1000)</f>
        <v>10</v>
      </c>
      <c r="F12" s="32" t="str">
        <f>VLOOKUP(Read_First!B4,Items!A1:BA50,18,FALSE)</f>
        <v>fast</v>
      </c>
      <c r="G12" s="33" t="str">
        <f>VLOOKUP(Read_First!B4,Items!A1:BA50,19,FALSE)</f>
        <v>slow</v>
      </c>
      <c r="H12" s="38" t="str">
        <f>VLOOKUP(Read_First!B4,Items!A1:BI50,56,FALSE)</f>
        <v>Efficiency</v>
      </c>
      <c r="I12" s="14"/>
    </row>
    <row r="13" spans="1:18" x14ac:dyDescent="0.3">
      <c r="A13" s="4">
        <v>10</v>
      </c>
      <c r="B13" s="6">
        <f>AVERAGE(DT!J4:J1004)</f>
        <v>0.5</v>
      </c>
      <c r="C13" s="6">
        <f>VAR(DT!J4:J1004)</f>
        <v>1.1666666666666667</v>
      </c>
      <c r="D13" s="6">
        <f t="shared" si="0"/>
        <v>1.0801234497346435</v>
      </c>
      <c r="E13" s="7">
        <f>COUNTA(Data!J4:J1000)</f>
        <v>10</v>
      </c>
      <c r="F13" s="32" t="str">
        <f>VLOOKUP(Read_First!B4,Items!A1:BA50,20,FALSE)</f>
        <v>inventive</v>
      </c>
      <c r="G13" s="33" t="str">
        <f>VLOOKUP(Read_First!B4,Items!A1:BA50,21,FALSE)</f>
        <v>conventional</v>
      </c>
      <c r="H13" s="38" t="str">
        <f>VLOOKUP(Read_First!B4,Items!A1:BI50,59,FALSE)</f>
        <v>Novelty</v>
      </c>
      <c r="I13" s="17"/>
    </row>
    <row r="14" spans="1:18" x14ac:dyDescent="0.3">
      <c r="A14" s="4">
        <v>11</v>
      </c>
      <c r="B14" s="6">
        <f>AVERAGE(DT!K4:K1004)</f>
        <v>1.6</v>
      </c>
      <c r="C14" s="6">
        <f>VAR(DT!K4:K1004)</f>
        <v>1.5999999999999999</v>
      </c>
      <c r="D14" s="6">
        <f t="shared" si="0"/>
        <v>1.2649110640673518</v>
      </c>
      <c r="E14" s="7">
        <f>COUNTA(Data!K4:K1000)</f>
        <v>10</v>
      </c>
      <c r="F14" s="32" t="str">
        <f>VLOOKUP(Read_First!B4,Items!A1:BA50,22,FALSE)</f>
        <v>obstructive</v>
      </c>
      <c r="G14" s="33" t="str">
        <f>VLOOKUP(Read_First!B4,Items!A1:BA50,23,FALSE)</f>
        <v>supportive</v>
      </c>
      <c r="H14" s="38" t="str">
        <f>VLOOKUP(Read_First!B4,Items!A1:BI50,57,FALSE)</f>
        <v>Dependability</v>
      </c>
      <c r="I14" s="16"/>
    </row>
    <row r="15" spans="1:18" x14ac:dyDescent="0.3">
      <c r="A15" s="4">
        <v>12</v>
      </c>
      <c r="B15" s="6">
        <f>AVERAGE(DT!L4:L1004)</f>
        <v>2.4</v>
      </c>
      <c r="C15" s="6">
        <f>VAR(DT!L4:L1004)</f>
        <v>0.48888888888888871</v>
      </c>
      <c r="D15" s="6">
        <f t="shared" si="0"/>
        <v>0.69920589878010087</v>
      </c>
      <c r="E15" s="7">
        <f>COUNTA(Data!L4:L1000)</f>
        <v>10</v>
      </c>
      <c r="F15" s="32" t="str">
        <f>VLOOKUP(Read_First!B4,Items!A1:BA50,24,FALSE)</f>
        <v>good</v>
      </c>
      <c r="G15" s="33" t="str">
        <f>VLOOKUP(Read_First!B4,Items!A1:BA50,25,FALSE)</f>
        <v>bad</v>
      </c>
      <c r="H15" s="38" t="str">
        <f>VLOOKUP(Read_First!B4,Items!A1:BI50,54,FALSE)</f>
        <v>Attractiveness</v>
      </c>
      <c r="I15" s="13"/>
    </row>
    <row r="16" spans="1:18" x14ac:dyDescent="0.3">
      <c r="A16" s="4">
        <v>13</v>
      </c>
      <c r="B16" s="6">
        <f>AVERAGE(DT!M4:M1004)</f>
        <v>1.8</v>
      </c>
      <c r="C16" s="6">
        <f>VAR(DT!M4:M1004)</f>
        <v>2.177777777777778</v>
      </c>
      <c r="D16" s="6">
        <f t="shared" si="0"/>
        <v>1.4757295747452437</v>
      </c>
      <c r="E16" s="7">
        <f>COUNTA(Data!M4:M1000)</f>
        <v>10</v>
      </c>
      <c r="F16" s="32" t="str">
        <f>VLOOKUP(Read_First!B4,Items!A1:BA50,26,FALSE)</f>
        <v>complicated</v>
      </c>
      <c r="G16" s="33" t="str">
        <f>VLOOKUP(Read_First!B4,Items!A1:BA50,27,FALSE)</f>
        <v>easy</v>
      </c>
      <c r="H16" s="38" t="str">
        <f>VLOOKUP(Read_First!B4,Items!A1:BI50,55,FALSE)</f>
        <v>Perspicuity</v>
      </c>
      <c r="I16" s="15"/>
    </row>
    <row r="17" spans="1:9" x14ac:dyDescent="0.3">
      <c r="A17" s="4">
        <v>14</v>
      </c>
      <c r="B17" s="6">
        <f>AVERAGE(DT!N4:N1004)</f>
        <v>1.5</v>
      </c>
      <c r="C17" s="6">
        <f>VAR(DT!N4:N1004)</f>
        <v>0.72222222222222221</v>
      </c>
      <c r="D17" s="6">
        <f t="shared" si="0"/>
        <v>0.84983658559879749</v>
      </c>
      <c r="E17" s="7">
        <f>COUNTA(Data!N4:N1000)</f>
        <v>10</v>
      </c>
      <c r="F17" s="32" t="str">
        <f>VLOOKUP(Read_First!B4,Items!A1:BA50,28,FALSE)</f>
        <v>unlikable</v>
      </c>
      <c r="G17" s="33" t="str">
        <f>VLOOKUP(Read_First!B4,Items!A1:BA50,29,FALSE)</f>
        <v>pleasing</v>
      </c>
      <c r="H17" s="38" t="str">
        <f>VLOOKUP(Read_First!B4,Items!A1:BI50,54,FALSE)</f>
        <v>Attractiveness</v>
      </c>
      <c r="I17" s="13"/>
    </row>
    <row r="18" spans="1:9" x14ac:dyDescent="0.3">
      <c r="A18" s="4">
        <v>15</v>
      </c>
      <c r="B18" s="6">
        <f>AVERAGE(DT!O4:O1004)</f>
        <v>1</v>
      </c>
      <c r="C18" s="6">
        <f>VAR(DT!O4:O1004)</f>
        <v>0.75</v>
      </c>
      <c r="D18" s="6">
        <f t="shared" si="0"/>
        <v>0.8660254037844386</v>
      </c>
      <c r="E18" s="7">
        <f>COUNTA(Data!O4:O1000)</f>
        <v>9</v>
      </c>
      <c r="F18" s="32" t="str">
        <f>VLOOKUP(Read_First!B4,Items!A1:BA50,30,FALSE)</f>
        <v>usual</v>
      </c>
      <c r="G18" s="33" t="str">
        <f>VLOOKUP(Read_First!B4,Items!A1:BA50,31,FALSE)</f>
        <v>leading edge</v>
      </c>
      <c r="H18" s="38" t="str">
        <f>VLOOKUP(Read_First!B4,Items!A1:BI50,59,FALSE)</f>
        <v>Novelty</v>
      </c>
      <c r="I18" s="17"/>
    </row>
    <row r="19" spans="1:9" x14ac:dyDescent="0.3">
      <c r="A19" s="4">
        <v>16</v>
      </c>
      <c r="B19" s="6">
        <f>AVERAGE(DT!P4:P1004)</f>
        <v>1.9</v>
      </c>
      <c r="C19" s="6">
        <f>VAR(DT!P4:P1004)</f>
        <v>1.4333333333333331</v>
      </c>
      <c r="D19" s="6">
        <f t="shared" si="0"/>
        <v>1.1972189997378646</v>
      </c>
      <c r="E19" s="7">
        <f>COUNTA(Data!P4:P1000)</f>
        <v>10</v>
      </c>
      <c r="F19" s="32" t="str">
        <f>VLOOKUP(Read_First!B4,Items!A1:BA50,32,FALSE)</f>
        <v>unpleasant</v>
      </c>
      <c r="G19" s="33" t="str">
        <f>VLOOKUP(Read_First!B4,Items!A1:BA50,33,FALSE)</f>
        <v>pleasant</v>
      </c>
      <c r="H19" s="38" t="str">
        <f>VLOOKUP(Read_First!B4,Items!A1:BI50,54,FALSE)</f>
        <v>Attractiveness</v>
      </c>
      <c r="I19" s="13"/>
    </row>
    <row r="20" spans="1:9" x14ac:dyDescent="0.3">
      <c r="A20" s="4">
        <v>17</v>
      </c>
      <c r="B20" s="6">
        <f>AVERAGE(DT!Q4:Q1004)</f>
        <v>1.7</v>
      </c>
      <c r="C20" s="6">
        <f>VAR(DT!Q4:Q1004)</f>
        <v>1.1222222222222225</v>
      </c>
      <c r="D20" s="6">
        <f t="shared" si="0"/>
        <v>1.0593499054713804</v>
      </c>
      <c r="E20" s="7">
        <f>COUNTA(Data!Q4:Q1000)</f>
        <v>10</v>
      </c>
      <c r="F20" s="32" t="str">
        <f>VLOOKUP(Read_First!B4,Items!A1:BA50,34,FALSE)</f>
        <v>secure</v>
      </c>
      <c r="G20" s="33" t="str">
        <f>VLOOKUP(Read_First!B4,Items!A1:BA50,35,FALSE)</f>
        <v>not secure</v>
      </c>
      <c r="H20" s="38" t="str">
        <f>VLOOKUP(Read_First!B4,Items!A1:BI50,57,FALSE)</f>
        <v>Dependability</v>
      </c>
      <c r="I20" s="16"/>
    </row>
    <row r="21" spans="1:9" x14ac:dyDescent="0.3">
      <c r="A21" s="4">
        <v>18</v>
      </c>
      <c r="B21" s="6">
        <f>AVERAGE(DT!R4:R1004)</f>
        <v>1.1000000000000001</v>
      </c>
      <c r="C21" s="6">
        <f>VAR(DT!R4:R1004)</f>
        <v>0.76666666666666672</v>
      </c>
      <c r="D21" s="6">
        <f t="shared" si="0"/>
        <v>0.87559503577091313</v>
      </c>
      <c r="E21" s="7">
        <f>COUNTA(Data!R4:R1000)</f>
        <v>10</v>
      </c>
      <c r="F21" s="32" t="str">
        <f>VLOOKUP(Read_First!B4,Items!A1:BA50,36,FALSE)</f>
        <v>motivating</v>
      </c>
      <c r="G21" s="33" t="str">
        <f>VLOOKUP(Read_First!B4,Items!A1:BA50,37,FALSE)</f>
        <v>demotivating</v>
      </c>
      <c r="H21" s="39" t="str">
        <f>VLOOKUP(Read_First!B4,Items!A1:BI50,58,FALSE)</f>
        <v>Stimulation</v>
      </c>
      <c r="I21" s="18"/>
    </row>
    <row r="22" spans="1:9" x14ac:dyDescent="0.3">
      <c r="A22" s="4">
        <v>19</v>
      </c>
      <c r="B22" s="6">
        <f>AVERAGE(DT!S4:S1004)</f>
        <v>1.7</v>
      </c>
      <c r="C22" s="6">
        <f>VAR(DT!S4:S1004)</f>
        <v>0.90000000000000013</v>
      </c>
      <c r="D22" s="6">
        <f t="shared" si="0"/>
        <v>0.94868329805051388</v>
      </c>
      <c r="E22" s="7">
        <f>COUNTA(Data!S4:S1000)</f>
        <v>10</v>
      </c>
      <c r="F22" s="32" t="str">
        <f>VLOOKUP(Read_First!B4,Items!A1:BA50,38,FALSE)</f>
        <v>meets expectations</v>
      </c>
      <c r="G22" s="33" t="str">
        <f>VLOOKUP(Read_First!B4,Items!A1:BA50,39,FALSE)</f>
        <v>does not meet expectations</v>
      </c>
      <c r="H22" s="38" t="str">
        <f>VLOOKUP(Read_First!B4,Items!A1:BI50,57,FALSE)</f>
        <v>Dependability</v>
      </c>
      <c r="I22" s="16"/>
    </row>
    <row r="23" spans="1:9" x14ac:dyDescent="0.3">
      <c r="A23" s="4">
        <v>20</v>
      </c>
      <c r="B23" s="6">
        <f>AVERAGE(DT!T4:T1004)</f>
        <v>1.8</v>
      </c>
      <c r="C23" s="6">
        <f>VAR(DT!T4:T1004)</f>
        <v>0.40000000000000013</v>
      </c>
      <c r="D23" s="6">
        <f t="shared" si="0"/>
        <v>0.63245553203367599</v>
      </c>
      <c r="E23" s="7">
        <f>COUNTA(Data!T4:T1000)</f>
        <v>10</v>
      </c>
      <c r="F23" s="32" t="str">
        <f>VLOOKUP(Read_First!B4,Items!A1:BA50,40,FALSE)</f>
        <v>inefficient</v>
      </c>
      <c r="G23" s="33" t="str">
        <f>VLOOKUP(Read_First!B4,Items!A1:BA50,41,FALSE)</f>
        <v>efficient</v>
      </c>
      <c r="H23" s="38" t="str">
        <f>VLOOKUP(Read_First!B4,Items!A1:BI50,56,FALSE)</f>
        <v>Efficiency</v>
      </c>
      <c r="I23" s="14"/>
    </row>
    <row r="24" spans="1:9" x14ac:dyDescent="0.3">
      <c r="A24" s="10">
        <v>21</v>
      </c>
      <c r="B24" s="6">
        <f>AVERAGE(DT!U4:U1004)</f>
        <v>2</v>
      </c>
      <c r="C24" s="6">
        <f>VAR(DT!U4:U1004)</f>
        <v>2.2222222222222223</v>
      </c>
      <c r="D24" s="6">
        <f t="shared" si="0"/>
        <v>1.4907119849998598</v>
      </c>
      <c r="E24" s="7">
        <f>COUNTA(Data!U4:U1000)</f>
        <v>10</v>
      </c>
      <c r="F24" s="32" t="str">
        <f>VLOOKUP(Read_First!B4,Items!A1:BA50,42,FALSE)</f>
        <v>clear</v>
      </c>
      <c r="G24" s="33" t="str">
        <f>VLOOKUP(Read_First!B4,Items!A1:BA50,43,FALSE)</f>
        <v>confusing</v>
      </c>
      <c r="H24" s="38" t="str">
        <f>VLOOKUP(Read_First!B4,Items!A1:BI50,55,FALSE)</f>
        <v>Perspicuity</v>
      </c>
      <c r="I24" s="15"/>
    </row>
    <row r="25" spans="1:9" x14ac:dyDescent="0.3">
      <c r="A25" s="10">
        <v>22</v>
      </c>
      <c r="B25" s="6">
        <f>AVERAGE(DT!V4:V1004)</f>
        <v>1.7</v>
      </c>
      <c r="C25" s="6">
        <f>VAR(DT!V4:V1004)</f>
        <v>0.90000000000000013</v>
      </c>
      <c r="D25" s="6">
        <f t="shared" si="0"/>
        <v>0.94868329805051388</v>
      </c>
      <c r="E25" s="7">
        <f>COUNTA(Data!V4:V1000)</f>
        <v>10</v>
      </c>
      <c r="F25" s="32" t="str">
        <f>VLOOKUP(Read_First!B4,Items!A1:BA50,44,FALSE)</f>
        <v>impractical</v>
      </c>
      <c r="G25" s="33" t="str">
        <f>VLOOKUP(Read_First!B4,Items!A1:BA50,45,FALSE)</f>
        <v>practical</v>
      </c>
      <c r="H25" s="38" t="str">
        <f>VLOOKUP(Read_First!B4,Items!A1:BI50,56,FALSE)</f>
        <v>Efficiency</v>
      </c>
      <c r="I25" s="14"/>
    </row>
    <row r="26" spans="1:9" x14ac:dyDescent="0.3">
      <c r="A26" s="10">
        <v>23</v>
      </c>
      <c r="B26" s="6">
        <f>AVERAGE(DT!W4:W1004)</f>
        <v>1.8</v>
      </c>
      <c r="C26" s="6">
        <f>VAR(DT!W4:W1004)</f>
        <v>0.84444444444444455</v>
      </c>
      <c r="D26" s="6">
        <f t="shared" si="0"/>
        <v>0.91893658347268148</v>
      </c>
      <c r="E26" s="7">
        <f>COUNTA(Data!W4:W1000)</f>
        <v>10</v>
      </c>
      <c r="F26" s="32" t="str">
        <f>VLOOKUP(Read_First!B4,Items!A1:BA50,46,FALSE)</f>
        <v>organized</v>
      </c>
      <c r="G26" s="33" t="str">
        <f>VLOOKUP(Read_First!B4,Items!A1:BA50,47,FALSE)</f>
        <v>cluttered</v>
      </c>
      <c r="H26" s="38" t="str">
        <f>VLOOKUP(Read_First!B4,Items!A1:BI50,56,FALSE)</f>
        <v>Efficiency</v>
      </c>
      <c r="I26" s="14"/>
    </row>
    <row r="27" spans="1:9" x14ac:dyDescent="0.3">
      <c r="A27" s="10">
        <v>24</v>
      </c>
      <c r="B27" s="6">
        <f>AVERAGE(DT!X4:X1004)</f>
        <v>1.6</v>
      </c>
      <c r="C27" s="6">
        <f>VAR(DT!X4:X1004)</f>
        <v>1.5999999999999999</v>
      </c>
      <c r="D27" s="6">
        <f t="shared" si="0"/>
        <v>1.2649110640673518</v>
      </c>
      <c r="E27" s="7">
        <f>COUNTA(Data!X4:X1000)</f>
        <v>10</v>
      </c>
      <c r="F27" s="32" t="str">
        <f>VLOOKUP(Read_First!B4,Items!A1:BA50,48,FALSE)</f>
        <v>attractive</v>
      </c>
      <c r="G27" s="33" t="str">
        <f>VLOOKUP(Read_First!B4,Items!A1:BA50,49,FALSE)</f>
        <v>unattractive</v>
      </c>
      <c r="H27" s="38" t="str">
        <f>VLOOKUP(Read_First!B4,Items!A1:BI50,54,FALSE)</f>
        <v>Attractiveness</v>
      </c>
      <c r="I27" s="13"/>
    </row>
    <row r="28" spans="1:9" x14ac:dyDescent="0.3">
      <c r="A28" s="10">
        <v>25</v>
      </c>
      <c r="B28" s="6">
        <f>AVERAGE(DT!Y4:Y1004)</f>
        <v>2</v>
      </c>
      <c r="C28" s="6">
        <f>VAR(DT!Y4:Y1004)</f>
        <v>0.66666666666666663</v>
      </c>
      <c r="D28" s="6">
        <f t="shared" si="0"/>
        <v>0.81649658092772603</v>
      </c>
      <c r="E28" s="7">
        <f>COUNTA(Data!Y4:Y1000)</f>
        <v>10</v>
      </c>
      <c r="F28" s="32" t="str">
        <f>VLOOKUP(Read_First!B4,Items!A1:BA50,50,FALSE)</f>
        <v>friendly</v>
      </c>
      <c r="G28" s="33" t="str">
        <f>VLOOKUP(Read_First!B4,Items!A1:BA50,51,FALSE)</f>
        <v>unfriendly</v>
      </c>
      <c r="H28" s="38" t="str">
        <f>VLOOKUP(Read_First!B4,Items!A1:BI50,54,FALSE)</f>
        <v>Attractiveness</v>
      </c>
      <c r="I28" s="13"/>
    </row>
    <row r="29" spans="1:9" x14ac:dyDescent="0.3">
      <c r="A29" s="10">
        <v>26</v>
      </c>
      <c r="B29" s="6">
        <f>AVERAGE(DT!Z4:Z1004)</f>
        <v>0.6</v>
      </c>
      <c r="C29" s="6">
        <f>VAR(DT!Z4:Z1004)</f>
        <v>1.6</v>
      </c>
      <c r="D29" s="6">
        <f t="shared" si="0"/>
        <v>1.2649110640673518</v>
      </c>
      <c r="E29" s="7">
        <f>COUNTA(Data!Z4:Z1000)</f>
        <v>10</v>
      </c>
      <c r="F29" s="32" t="str">
        <f>VLOOKUP(Read_First!B4,Items!A1:BA50,52,FALSE)</f>
        <v>conservative</v>
      </c>
      <c r="G29" s="33" t="str">
        <f>VLOOKUP(Read_First!B4,Items!A1:BA50,53,FALSE)</f>
        <v>innovative</v>
      </c>
      <c r="H29" s="38" t="str">
        <f>VLOOKUP(Read_First!B4,Items!A1:BI50,59,FALSE)</f>
        <v>Novelty</v>
      </c>
      <c r="I29" s="17"/>
    </row>
    <row r="40" spans="11:15" x14ac:dyDescent="0.3">
      <c r="K40" s="79" t="s">
        <v>819</v>
      </c>
      <c r="L40" s="79"/>
    </row>
    <row r="41" spans="11:15" x14ac:dyDescent="0.3">
      <c r="K41" s="60" t="str">
        <f>VLOOKUP(Read_First!B4,Items!A1:BI50,54,FALSE)</f>
        <v>Attractiveness</v>
      </c>
      <c r="L41" s="61">
        <f>AVERAGE(DT!AC4:AC1004)</f>
        <v>1.85</v>
      </c>
    </row>
    <row r="42" spans="11:15" x14ac:dyDescent="0.3">
      <c r="K42" s="2" t="str">
        <f>VLOOKUP(Read_First!B4,Items!A1:BI50,60,FALSE)</f>
        <v>Pragmatic Quality</v>
      </c>
      <c r="L42" s="62">
        <f>(L5+L6+L7)/3</f>
        <v>1.7333333333333334</v>
      </c>
    </row>
    <row r="43" spans="11:15" x14ac:dyDescent="0.3">
      <c r="K43" s="2" t="str">
        <f>VLOOKUP(Read_First!B4,Items!A1:BI50,61,FALSE)</f>
        <v>Hedonic Quality</v>
      </c>
      <c r="L43" s="62">
        <f>(L8+L9)/2</f>
        <v>1.0249999999999999</v>
      </c>
    </row>
    <row r="45" spans="11:15" ht="102.75" customHeight="1" x14ac:dyDescent="0.3">
      <c r="K45" s="72" t="s">
        <v>820</v>
      </c>
      <c r="L45" s="72"/>
      <c r="M45" s="72"/>
      <c r="N45" s="72"/>
      <c r="O45" s="72"/>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4" workbookViewId="0">
      <selection activeCell="D5" sqref="D5"/>
    </sheetView>
  </sheetViews>
  <sheetFormatPr defaultColWidth="9.109375" defaultRowHeight="14.4" x14ac:dyDescent="0.3"/>
  <cols>
    <col min="5" max="5" width="12.6640625" customWidth="1"/>
    <col min="9" max="9" width="18.6640625" customWidth="1"/>
    <col min="13" max="13" width="11.88671875" customWidth="1"/>
  </cols>
  <sheetData>
    <row r="1" spans="1:15" ht="88.5" customHeight="1" x14ac:dyDescent="0.3">
      <c r="A1" s="82" t="s">
        <v>816</v>
      </c>
      <c r="B1" s="83"/>
      <c r="C1" s="83"/>
      <c r="D1" s="83"/>
      <c r="E1" s="83"/>
      <c r="F1" s="83"/>
      <c r="G1" s="83"/>
      <c r="H1" s="83"/>
      <c r="I1" s="83"/>
      <c r="J1" s="83"/>
      <c r="K1" s="83"/>
      <c r="L1" s="83"/>
      <c r="M1" s="83"/>
      <c r="N1" s="83"/>
      <c r="O1" s="83"/>
    </row>
    <row r="3" spans="1:15" x14ac:dyDescent="0.3">
      <c r="A3" s="79" t="s">
        <v>116</v>
      </c>
      <c r="B3" s="79"/>
      <c r="C3" s="79"/>
      <c r="D3" s="79"/>
      <c r="E3" s="79"/>
      <c r="F3" s="79"/>
      <c r="G3" s="79"/>
      <c r="I3" s="79" t="s">
        <v>113</v>
      </c>
      <c r="J3" s="79"/>
      <c r="K3" s="79"/>
      <c r="L3" s="79"/>
      <c r="M3" s="79"/>
      <c r="N3" s="79"/>
      <c r="O3" s="79"/>
    </row>
    <row r="4" spans="1:15" x14ac:dyDescent="0.3">
      <c r="A4" s="3" t="s">
        <v>2</v>
      </c>
      <c r="B4" s="5" t="s">
        <v>107</v>
      </c>
      <c r="C4" s="5" t="s">
        <v>109</v>
      </c>
      <c r="D4" s="3" t="s">
        <v>3</v>
      </c>
      <c r="E4" s="5" t="s">
        <v>114</v>
      </c>
      <c r="F4" s="79" t="s">
        <v>115</v>
      </c>
      <c r="G4" s="79"/>
      <c r="I4" s="5" t="s">
        <v>112</v>
      </c>
      <c r="J4" s="3" t="s">
        <v>107</v>
      </c>
      <c r="K4" s="3" t="s">
        <v>109</v>
      </c>
      <c r="L4" s="3" t="s">
        <v>3</v>
      </c>
      <c r="M4" s="5" t="s">
        <v>114</v>
      </c>
      <c r="N4" s="79" t="s">
        <v>115</v>
      </c>
      <c r="O4" s="79"/>
    </row>
    <row r="5" spans="1:15" x14ac:dyDescent="0.3">
      <c r="A5" s="22">
        <v>1</v>
      </c>
      <c r="B5" s="20">
        <f>Results!B4</f>
        <v>1.7</v>
      </c>
      <c r="C5" s="20">
        <f>Results!D4</f>
        <v>1.0593499054713804</v>
      </c>
      <c r="D5" s="7">
        <f>Results!E4</f>
        <v>10</v>
      </c>
      <c r="E5" s="20">
        <f t="shared" ref="E5:E24" si="0">CONFIDENCE(0.05, C5, D5)</f>
        <v>0.65657980888346823</v>
      </c>
      <c r="F5" s="20">
        <f t="shared" ref="F5:F24" si="1">B5-E5</f>
        <v>1.0434201911165317</v>
      </c>
      <c r="G5" s="20">
        <f t="shared" ref="G5:G24" si="2">B5+E5</f>
        <v>2.3565798088834682</v>
      </c>
      <c r="I5" s="19" t="str">
        <f>VLOOKUP(Read_First!B4,Items!A1:BI50,54,FALSE)</f>
        <v>Attractiveness</v>
      </c>
      <c r="J5" s="20">
        <f>AVERAGE(DT!AC4:AC1004)</f>
        <v>1.85</v>
      </c>
      <c r="K5" s="20">
        <f>STDEV(DT!AC4:AC1004)</f>
        <v>0.7913498391364181</v>
      </c>
      <c r="L5" s="7">
        <f>MAX(D5:D24)</f>
        <v>10</v>
      </c>
      <c r="M5" s="20">
        <f t="shared" ref="M5:M10" si="3">CONFIDENCE(0.05, K5, L5)</f>
        <v>0.49047469911176572</v>
      </c>
      <c r="N5" s="20">
        <f t="shared" ref="N5:N10" si="4">J5-M5</f>
        <v>1.3595253008882344</v>
      </c>
      <c r="O5" s="20">
        <f t="shared" ref="O5:O10" si="5">J5+M5</f>
        <v>2.3404746991117658</v>
      </c>
    </row>
    <row r="6" spans="1:15" x14ac:dyDescent="0.3">
      <c r="A6" s="22">
        <v>2</v>
      </c>
      <c r="B6" s="20">
        <f>Results!B5</f>
        <v>2</v>
      </c>
      <c r="C6" s="20">
        <f>Results!D5</f>
        <v>1.1547005383792515</v>
      </c>
      <c r="D6" s="7">
        <f>Results!E5</f>
        <v>10</v>
      </c>
      <c r="E6" s="20">
        <f t="shared" si="0"/>
        <v>0.71567765748686263</v>
      </c>
      <c r="F6" s="20">
        <f t="shared" si="1"/>
        <v>1.2843223425131374</v>
      </c>
      <c r="G6" s="20">
        <f t="shared" si="2"/>
        <v>2.7156776574868626</v>
      </c>
      <c r="I6" s="19" t="str">
        <f>VLOOKUP(Read_First!B4,Items!A1:BI50,55,FALSE)</f>
        <v>Perspicuity</v>
      </c>
      <c r="J6" s="20">
        <f>AVERAGE(DT!AD4:AD1004)</f>
        <v>1.95</v>
      </c>
      <c r="K6" s="20">
        <f>STDEV(DT!AD4:AD1004)</f>
        <v>1.0260495981080924</v>
      </c>
      <c r="L6" s="7">
        <f>L5</f>
        <v>10</v>
      </c>
      <c r="M6" s="20">
        <f t="shared" si="3"/>
        <v>0.63594044380548731</v>
      </c>
      <c r="N6" s="20">
        <f t="shared" si="4"/>
        <v>1.3140595561945125</v>
      </c>
      <c r="O6" s="20">
        <f t="shared" si="5"/>
        <v>2.5859404438054874</v>
      </c>
    </row>
    <row r="7" spans="1:15" x14ac:dyDescent="0.3">
      <c r="A7" s="22">
        <v>3</v>
      </c>
      <c r="B7" s="20">
        <f>Results!B6</f>
        <v>1.2</v>
      </c>
      <c r="C7" s="20">
        <f>Results!D6</f>
        <v>0.91893658347268148</v>
      </c>
      <c r="D7" s="7">
        <f>Results!E6</f>
        <v>10</v>
      </c>
      <c r="E7" s="20">
        <f t="shared" si="0"/>
        <v>0.56955232943929379</v>
      </c>
      <c r="F7" s="20">
        <f t="shared" si="1"/>
        <v>0.63044767056070616</v>
      </c>
      <c r="G7" s="20">
        <f t="shared" si="2"/>
        <v>1.7695523294392936</v>
      </c>
      <c r="I7" s="19" t="str">
        <f>VLOOKUP(Read_First!B4,Items!A1:BI50,56,FALSE)</f>
        <v>Efficiency</v>
      </c>
      <c r="J7" s="20">
        <f>AVERAGE(DT!AE4:AE1004)</f>
        <v>1.675</v>
      </c>
      <c r="K7" s="20">
        <f>STDEV(DT!AE4:AE1004)</f>
        <v>0.62416611036913361</v>
      </c>
      <c r="L7" s="7">
        <f>L6</f>
        <v>10</v>
      </c>
      <c r="M7" s="20">
        <f t="shared" si="3"/>
        <v>0.38685505453964958</v>
      </c>
      <c r="N7" s="20">
        <f t="shared" si="4"/>
        <v>1.2881449454603504</v>
      </c>
      <c r="O7" s="20">
        <f t="shared" si="5"/>
        <v>2.0618550545396497</v>
      </c>
    </row>
    <row r="8" spans="1:15" x14ac:dyDescent="0.3">
      <c r="A8" s="22">
        <v>4</v>
      </c>
      <c r="B8" s="20">
        <f>Results!B7</f>
        <v>2</v>
      </c>
      <c r="C8" s="20">
        <f>Results!D7</f>
        <v>1.3333333333333333</v>
      </c>
      <c r="D8" s="7">
        <f>Results!E7</f>
        <v>10</v>
      </c>
      <c r="E8" s="20">
        <f t="shared" si="0"/>
        <v>0.82639337640608179</v>
      </c>
      <c r="F8" s="20">
        <f t="shared" si="1"/>
        <v>1.1736066235939182</v>
      </c>
      <c r="G8" s="20">
        <f t="shared" si="2"/>
        <v>2.8263933764060818</v>
      </c>
      <c r="I8" s="21" t="str">
        <f>VLOOKUP(Read_First!B4,Items!A1:BI50,57,FALSE)</f>
        <v>Dependability</v>
      </c>
      <c r="J8" s="20">
        <f>AVERAGE(DT!AF4:AF1004)</f>
        <v>1.575</v>
      </c>
      <c r="K8" s="20">
        <f>STDEV(DT!AF4:AF1004)</f>
        <v>0.73645170317619013</v>
      </c>
      <c r="L8" s="7">
        <f>L7</f>
        <v>10</v>
      </c>
      <c r="M8" s="20">
        <f t="shared" si="3"/>
        <v>0.45644910716083603</v>
      </c>
      <c r="N8" s="20">
        <f t="shared" si="4"/>
        <v>1.1185508928391639</v>
      </c>
      <c r="O8" s="20">
        <f t="shared" si="5"/>
        <v>2.031449107160836</v>
      </c>
    </row>
    <row r="9" spans="1:15" x14ac:dyDescent="0.3">
      <c r="A9" s="22">
        <v>5</v>
      </c>
      <c r="B9" s="20">
        <f>Results!B8</f>
        <v>1.6</v>
      </c>
      <c r="C9" s="20">
        <f>Results!D8</f>
        <v>0.96609178307929577</v>
      </c>
      <c r="D9" s="7">
        <f>Results!E8</f>
        <v>10</v>
      </c>
      <c r="E9" s="20">
        <f t="shared" si="0"/>
        <v>0.59877888790280343</v>
      </c>
      <c r="F9" s="20">
        <f t="shared" si="1"/>
        <v>1.0012211120971966</v>
      </c>
      <c r="G9" s="20">
        <f t="shared" si="2"/>
        <v>2.1987788879028036</v>
      </c>
      <c r="I9" s="21" t="str">
        <f>VLOOKUP(Read_First!B4,Items!A1:BI50,58,FALSE)</f>
        <v>Stimulation</v>
      </c>
      <c r="J9" s="20">
        <f>AVERAGE(DT!AG4:AG1004)</f>
        <v>1.2250000000000001</v>
      </c>
      <c r="K9" s="20">
        <f>STDEV(DT!AG4:AG1004)</f>
        <v>0.85350584193795787</v>
      </c>
      <c r="L9" s="7">
        <f>L8</f>
        <v>10</v>
      </c>
      <c r="M9" s="20">
        <f t="shared" si="3"/>
        <v>0.52899868087606849</v>
      </c>
      <c r="N9" s="20">
        <f t="shared" si="4"/>
        <v>0.69600131912393159</v>
      </c>
      <c r="O9" s="20">
        <f t="shared" si="5"/>
        <v>1.7539986808760686</v>
      </c>
    </row>
    <row r="10" spans="1:15" x14ac:dyDescent="0.3">
      <c r="A10" s="22">
        <v>6</v>
      </c>
      <c r="B10" s="20">
        <f>Results!B9</f>
        <v>0.9</v>
      </c>
      <c r="C10" s="20">
        <f>Results!D9</f>
        <v>0.73786478737262184</v>
      </c>
      <c r="D10" s="7">
        <f>Results!E9</f>
        <v>10</v>
      </c>
      <c r="E10" s="20">
        <f t="shared" si="0"/>
        <v>0.45732492972601246</v>
      </c>
      <c r="F10" s="20">
        <f t="shared" si="1"/>
        <v>0.44267507027398756</v>
      </c>
      <c r="G10" s="20">
        <f t="shared" si="2"/>
        <v>1.3573249297260124</v>
      </c>
      <c r="I10" s="19" t="str">
        <f>VLOOKUP(Read_First!B4,Items!A1:BI50,59,FALSE)</f>
        <v>Novelty</v>
      </c>
      <c r="J10" s="20">
        <f>AVERAGE(DT!AH4:AH1004)</f>
        <v>0.82499999999999996</v>
      </c>
      <c r="K10" s="20">
        <f>STDEV(DT!AH4:AH1004)</f>
        <v>0.63519463333865012</v>
      </c>
      <c r="L10" s="7">
        <f>L9</f>
        <v>10</v>
      </c>
      <c r="M10" s="20">
        <f t="shared" si="3"/>
        <v>0.39369047828981268</v>
      </c>
      <c r="N10" s="20">
        <f t="shared" si="4"/>
        <v>0.43130952171018727</v>
      </c>
      <c r="O10" s="20">
        <f t="shared" si="5"/>
        <v>1.2186904782898127</v>
      </c>
    </row>
    <row r="11" spans="1:15" x14ac:dyDescent="0.3">
      <c r="A11" s="22">
        <v>7</v>
      </c>
      <c r="B11" s="20">
        <f>Results!B10</f>
        <v>1.3</v>
      </c>
      <c r="C11" s="20">
        <f>Results!D10</f>
        <v>1.2516655570345725</v>
      </c>
      <c r="D11" s="7">
        <f>Results!E10</f>
        <v>10</v>
      </c>
      <c r="E11" s="20">
        <f t="shared" si="0"/>
        <v>0.77577609435674966</v>
      </c>
      <c r="F11" s="20">
        <f t="shared" si="1"/>
        <v>0.52422390564325039</v>
      </c>
      <c r="G11" s="20">
        <f t="shared" si="2"/>
        <v>2.0757760943567498</v>
      </c>
    </row>
    <row r="12" spans="1:15" x14ac:dyDescent="0.3">
      <c r="A12" s="22">
        <v>8</v>
      </c>
      <c r="B12" s="20">
        <f>Results!B11</f>
        <v>1.3</v>
      </c>
      <c r="C12" s="20">
        <f>Results!D11</f>
        <v>0.94868329805051388</v>
      </c>
      <c r="D12" s="7">
        <f>Results!E11</f>
        <v>10</v>
      </c>
      <c r="E12" s="20">
        <f t="shared" si="0"/>
        <v>0.5879891953620161</v>
      </c>
      <c r="F12" s="20">
        <f t="shared" si="1"/>
        <v>0.71201080463798394</v>
      </c>
      <c r="G12" s="20">
        <f t="shared" si="2"/>
        <v>1.887989195362016</v>
      </c>
    </row>
    <row r="13" spans="1:15" x14ac:dyDescent="0.3">
      <c r="A13" s="22">
        <v>9</v>
      </c>
      <c r="B13" s="20">
        <f>Results!B12</f>
        <v>1.4</v>
      </c>
      <c r="C13" s="20">
        <f>Results!D12</f>
        <v>1.1737877907772671</v>
      </c>
      <c r="D13" s="7">
        <f>Results!E12</f>
        <v>10</v>
      </c>
      <c r="E13" s="20">
        <f t="shared" si="0"/>
        <v>0.72750784170349603</v>
      </c>
      <c r="F13" s="20">
        <f t="shared" si="1"/>
        <v>0.67249215829650388</v>
      </c>
      <c r="G13" s="20">
        <f t="shared" si="2"/>
        <v>2.1275078417034958</v>
      </c>
    </row>
    <row r="14" spans="1:15" x14ac:dyDescent="0.3">
      <c r="A14" s="22">
        <v>10</v>
      </c>
      <c r="B14" s="20">
        <f>Results!B13</f>
        <v>0.5</v>
      </c>
      <c r="C14" s="20">
        <f>Results!D13</f>
        <v>1.0801234497346435</v>
      </c>
      <c r="D14" s="7">
        <f>Results!E13</f>
        <v>10</v>
      </c>
      <c r="E14" s="20">
        <f t="shared" si="0"/>
        <v>0.66945514842119769</v>
      </c>
      <c r="F14" s="20">
        <f t="shared" si="1"/>
        <v>-0.16945514842119769</v>
      </c>
      <c r="G14" s="20">
        <f t="shared" si="2"/>
        <v>1.1694551484211977</v>
      </c>
    </row>
    <row r="15" spans="1:15" x14ac:dyDescent="0.3">
      <c r="A15" s="22">
        <v>11</v>
      </c>
      <c r="B15" s="20">
        <f>Results!B14</f>
        <v>1.6</v>
      </c>
      <c r="C15" s="20">
        <f>Results!D14</f>
        <v>1.2649110640673518</v>
      </c>
      <c r="D15" s="7">
        <f>Results!E14</f>
        <v>10</v>
      </c>
      <c r="E15" s="20">
        <f t="shared" si="0"/>
        <v>0.7839855938160214</v>
      </c>
      <c r="F15" s="20">
        <f t="shared" si="1"/>
        <v>0.81601440618397869</v>
      </c>
      <c r="G15" s="20">
        <f t="shared" si="2"/>
        <v>2.3839855938160213</v>
      </c>
    </row>
    <row r="16" spans="1:15" x14ac:dyDescent="0.3">
      <c r="A16" s="22">
        <v>12</v>
      </c>
      <c r="B16" s="20">
        <f>Results!B15</f>
        <v>2.4</v>
      </c>
      <c r="C16" s="20">
        <f>Results!D15</f>
        <v>0.69920589878010087</v>
      </c>
      <c r="D16" s="7">
        <f>Results!E15</f>
        <v>10</v>
      </c>
      <c r="E16" s="20">
        <f t="shared" si="0"/>
        <v>0.4333643426219525</v>
      </c>
      <c r="F16" s="20">
        <f t="shared" si="1"/>
        <v>1.9666356573780475</v>
      </c>
      <c r="G16" s="20">
        <f t="shared" si="2"/>
        <v>2.8333643426219526</v>
      </c>
    </row>
    <row r="17" spans="1:7" x14ac:dyDescent="0.3">
      <c r="A17" s="22">
        <v>13</v>
      </c>
      <c r="B17" s="20">
        <f>Results!B16</f>
        <v>1.8</v>
      </c>
      <c r="C17" s="20">
        <f>Results!D16</f>
        <v>1.4757295747452437</v>
      </c>
      <c r="D17" s="7">
        <f>Results!E16</f>
        <v>10</v>
      </c>
      <c r="E17" s="20">
        <f t="shared" si="0"/>
        <v>0.91464985945202493</v>
      </c>
      <c r="F17" s="20">
        <f t="shared" si="1"/>
        <v>0.88535014054797512</v>
      </c>
      <c r="G17" s="20">
        <f t="shared" si="2"/>
        <v>2.7146498594520247</v>
      </c>
    </row>
    <row r="18" spans="1:7" x14ac:dyDescent="0.3">
      <c r="A18" s="22">
        <v>14</v>
      </c>
      <c r="B18" s="20">
        <f>Results!B17</f>
        <v>1.5</v>
      </c>
      <c r="C18" s="20">
        <f>Results!D17</f>
        <v>0.84983658559879749</v>
      </c>
      <c r="D18" s="7">
        <f>Results!E17</f>
        <v>10</v>
      </c>
      <c r="E18" s="20">
        <f t="shared" si="0"/>
        <v>0.52672449402480481</v>
      </c>
      <c r="F18" s="20">
        <f t="shared" si="1"/>
        <v>0.97327550597519519</v>
      </c>
      <c r="G18" s="20">
        <f t="shared" si="2"/>
        <v>2.0267244940248048</v>
      </c>
    </row>
    <row r="19" spans="1:7" x14ac:dyDescent="0.3">
      <c r="A19" s="22">
        <v>15</v>
      </c>
      <c r="B19" s="20">
        <f>Results!B18</f>
        <v>1</v>
      </c>
      <c r="C19" s="20">
        <f>Results!D18</f>
        <v>0.8660254037844386</v>
      </c>
      <c r="D19" s="7">
        <f>Results!E18</f>
        <v>9</v>
      </c>
      <c r="E19" s="20">
        <f t="shared" si="0"/>
        <v>0.56579286703808573</v>
      </c>
      <c r="F19" s="20">
        <f t="shared" si="1"/>
        <v>0.43420713296191427</v>
      </c>
      <c r="G19" s="20">
        <f t="shared" si="2"/>
        <v>1.5657928670380858</v>
      </c>
    </row>
    <row r="20" spans="1:7" x14ac:dyDescent="0.3">
      <c r="A20" s="22">
        <v>16</v>
      </c>
      <c r="B20" s="20">
        <f>Results!B19</f>
        <v>1.9</v>
      </c>
      <c r="C20" s="20">
        <f>Results!D19</f>
        <v>1.1972189997378646</v>
      </c>
      <c r="D20" s="7">
        <f>Results!E19</f>
        <v>10</v>
      </c>
      <c r="E20" s="20">
        <f t="shared" si="0"/>
        <v>0.7420303886181645</v>
      </c>
      <c r="F20" s="20">
        <f t="shared" si="1"/>
        <v>1.1579696113818354</v>
      </c>
      <c r="G20" s="20">
        <f t="shared" si="2"/>
        <v>2.6420303886181644</v>
      </c>
    </row>
    <row r="21" spans="1:7" x14ac:dyDescent="0.3">
      <c r="A21" s="22">
        <v>17</v>
      </c>
      <c r="B21" s="20">
        <f>Results!B20</f>
        <v>1.7</v>
      </c>
      <c r="C21" s="20">
        <f>Results!D20</f>
        <v>1.0593499054713804</v>
      </c>
      <c r="D21" s="7">
        <f>Results!E20</f>
        <v>10</v>
      </c>
      <c r="E21" s="20">
        <f t="shared" si="0"/>
        <v>0.65657980888346823</v>
      </c>
      <c r="F21" s="20">
        <f t="shared" si="1"/>
        <v>1.0434201911165317</v>
      </c>
      <c r="G21" s="20">
        <f t="shared" si="2"/>
        <v>2.3565798088834682</v>
      </c>
    </row>
    <row r="22" spans="1:7" x14ac:dyDescent="0.3">
      <c r="A22" s="22">
        <v>18</v>
      </c>
      <c r="B22" s="20">
        <f>Results!B21</f>
        <v>1.1000000000000001</v>
      </c>
      <c r="C22" s="20">
        <f>Results!D21</f>
        <v>0.87559503577091313</v>
      </c>
      <c r="D22" s="7">
        <f>Results!E21</f>
        <v>10</v>
      </c>
      <c r="E22" s="20">
        <f t="shared" si="0"/>
        <v>0.54268945348134678</v>
      </c>
      <c r="F22" s="20">
        <f t="shared" si="1"/>
        <v>0.5573105465186533</v>
      </c>
      <c r="G22" s="20">
        <f t="shared" si="2"/>
        <v>1.642689453481347</v>
      </c>
    </row>
    <row r="23" spans="1:7" x14ac:dyDescent="0.3">
      <c r="A23" s="22">
        <v>19</v>
      </c>
      <c r="B23" s="20">
        <f>Results!B22</f>
        <v>1.7</v>
      </c>
      <c r="C23" s="20">
        <f>Results!D22</f>
        <v>0.94868329805051388</v>
      </c>
      <c r="D23" s="7">
        <f>Results!E22</f>
        <v>10</v>
      </c>
      <c r="E23" s="20">
        <f t="shared" si="0"/>
        <v>0.5879891953620161</v>
      </c>
      <c r="F23" s="20">
        <f t="shared" si="1"/>
        <v>1.112010804637984</v>
      </c>
      <c r="G23" s="20">
        <f t="shared" si="2"/>
        <v>2.2879891953620159</v>
      </c>
    </row>
    <row r="24" spans="1:7" x14ac:dyDescent="0.3">
      <c r="A24" s="22">
        <v>20</v>
      </c>
      <c r="B24" s="20">
        <f>Results!B23</f>
        <v>1.8</v>
      </c>
      <c r="C24" s="20">
        <f>Results!D23</f>
        <v>0.63245553203367599</v>
      </c>
      <c r="D24" s="7">
        <f>Results!E23</f>
        <v>10</v>
      </c>
      <c r="E24" s="20">
        <f t="shared" si="0"/>
        <v>0.39199279690801081</v>
      </c>
      <c r="F24" s="20">
        <f t="shared" si="1"/>
        <v>1.4080072030919892</v>
      </c>
      <c r="G24" s="20">
        <f t="shared" si="2"/>
        <v>2.1919927969080106</v>
      </c>
    </row>
    <row r="25" spans="1:7" x14ac:dyDescent="0.3">
      <c r="A25" s="23">
        <v>21</v>
      </c>
      <c r="B25" s="20">
        <f>Results!B24</f>
        <v>2</v>
      </c>
      <c r="C25" s="20">
        <f>Results!D24</f>
        <v>1.4907119849998598</v>
      </c>
      <c r="D25" s="7">
        <f>Results!E24</f>
        <v>10</v>
      </c>
      <c r="E25" s="20">
        <f t="shared" ref="E25:E30" si="6">CONFIDENCE(0.05, C25, D25)</f>
        <v>0.92393588289978501</v>
      </c>
      <c r="F25" s="20">
        <f t="shared" ref="F25:F30" si="7">B25-E25</f>
        <v>1.076064117100215</v>
      </c>
      <c r="G25" s="20">
        <f t="shared" ref="G25:G30" si="8">B25+E25</f>
        <v>2.923935882899785</v>
      </c>
    </row>
    <row r="26" spans="1:7" x14ac:dyDescent="0.3">
      <c r="A26" s="23">
        <v>22</v>
      </c>
      <c r="B26" s="20">
        <f>Results!B25</f>
        <v>1.7</v>
      </c>
      <c r="C26" s="20">
        <f>Results!D25</f>
        <v>0.94868329805051388</v>
      </c>
      <c r="D26" s="7">
        <f>Results!E25</f>
        <v>10</v>
      </c>
      <c r="E26" s="20">
        <f t="shared" si="6"/>
        <v>0.5879891953620161</v>
      </c>
      <c r="F26" s="20">
        <f t="shared" si="7"/>
        <v>1.112010804637984</v>
      </c>
      <c r="G26" s="20">
        <f t="shared" si="8"/>
        <v>2.2879891953620159</v>
      </c>
    </row>
    <row r="27" spans="1:7" x14ac:dyDescent="0.3">
      <c r="A27" s="23">
        <v>23</v>
      </c>
      <c r="B27" s="20">
        <f>Results!B26</f>
        <v>1.8</v>
      </c>
      <c r="C27" s="20">
        <f>Results!D26</f>
        <v>0.91893658347268148</v>
      </c>
      <c r="D27" s="7">
        <f>Results!E26</f>
        <v>10</v>
      </c>
      <c r="E27" s="20">
        <f t="shared" si="6"/>
        <v>0.56955232943929379</v>
      </c>
      <c r="F27" s="20">
        <f t="shared" si="7"/>
        <v>1.2304476705607064</v>
      </c>
      <c r="G27" s="20">
        <f t="shared" si="8"/>
        <v>2.3695523294392937</v>
      </c>
    </row>
    <row r="28" spans="1:7" x14ac:dyDescent="0.3">
      <c r="A28" s="23">
        <v>24</v>
      </c>
      <c r="B28" s="20">
        <f>Results!B27</f>
        <v>1.6</v>
      </c>
      <c r="C28" s="20">
        <f>Results!D27</f>
        <v>1.2649110640673518</v>
      </c>
      <c r="D28" s="7">
        <f>Results!E27</f>
        <v>10</v>
      </c>
      <c r="E28" s="20">
        <f t="shared" si="6"/>
        <v>0.7839855938160214</v>
      </c>
      <c r="F28" s="20">
        <f t="shared" si="7"/>
        <v>0.81601440618397869</v>
      </c>
      <c r="G28" s="20">
        <f t="shared" si="8"/>
        <v>2.3839855938160213</v>
      </c>
    </row>
    <row r="29" spans="1:7" x14ac:dyDescent="0.3">
      <c r="A29" s="23">
        <v>25</v>
      </c>
      <c r="B29" s="20">
        <f>Results!B28</f>
        <v>2</v>
      </c>
      <c r="C29" s="20">
        <f>Results!D28</f>
        <v>0.81649658092772603</v>
      </c>
      <c r="D29" s="7">
        <f>Results!E28</f>
        <v>10</v>
      </c>
      <c r="E29" s="20">
        <f t="shared" si="6"/>
        <v>0.50606052475266383</v>
      </c>
      <c r="F29" s="20">
        <f t="shared" si="7"/>
        <v>1.4939394752473363</v>
      </c>
      <c r="G29" s="20">
        <f t="shared" si="8"/>
        <v>2.5060605247526637</v>
      </c>
    </row>
    <row r="30" spans="1:7" x14ac:dyDescent="0.3">
      <c r="A30" s="23">
        <v>26</v>
      </c>
      <c r="B30" s="20">
        <f>Results!B29</f>
        <v>0.6</v>
      </c>
      <c r="C30" s="20">
        <f>Results!D29</f>
        <v>1.2649110640673518</v>
      </c>
      <c r="D30" s="7">
        <f>Results!E29</f>
        <v>10</v>
      </c>
      <c r="E30" s="20">
        <f t="shared" si="6"/>
        <v>0.7839855938160214</v>
      </c>
      <c r="F30" s="20">
        <f t="shared" si="7"/>
        <v>-0.18398559381602142</v>
      </c>
      <c r="G30" s="20">
        <f t="shared" si="8"/>
        <v>1.3839855938160213</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R15" sqref="R15"/>
    </sheetView>
  </sheetViews>
  <sheetFormatPr defaultColWidth="9.109375" defaultRowHeight="14.4" x14ac:dyDescent="0.3"/>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137.25" customHeight="1" x14ac:dyDescent="0.3">
      <c r="A1" s="72" t="s">
        <v>817</v>
      </c>
      <c r="B1" s="84"/>
      <c r="C1" s="84"/>
      <c r="D1" s="84"/>
      <c r="E1" s="84"/>
      <c r="F1" s="84"/>
      <c r="G1" s="84"/>
      <c r="H1" s="84"/>
      <c r="I1" s="84"/>
      <c r="J1" s="84"/>
      <c r="K1" s="84"/>
      <c r="L1" s="84"/>
      <c r="M1" s="84"/>
      <c r="N1" s="84"/>
      <c r="O1" s="84"/>
      <c r="P1" s="84"/>
      <c r="Q1" s="84"/>
      <c r="R1" s="84"/>
    </row>
    <row r="3" spans="1:18" x14ac:dyDescent="0.3">
      <c r="A3" s="75" t="str">
        <f>VLOOKUP(Read_First!B4,Items!A1:BI50,54,FALSE)</f>
        <v>Attractiveness</v>
      </c>
      <c r="B3" s="75"/>
      <c r="D3" s="75" t="str">
        <f>VLOOKUP(Read_First!B4,Items!A1:BI50,55,FALSE)</f>
        <v>Perspicuity</v>
      </c>
      <c r="E3" s="75"/>
      <c r="G3" s="75" t="str">
        <f>VLOOKUP(Read_First!B4,Items!A1:BI50,56,FALSE)</f>
        <v>Efficiency</v>
      </c>
      <c r="H3" s="75"/>
      <c r="J3" s="75" t="str">
        <f>VLOOKUP(Read_First!B4,Items!A1:BI50,57,FALSE)</f>
        <v>Dependability</v>
      </c>
      <c r="K3" s="75"/>
      <c r="M3" s="75" t="str">
        <f>VLOOKUP(Read_First!B4,Items!A1:BI50,58,FALSE)</f>
        <v>Stimulation</v>
      </c>
      <c r="N3" s="75"/>
      <c r="P3" s="75" t="str">
        <f>VLOOKUP(Read_First!B4,Items!A1:BI50,59,FALSE)</f>
        <v>Novelty</v>
      </c>
      <c r="Q3" s="75"/>
    </row>
    <row r="4" spans="1:18" x14ac:dyDescent="0.3">
      <c r="A4" s="54" t="s">
        <v>0</v>
      </c>
      <c r="B4" s="54" t="s">
        <v>117</v>
      </c>
      <c r="D4" s="54" t="s">
        <v>0</v>
      </c>
      <c r="E4" s="54" t="s">
        <v>117</v>
      </c>
      <c r="G4" s="54" t="s">
        <v>0</v>
      </c>
      <c r="H4" s="54" t="s">
        <v>117</v>
      </c>
      <c r="J4" s="54" t="s">
        <v>0</v>
      </c>
      <c r="K4" s="54" t="s">
        <v>117</v>
      </c>
      <c r="M4" s="54" t="s">
        <v>0</v>
      </c>
      <c r="N4" s="54" t="s">
        <v>117</v>
      </c>
      <c r="P4" s="54" t="s">
        <v>0</v>
      </c>
      <c r="Q4" s="54" t="s">
        <v>117</v>
      </c>
    </row>
    <row r="5" spans="1:18" x14ac:dyDescent="0.3">
      <c r="A5" s="55" t="s">
        <v>36</v>
      </c>
      <c r="B5" s="56">
        <f>CORREL(DT!A4:A1004,DT!L4:L1004)</f>
        <v>0.63003150236269689</v>
      </c>
      <c r="D5" s="55" t="s">
        <v>5</v>
      </c>
      <c r="E5" s="56">
        <f>CORREL(DT!B4:B1004,DT!D4:D1004)</f>
        <v>0.8660254037844386</v>
      </c>
      <c r="G5" s="55" t="s">
        <v>11</v>
      </c>
      <c r="H5" s="56">
        <f>CORREL(DT!I4:I1004,DT!T4:T1004)</f>
        <v>0.86809229312941216</v>
      </c>
      <c r="J5" s="55" t="s">
        <v>17</v>
      </c>
      <c r="K5" s="56">
        <f>CORREL(DT!H4:H1004,DT!K4:K1004)</f>
        <v>0.57407407407407407</v>
      </c>
      <c r="M5" s="55" t="s">
        <v>24</v>
      </c>
      <c r="N5" s="56">
        <f>CORREL(DT!E4:E1004,DT!F4:F1004)</f>
        <v>0.5611317177496945</v>
      </c>
      <c r="P5" s="55" t="s">
        <v>34</v>
      </c>
      <c r="Q5" s="56">
        <f>CORREL(DT!C4:C1004,DT!J4:J1004)</f>
        <v>0.22388683141982252</v>
      </c>
    </row>
    <row r="6" spans="1:18" x14ac:dyDescent="0.3">
      <c r="A6" s="55" t="s">
        <v>37</v>
      </c>
      <c r="B6" s="56">
        <f>CORREL(DT!A4:A1004,DT!N4:N1004)</f>
        <v>0.67880545586748253</v>
      </c>
      <c r="D6" s="55" t="s">
        <v>6</v>
      </c>
      <c r="E6" s="56">
        <f>CORREL(DT!B4:B1004,DT!M4:M1004)</f>
        <v>0.84766586280561429</v>
      </c>
      <c r="G6" s="55" t="s">
        <v>12</v>
      </c>
      <c r="H6" s="56">
        <f>CORREL(DT!I4:I1004,DT!V4:V1004)</f>
        <v>1.9956144669641664E-2</v>
      </c>
      <c r="J6" s="55" t="s">
        <v>18</v>
      </c>
      <c r="K6" s="56">
        <f>CORREL(DT!H4:H1004,DT!Q4:Q1004)</f>
        <v>0.21006340682210883</v>
      </c>
      <c r="M6" s="55" t="s">
        <v>25</v>
      </c>
      <c r="N6" s="56">
        <f>CORREL(DT!E4:E1004,DT!G4:G1004)</f>
        <v>0.93724033891395098</v>
      </c>
      <c r="P6" s="55" t="s">
        <v>33</v>
      </c>
      <c r="Q6" s="56">
        <f>CORREL(DT!C4:C1004,DT!O4:O1004)</f>
        <v>0.89113278867900692</v>
      </c>
    </row>
    <row r="7" spans="1:18" x14ac:dyDescent="0.3">
      <c r="A7" s="55" t="s">
        <v>38</v>
      </c>
      <c r="B7" s="56">
        <f>CORREL(DT!A4:A1004,DT!P4:P1004)</f>
        <v>0.67458267488002721</v>
      </c>
      <c r="D7" s="55" t="s">
        <v>7</v>
      </c>
      <c r="E7" s="56">
        <f>CORREL(DT!B4:B1004,DT!U4:U1004)</f>
        <v>-6.4549722436790288E-2</v>
      </c>
      <c r="G7" s="55" t="s">
        <v>13</v>
      </c>
      <c r="H7" s="56">
        <f>CORREL(DT!I4:I1004,DT!W4:W1004)</f>
        <v>8.2408564343032911E-2</v>
      </c>
      <c r="J7" s="55" t="s">
        <v>19</v>
      </c>
      <c r="K7" s="56">
        <f>CORREL(DT!H4:H1004,DT!S4:S1004)</f>
        <v>0.48148148148148145</v>
      </c>
      <c r="M7" s="55" t="s">
        <v>26</v>
      </c>
      <c r="N7" s="56">
        <f>CORREL(DT!E4:E1004,DT!R4:R1004)</f>
        <v>0.84065109998837406</v>
      </c>
      <c r="P7" s="55" t="s">
        <v>32</v>
      </c>
      <c r="Q7" s="56">
        <f>CORREL(DT!C4:C1004,DT!Z4:Z1004)</f>
        <v>-0.11470786693528091</v>
      </c>
    </row>
    <row r="8" spans="1:18" x14ac:dyDescent="0.3">
      <c r="A8" s="55" t="s">
        <v>39</v>
      </c>
      <c r="B8" s="56">
        <f>CORREL(DT!A4:A1004,DT!X4:X1004)</f>
        <v>0.64677417363649292</v>
      </c>
      <c r="D8" s="55" t="s">
        <v>8</v>
      </c>
      <c r="E8" s="56">
        <f>CORREL(DT!D4:D1004,DT!M4:M1004)</f>
        <v>0.90350790290525129</v>
      </c>
      <c r="G8" s="55" t="s">
        <v>14</v>
      </c>
      <c r="H8" s="56">
        <f>CORREL(DT!T4:T1004,DT!V4:V1004)</f>
        <v>0.25925925925925924</v>
      </c>
      <c r="J8" s="55" t="s">
        <v>20</v>
      </c>
      <c r="K8" s="56">
        <f>CORREL(DT!K4:K1004,DT!Q4:Q1004)</f>
        <v>-1.6583953170166511E-2</v>
      </c>
      <c r="M8" s="55" t="s">
        <v>27</v>
      </c>
      <c r="N8" s="56">
        <f>CORREL(DT!F4:F1004,DT!G4:G1004)</f>
        <v>0.63762931166465009</v>
      </c>
      <c r="P8" s="55" t="s">
        <v>31</v>
      </c>
      <c r="Q8" s="56">
        <f>CORREL(DT!J4:J1004,DT!O4:O1004)</f>
        <v>0.38306543884143684</v>
      </c>
    </row>
    <row r="9" spans="1:18" x14ac:dyDescent="0.3">
      <c r="A9" s="55" t="s">
        <v>40</v>
      </c>
      <c r="B9" s="56">
        <f>CORREL(DT!A4:A1004,DT!Y4:Y1004)</f>
        <v>0.51383499553870804</v>
      </c>
      <c r="D9" s="55" t="s">
        <v>9</v>
      </c>
      <c r="E9" s="56">
        <f>CORREL(DT!D4:D1004,DT!U4:U1004)</f>
        <v>-5.5901699437494741E-2</v>
      </c>
      <c r="G9" s="55" t="s">
        <v>15</v>
      </c>
      <c r="H9" s="56">
        <f>CORREL(DT!T4:T1004,DT!W4:W1004)</f>
        <v>0.11470786693528096</v>
      </c>
      <c r="J9" s="55" t="s">
        <v>21</v>
      </c>
      <c r="K9" s="56">
        <f>CORREL(DT!K4:K1004,DT!S4:S1004)</f>
        <v>0.35185185185185186</v>
      </c>
      <c r="M9" s="55" t="s">
        <v>28</v>
      </c>
      <c r="N9" s="56">
        <f>CORREL(DT!F4:F1004,DT!R4:R1004)</f>
        <v>0.53313734937983503</v>
      </c>
      <c r="P9" s="55" t="s">
        <v>30</v>
      </c>
      <c r="Q9" s="56">
        <f>CORREL(DT!J4:J1004,DT!Z4:Z1004)</f>
        <v>0</v>
      </c>
    </row>
    <row r="10" spans="1:18" x14ac:dyDescent="0.3">
      <c r="A10" s="55" t="s">
        <v>41</v>
      </c>
      <c r="B10" s="56">
        <f>CORREL(DT!L4:L1004,DT!N4:N1004)</f>
        <v>0.18698939800169143</v>
      </c>
      <c r="D10" s="55" t="s">
        <v>10</v>
      </c>
      <c r="E10" s="56">
        <f>CORREL(DT!M4:M1004,DT!U4:U1004)</f>
        <v>0.15152288168283159</v>
      </c>
      <c r="G10" s="55" t="s">
        <v>16</v>
      </c>
      <c r="H10" s="56">
        <f>CORREL(DT!V4:V1004,DT!W4:W1004)</f>
        <v>0.43334083064439444</v>
      </c>
      <c r="J10" s="55" t="s">
        <v>22</v>
      </c>
      <c r="K10" s="56">
        <f>CORREL(DT!Q4:Q1004,DT!S4:S1004)</f>
        <v>0.3427350321834407</v>
      </c>
      <c r="M10" s="55" t="s">
        <v>23</v>
      </c>
      <c r="N10" s="56">
        <f>CORREL(DT!G4:G1004,DT!R4:R1004)</f>
        <v>0.67926728888426202</v>
      </c>
      <c r="P10" s="55" t="s">
        <v>29</v>
      </c>
      <c r="Q10" s="56">
        <f>CORREL(DT!O4:O1004,DT!Z4:Z1004)</f>
        <v>0</v>
      </c>
    </row>
    <row r="11" spans="1:18" x14ac:dyDescent="0.3">
      <c r="A11" s="55" t="s">
        <v>42</v>
      </c>
      <c r="B11" s="56">
        <f>CORREL(DT!L4:L1004,DT!P4:P1004)</f>
        <v>0.84949099712303822</v>
      </c>
      <c r="D11" s="57" t="s">
        <v>826</v>
      </c>
      <c r="E11" s="56">
        <f>AVERAGE(E5:E10)</f>
        <v>0.44137843821730849</v>
      </c>
      <c r="G11" s="57" t="s">
        <v>826</v>
      </c>
      <c r="H11" s="56">
        <f>AVERAGE(H5:H10)</f>
        <v>0.29629415983017021</v>
      </c>
      <c r="J11" s="57" t="s">
        <v>826</v>
      </c>
      <c r="K11" s="56">
        <f>AVERAGE(K5:K10)</f>
        <v>0.32393698220713169</v>
      </c>
      <c r="M11" s="57" t="s">
        <v>826</v>
      </c>
      <c r="N11" s="56">
        <f>AVERAGE(N5:N10)</f>
        <v>0.69817618443012774</v>
      </c>
      <c r="P11" s="57" t="s">
        <v>826</v>
      </c>
      <c r="Q11" s="56">
        <f>AVERAGE(Q5:Q10)</f>
        <v>0.23056286533416417</v>
      </c>
    </row>
    <row r="12" spans="1:18" x14ac:dyDescent="0.3">
      <c r="A12" s="55" t="s">
        <v>43</v>
      </c>
      <c r="B12" s="56">
        <f>CORREL(DT!L4:L1004,DT!X4:X1004)</f>
        <v>0.45226701686664539</v>
      </c>
      <c r="C12" s="12"/>
      <c r="D12" s="58" t="s">
        <v>4</v>
      </c>
      <c r="E12" s="59">
        <f>(4*E11)/(1+(3*E11))</f>
        <v>0.75964327108623897</v>
      </c>
      <c r="F12" s="12"/>
      <c r="G12" s="58" t="s">
        <v>4</v>
      </c>
      <c r="H12" s="59">
        <f>(4*H11)/(1+(3*H11))</f>
        <v>0.62744858517633095</v>
      </c>
      <c r="I12" s="12"/>
      <c r="J12" s="58" t="s">
        <v>4</v>
      </c>
      <c r="K12" s="59">
        <f>(4*K11)/(1+(3*K11))</f>
        <v>0.65713598509468141</v>
      </c>
      <c r="L12" s="12"/>
      <c r="M12" s="58" t="s">
        <v>4</v>
      </c>
      <c r="N12" s="59">
        <f>(4*N11)/(1+(3*N11))</f>
        <v>0.90246533183578292</v>
      </c>
      <c r="P12" s="58" t="s">
        <v>4</v>
      </c>
      <c r="Q12" s="59">
        <f>(4*Q11)/(1+(3*Q11))</f>
        <v>0.54516621056378978</v>
      </c>
    </row>
    <row r="13" spans="1:18" x14ac:dyDescent="0.3">
      <c r="A13" s="55" t="s">
        <v>44</v>
      </c>
      <c r="B13" s="56">
        <f>CORREL(DT!L4:L1004,DT!Y4:Y1004)</f>
        <v>0.5838742081211421</v>
      </c>
    </row>
    <row r="14" spans="1:18" x14ac:dyDescent="0.3">
      <c r="A14" s="55" t="s">
        <v>45</v>
      </c>
      <c r="B14" s="56">
        <f>CORREL(DT!N4:N1004,DT!P4:P1004)</f>
        <v>0.16380974172739018</v>
      </c>
    </row>
    <row r="15" spans="1:18" x14ac:dyDescent="0.3">
      <c r="A15" s="55" t="s">
        <v>46</v>
      </c>
      <c r="B15" s="56">
        <f>CORREL(DT!N4:N1004,DT!X4:X1004)</f>
        <v>0.72353595177038266</v>
      </c>
    </row>
    <row r="16" spans="1:18" x14ac:dyDescent="0.3">
      <c r="A16" s="55" t="s">
        <v>47</v>
      </c>
      <c r="B16" s="56">
        <f>CORREL(DT!N4:N1004,DT!Y4:Y1004)</f>
        <v>0.64051261522034841</v>
      </c>
    </row>
    <row r="17" spans="1:2" x14ac:dyDescent="0.3">
      <c r="A17" s="55" t="s">
        <v>48</v>
      </c>
      <c r="B17" s="56">
        <f>CORREL(DT!P4:P1004,DT!X4:X1004)</f>
        <v>0.48424799847909317</v>
      </c>
    </row>
    <row r="18" spans="1:2" x14ac:dyDescent="0.3">
      <c r="A18" s="55" t="s">
        <v>118</v>
      </c>
      <c r="B18" s="56">
        <f>CORREL(DT!P4:P1004,DT!Y4:Y1004)</f>
        <v>0.45466289298031565</v>
      </c>
    </row>
    <row r="19" spans="1:2" x14ac:dyDescent="0.3">
      <c r="A19" s="55" t="s">
        <v>35</v>
      </c>
      <c r="B19" s="56">
        <f>CORREL(DT!X4:X1004,DT!Y4:Y1004)</f>
        <v>0.86066296582387047</v>
      </c>
    </row>
    <row r="20" spans="1:2" x14ac:dyDescent="0.3">
      <c r="A20" s="57" t="s">
        <v>826</v>
      </c>
      <c r="B20" s="56">
        <f>AVERAGE(B5:B19)</f>
        <v>0.5696055058932884</v>
      </c>
    </row>
    <row r="21" spans="1:2" x14ac:dyDescent="0.3">
      <c r="A21" s="58" t="s">
        <v>4</v>
      </c>
      <c r="B21" s="59">
        <f>(6*B20)/(1+(5*B20))</f>
        <v>0.88815191918172454</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10" workbookViewId="0">
      <selection activeCell="I34" sqref="I34"/>
    </sheetView>
  </sheetViews>
  <sheetFormatPr defaultColWidth="9.109375" defaultRowHeight="14.4" x14ac:dyDescent="0.3"/>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1.5" customHeight="1" x14ac:dyDescent="0.4">
      <c r="A1" s="85" t="s">
        <v>844</v>
      </c>
      <c r="B1" s="86"/>
      <c r="C1" s="86"/>
      <c r="D1" s="86"/>
      <c r="E1" s="86"/>
      <c r="F1" s="86"/>
      <c r="G1" s="86"/>
      <c r="H1" s="86"/>
    </row>
    <row r="3" spans="1:8" x14ac:dyDescent="0.3">
      <c r="A3" s="50" t="s">
        <v>112</v>
      </c>
      <c r="B3" s="50" t="s">
        <v>107</v>
      </c>
      <c r="C3" s="50" t="s">
        <v>122</v>
      </c>
      <c r="D3" s="50" t="s">
        <v>123</v>
      </c>
    </row>
    <row r="4" spans="1:8" x14ac:dyDescent="0.3">
      <c r="A4" s="27" t="str">
        <f>VLOOKUP(Read_First!B4,Items!A1:BI50,54,FALSE)</f>
        <v>Attractiveness</v>
      </c>
      <c r="B4" s="26">
        <f>Results!L4</f>
        <v>1.85</v>
      </c>
      <c r="C4" s="25" t="str">
        <f>IF(B4&gt;1.75,"Excellent",IF(B4&gt;1.52,"Good",IF(B4&gt;1.17,"Above average",IF(B4&gt;0.7,"Below average","Bad"))))</f>
        <v>Excellent</v>
      </c>
      <c r="D4" s="24" t="str">
        <f>IF(B4&gt;1.75,"In the range of the 10% best results",IF(B4&gt;1.52,"10% of results better, 75% of results worse",IF(B4&gt;1.17,"25% of results better, 50% of results worse",IF(B4&gt;0.7,"50% of results better, 25% of results worse","In the range of the 25% worst results"))))</f>
        <v>In the range of the 10% best results</v>
      </c>
    </row>
    <row r="5" spans="1:8" x14ac:dyDescent="0.3">
      <c r="A5" s="27" t="str">
        <f>VLOOKUP(Read_First!B4,Items!A1:BI50,55,FALSE)</f>
        <v>Perspicuity</v>
      </c>
      <c r="B5" s="26">
        <f>Results!L5</f>
        <v>1.95</v>
      </c>
      <c r="C5" s="25" t="str">
        <f>IF(B5&gt;1.9,"Excellent",IF(B5&gt;1.56,"Good",IF(B5&gt;1.08,"Above Average",IF(B5&gt;0.64,"Below Average","Bad"))))</f>
        <v>Excellent</v>
      </c>
      <c r="D5" s="24" t="str">
        <f>IF(B5&gt;1.9,"In the range of the 10% best results",IF(B5&gt;1.56,"10% of results better, 75% of results worse",IF(B5&gt;1.08,"25% of results better, 50% of results worse",IF(B5&gt;0.64,"50% of results better, 25% of results worse","In the range of the 25% worst results"))))</f>
        <v>In the range of the 10% best results</v>
      </c>
    </row>
    <row r="6" spans="1:8" x14ac:dyDescent="0.3">
      <c r="A6" s="27" t="str">
        <f>VLOOKUP(Read_First!B4,Items!A1:BI50,56,FALSE)</f>
        <v>Efficiency</v>
      </c>
      <c r="B6" s="26">
        <f>Results!L6</f>
        <v>1.675</v>
      </c>
      <c r="C6" s="25" t="str">
        <f>IF(B6&gt;1.78,"Excellent",IF(B6&gt;1.47,"Good",IF(B6&gt;0.98,"Above Average",IF(B6&gt;0.54,"Below Average","Bad"))))</f>
        <v>Good</v>
      </c>
      <c r="D6" s="24" t="str">
        <f>IF(B6&gt;1.78,"In the range of the 10% best results",IF(B6&gt;1.47,"10% of results better, 75% of results worse",IF(B6&gt;0.98,"25% of results better, 50% of results worse",IF(B6&gt;0.54,"50% of results better, 25% of results worse","In the range of the 25% worst results"))))</f>
        <v>10% of results better, 75% of results worse</v>
      </c>
    </row>
    <row r="7" spans="1:8" x14ac:dyDescent="0.3">
      <c r="A7" s="28" t="str">
        <f>VLOOKUP(Read_First!B4,Items!A1:BI50,57,FALSE)</f>
        <v>Dependability</v>
      </c>
      <c r="B7" s="26">
        <f>Results!L7</f>
        <v>1.575</v>
      </c>
      <c r="C7" s="25" t="str">
        <f>IF(B7&gt;1.65,"Excellent",IF(B7&gt;1.48,"Good",IF(B7&gt;1.14,"Above Average",IF(B7&gt;0.78,"Below Average","Bad"))))</f>
        <v>Good</v>
      </c>
      <c r="D7" s="24" t="str">
        <f>IF(B7&gt;1.65,"In the range of the 10% best results",IF(B7&gt;1.48,"10% of results better, 75% of results worse",IF(B7&gt;1.14,"25% of results better, 50% of results worse",IF(B7&gt;0.78,"50% of results better, 25% of results worse","In the range of the 25% worst results"))))</f>
        <v>10% of results better, 75% of results worse</v>
      </c>
    </row>
    <row r="8" spans="1:8" x14ac:dyDescent="0.3">
      <c r="A8" s="28" t="str">
        <f>VLOOKUP(Read_First!B4,Items!A1:BI50,58,FALSE)</f>
        <v>Stimulation</v>
      </c>
      <c r="B8" s="26">
        <f>Results!L8</f>
        <v>1.2250000000000001</v>
      </c>
      <c r="C8" s="25" t="str">
        <f>IF(B8&gt;1.55,"Excellent",IF(B8&gt;1.31,"Good",IF(B8&gt;0.99,"Above Average",IF(B8&gt;0.5,"Below Average","Bad"))))</f>
        <v>Above Average</v>
      </c>
      <c r="D8" s="24" t="str">
        <f>IF(B8&gt;1.55,"In the range of the 10% best results",IF(B8&gt;1.31,"10% of results better, 75% of results worse",IF(B8&gt;0.99,"25% of results better, 50% of results worse",IF(B8&gt;0.5,"50% of results better, 25% of results worse","In the range of the 25% worst results"))))</f>
        <v>25% of results better, 50% of results worse</v>
      </c>
    </row>
    <row r="9" spans="1:8" x14ac:dyDescent="0.3">
      <c r="A9" s="27" t="str">
        <f>VLOOKUP(Read_First!B4,Items!A1:BI50,59,FALSE)</f>
        <v>Novelty</v>
      </c>
      <c r="B9" s="26">
        <f>Results!L9</f>
        <v>0.82499999999999996</v>
      </c>
      <c r="C9" s="25" t="str">
        <f>IF(B9&gt;1.4,"Excellent",IF(B9&gt;1.05,"Good",IF(B9&gt;0.71,"Above Average",IF(B9&gt;0.3,"Below Average","Bad"))))</f>
        <v>Above Average</v>
      </c>
      <c r="D9" s="24" t="str">
        <f>IF(B9&gt;1.4,"In the range of the 10% best results",IF(B9&gt;1.05,"10% of results better, 75% of results worse",IF(B9&gt;0.71,"25% of results better, 50% of results worse",IF(B9&gt;0.3,"50% of results better, 25% of results worse","In the range of the 25% worst results"))))</f>
        <v>25% of results better, 50% of results worse</v>
      </c>
    </row>
    <row r="27" spans="1:8" x14ac:dyDescent="0.3">
      <c r="A27" s="87" t="s">
        <v>821</v>
      </c>
      <c r="B27" s="87"/>
      <c r="C27" s="87"/>
      <c r="D27" s="87"/>
      <c r="E27" s="87"/>
      <c r="F27" s="87"/>
      <c r="G27" s="87"/>
      <c r="H27" s="87"/>
    </row>
    <row r="28" spans="1:8" s="31" customFormat="1" x14ac:dyDescent="0.3">
      <c r="A28" s="29" t="s">
        <v>112</v>
      </c>
      <c r="B28" s="29" t="s">
        <v>128</v>
      </c>
      <c r="C28" s="30" t="s">
        <v>127</v>
      </c>
      <c r="D28" s="30" t="s">
        <v>126</v>
      </c>
      <c r="E28" s="30" t="s">
        <v>125</v>
      </c>
      <c r="F28" s="30" t="s">
        <v>124</v>
      </c>
      <c r="G28" s="30" t="s">
        <v>121</v>
      </c>
      <c r="H28" s="30" t="s">
        <v>107</v>
      </c>
    </row>
    <row r="29" spans="1:8" x14ac:dyDescent="0.3">
      <c r="A29" s="27" t="str">
        <f>VLOOKUP(Read_First!B4,Items!A1:BI50,54,FALSE)</f>
        <v>Attractiveness</v>
      </c>
      <c r="B29" s="47">
        <v>-1</v>
      </c>
      <c r="C29" s="48">
        <v>0.7</v>
      </c>
      <c r="D29" s="48">
        <v>0.47</v>
      </c>
      <c r="E29" s="48">
        <v>0.35</v>
      </c>
      <c r="F29" s="48">
        <v>0.23</v>
      </c>
      <c r="G29" s="48">
        <v>0.75</v>
      </c>
      <c r="H29" s="49">
        <f>Results!L4</f>
        <v>1.85</v>
      </c>
    </row>
    <row r="30" spans="1:8" x14ac:dyDescent="0.3">
      <c r="A30" s="27" t="str">
        <f>VLOOKUP(Read_First!B4,Items!A1:BI50,55,FALSE)</f>
        <v>Perspicuity</v>
      </c>
      <c r="B30" s="47">
        <v>-1</v>
      </c>
      <c r="C30" s="48">
        <v>0.64</v>
      </c>
      <c r="D30" s="48">
        <v>0.44</v>
      </c>
      <c r="E30" s="48">
        <v>0.48</v>
      </c>
      <c r="F30" s="48">
        <v>0.34</v>
      </c>
      <c r="G30" s="48">
        <v>0.6</v>
      </c>
      <c r="H30" s="49">
        <f>Results!L5</f>
        <v>1.95</v>
      </c>
    </row>
    <row r="31" spans="1:8" x14ac:dyDescent="0.3">
      <c r="A31" s="27" t="str">
        <f>VLOOKUP(Read_First!B4,Items!A1:BI50,56,FALSE)</f>
        <v>Efficiency</v>
      </c>
      <c r="B31" s="47">
        <v>-1</v>
      </c>
      <c r="C31" s="48">
        <v>0.54</v>
      </c>
      <c r="D31" s="48">
        <v>0.44</v>
      </c>
      <c r="E31" s="48">
        <v>0.49</v>
      </c>
      <c r="F31" s="48">
        <v>0.31</v>
      </c>
      <c r="G31" s="48">
        <v>0.72</v>
      </c>
      <c r="H31" s="49">
        <f>Results!L6</f>
        <v>1.675</v>
      </c>
    </row>
    <row r="32" spans="1:8" x14ac:dyDescent="0.3">
      <c r="A32" s="28" t="str">
        <f>VLOOKUP(Read_First!B4,Items!A1:BI50,57,FALSE)</f>
        <v>Dependability</v>
      </c>
      <c r="B32" s="47">
        <v>-1</v>
      </c>
      <c r="C32" s="48">
        <v>0.78</v>
      </c>
      <c r="D32" s="48">
        <v>0.36</v>
      </c>
      <c r="E32" s="48">
        <v>0.34</v>
      </c>
      <c r="F32" s="48">
        <v>0.17</v>
      </c>
      <c r="G32" s="48">
        <v>0.85</v>
      </c>
      <c r="H32" s="49">
        <f>Results!L7</f>
        <v>1.575</v>
      </c>
    </row>
    <row r="33" spans="1:8" x14ac:dyDescent="0.3">
      <c r="A33" s="28" t="str">
        <f>VLOOKUP(Read_First!B4,Items!A1:BI50,58,FALSE)</f>
        <v>Stimulation</v>
      </c>
      <c r="B33" s="47">
        <v>-1</v>
      </c>
      <c r="C33" s="48">
        <v>0.5</v>
      </c>
      <c r="D33" s="48">
        <v>0.49</v>
      </c>
      <c r="E33" s="48">
        <v>0.32</v>
      </c>
      <c r="F33" s="48">
        <v>0.24</v>
      </c>
      <c r="G33" s="48">
        <v>0.95</v>
      </c>
      <c r="H33" s="49">
        <f>Results!L8</f>
        <v>1.2250000000000001</v>
      </c>
    </row>
    <row r="34" spans="1:8" x14ac:dyDescent="0.3">
      <c r="A34" s="27" t="str">
        <f>VLOOKUP(Read_First!B4,Items!A1:BI50,59,FALSE)</f>
        <v>Novelty</v>
      </c>
      <c r="B34" s="47">
        <v>-1</v>
      </c>
      <c r="C34" s="48">
        <v>0.3</v>
      </c>
      <c r="D34" s="48">
        <v>0.41</v>
      </c>
      <c r="E34" s="48">
        <v>0.34</v>
      </c>
      <c r="F34" s="48">
        <v>0.35</v>
      </c>
      <c r="G34" s="48">
        <v>1.1000000000000001</v>
      </c>
      <c r="H34" s="49">
        <f>Results!L9</f>
        <v>0.82499999999999996</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topLeftCell="A4" workbookViewId="0">
      <selection activeCell="AI14" sqref="AI14"/>
    </sheetView>
  </sheetViews>
  <sheetFormatPr defaultColWidth="9.109375" defaultRowHeight="14.4" x14ac:dyDescent="0.3"/>
  <cols>
    <col min="1" max="26" width="3.6640625" style="2" customWidth="1"/>
    <col min="29" max="34" width="18.6640625" style="2" customWidth="1"/>
    <col min="35" max="35" width="9.109375" style="2"/>
  </cols>
  <sheetData>
    <row r="1" spans="1:35" ht="192.75" customHeight="1" x14ac:dyDescent="0.3">
      <c r="A1" s="73" t="s">
        <v>824</v>
      </c>
      <c r="B1" s="74"/>
      <c r="C1" s="74"/>
      <c r="D1" s="74"/>
      <c r="E1" s="74"/>
      <c r="F1" s="74"/>
      <c r="G1" s="74"/>
      <c r="H1" s="74"/>
      <c r="I1" s="74"/>
      <c r="J1" s="74"/>
      <c r="K1" s="74"/>
      <c r="L1" s="74"/>
      <c r="M1" s="74"/>
      <c r="N1" s="74"/>
      <c r="O1" s="74"/>
      <c r="P1" s="74"/>
      <c r="Q1" s="74"/>
      <c r="R1" s="74"/>
      <c r="S1" s="74"/>
      <c r="T1" s="74"/>
      <c r="U1" s="74"/>
      <c r="V1" s="74"/>
      <c r="W1" s="74"/>
      <c r="X1" s="74"/>
      <c r="Y1" s="74"/>
      <c r="Z1" s="74"/>
      <c r="AC1" s="51"/>
      <c r="AD1" s="52"/>
      <c r="AE1" s="52"/>
      <c r="AF1" s="52"/>
      <c r="AG1" s="52"/>
      <c r="AH1" s="53"/>
      <c r="AI1" s="2" t="s">
        <v>825</v>
      </c>
    </row>
    <row r="2" spans="1:35" x14ac:dyDescent="0.3">
      <c r="A2" s="75" t="s">
        <v>0</v>
      </c>
      <c r="B2" s="75"/>
      <c r="C2" s="75"/>
      <c r="D2" s="75"/>
      <c r="E2" s="75"/>
      <c r="F2" s="75"/>
      <c r="G2" s="75"/>
      <c r="H2" s="75"/>
      <c r="I2" s="75"/>
      <c r="J2" s="75"/>
      <c r="K2" s="75"/>
      <c r="L2" s="75"/>
      <c r="M2" s="75"/>
      <c r="N2" s="75"/>
      <c r="O2" s="75"/>
      <c r="P2" s="75"/>
      <c r="Q2" s="75"/>
      <c r="R2" s="75"/>
      <c r="S2" s="75"/>
      <c r="T2" s="75"/>
      <c r="U2" s="75"/>
      <c r="V2" s="75"/>
      <c r="W2" s="75"/>
      <c r="X2" s="75"/>
      <c r="Y2" s="75"/>
      <c r="Z2" s="75"/>
      <c r="AC2" s="75" t="s">
        <v>822</v>
      </c>
      <c r="AD2" s="75"/>
      <c r="AE2" s="75"/>
      <c r="AF2" s="75"/>
      <c r="AG2" s="75"/>
      <c r="AH2" s="75"/>
      <c r="AI2" s="75"/>
    </row>
    <row r="3" spans="1:35" x14ac:dyDescent="0.3">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c r="AI3" s="46" t="s">
        <v>823</v>
      </c>
    </row>
    <row r="4" spans="1:35" x14ac:dyDescent="0.3">
      <c r="A4" s="2">
        <f>IF(Data!A4&gt;0,Data!A4-4,"")</f>
        <v>1</v>
      </c>
      <c r="B4" s="2">
        <f>IF(Data!B4&gt;0,Data!B4-4,"")</f>
        <v>2</v>
      </c>
      <c r="C4" s="2">
        <f>IF(Data!C4&gt;0,4-Data!C4,"")</f>
        <v>1</v>
      </c>
      <c r="D4" s="2">
        <f>IF(Data!D4&gt;0,4-Data!D4,"")</f>
        <v>3</v>
      </c>
      <c r="E4" s="2">
        <f>IF(Data!E4&gt;0,4-Data!E4,"")</f>
        <v>2</v>
      </c>
      <c r="F4" s="2">
        <f>IF(Data!F4&gt;0,Data!F4-4,"")</f>
        <v>1</v>
      </c>
      <c r="G4" s="2">
        <f>IF(Data!G4&gt;0,Data!G4-4,"")</f>
        <v>2</v>
      </c>
      <c r="H4" s="2">
        <f>IF(Data!H4&gt;0,Data!H4-4,"")</f>
        <v>1</v>
      </c>
      <c r="I4" s="2">
        <f>IF(Data!I4&gt;0,4-Data!I4,"")</f>
        <v>2</v>
      </c>
      <c r="J4" s="2">
        <f>IF(Data!J4&gt;0,4-Data!J4,"")</f>
        <v>1</v>
      </c>
      <c r="K4" s="2">
        <f>IF(Data!K4&gt;0,Data!K4-4,"")</f>
        <v>2</v>
      </c>
      <c r="L4" s="2">
        <f>IF(Data!L4&gt;0,4-Data!L4,"")</f>
        <v>2</v>
      </c>
      <c r="M4" s="2">
        <f>IF(Data!M4&gt;0,Data!M4-4,"")</f>
        <v>2</v>
      </c>
      <c r="N4" s="2">
        <f>IF(Data!N4&gt;0,Data!N4-4,"")</f>
        <v>2</v>
      </c>
      <c r="O4" s="2">
        <f>IF(Data!O4&gt;0,Data!O4-4,"")</f>
        <v>1</v>
      </c>
      <c r="P4" s="2">
        <f>IF(Data!P4&gt;0,Data!P4-4,"")</f>
        <v>1</v>
      </c>
      <c r="Q4" s="2">
        <f>IF(Data!Q4&gt;0,4-Data!Q4,"")</f>
        <v>1</v>
      </c>
      <c r="R4" s="2">
        <f>IF(Data!R4&gt;0,4-Data!R4,"")</f>
        <v>1</v>
      </c>
      <c r="S4" s="2">
        <f>IF(Data!S4&gt;0,4-Data!S4,"")</f>
        <v>2</v>
      </c>
      <c r="T4" s="2">
        <f>IF(Data!T4&gt;0,Data!T4-4,"")</f>
        <v>2</v>
      </c>
      <c r="U4" s="2">
        <f>IF(Data!U4&gt;0,4-Data!U4,"")</f>
        <v>2</v>
      </c>
      <c r="V4" s="2">
        <f>IF(Data!V4&gt;0,Data!V4-4,"")</f>
        <v>1</v>
      </c>
      <c r="W4" s="2">
        <f>IF(Data!W4&gt;0,4-Data!W4,"")</f>
        <v>0</v>
      </c>
      <c r="X4" s="2">
        <f>IF(Data!X4&gt;0,4-Data!X4,"")</f>
        <v>1</v>
      </c>
      <c r="Y4" s="2">
        <f>IF(Data!Y4&gt;0,4-Data!Y4,"")</f>
        <v>2</v>
      </c>
      <c r="Z4" s="2">
        <f>IF(Data!Z4&gt;0,Data!Z4-4,"")</f>
        <v>1</v>
      </c>
      <c r="AC4" s="7" t="str">
        <f t="shared" ref="AC4" si="0">IF((MAX(A4,L4,N4,P4,X4,Y4)-MIN(A4,L4,N4,P4,X4,Y4))&gt;3,1,"")</f>
        <v/>
      </c>
      <c r="AD4" s="7" t="str">
        <f t="shared" ref="AD4" si="1">IF((MAX(B4,D4,M4,U4)-MIN(B4,D4,M4,U4))&gt;3,1,"")</f>
        <v/>
      </c>
      <c r="AE4" s="7" t="str">
        <f t="shared" ref="AE4" si="2">IF((MAX(I4,T4,V4,W4)-MIN(I4,T4,V4,W4))&gt;3,1,"")</f>
        <v/>
      </c>
      <c r="AF4" s="7" t="str">
        <f t="shared" ref="AF4" si="3">IF((MAX(H4,K4,Q4,S4)-MIN(H4,K4,Q4,S4))&gt;3,1,"")</f>
        <v/>
      </c>
      <c r="AG4" s="7" t="str">
        <f>IF((MAX(E4,F4,G4,R4)-MIN(E4,F4,G4,R4))&gt;3,1,"")</f>
        <v/>
      </c>
      <c r="AH4" s="7" t="str">
        <f t="shared" ref="AH4" si="4">IF((MAX(C4,J4,O4,Z4)-MIN(C4,J4,O4,Z4))&gt;3,1,"")</f>
        <v/>
      </c>
      <c r="AI4" s="4">
        <f>IF(COUNT(A4:Z4)&gt;0,IF(COUNT(AC4,AD4,AE4,AF4,AG4,AH4)&gt;0,SUM(AC4,AD4,AE4,AF4,AG4,AH4),0),"")</f>
        <v>0</v>
      </c>
    </row>
    <row r="5" spans="1:35" x14ac:dyDescent="0.3">
      <c r="A5" s="2">
        <f>IF(Data!A5&gt;0,Data!A5-4,"")</f>
        <v>1</v>
      </c>
      <c r="B5" s="2">
        <f>IF(Data!B5&gt;0,Data!B5-4,"")</f>
        <v>2</v>
      </c>
      <c r="C5" s="2">
        <f>IF(Data!C5&gt;0,4-Data!C5,"")</f>
        <v>1</v>
      </c>
      <c r="D5" s="2">
        <f>IF(Data!D5&gt;0,4-Data!D5,"")</f>
        <v>2</v>
      </c>
      <c r="E5" s="2">
        <f>IF(Data!E5&gt;0,4-Data!E5,"")</f>
        <v>1</v>
      </c>
      <c r="F5" s="2">
        <f>IF(Data!F5&gt;0,Data!F5-4,"")</f>
        <v>1</v>
      </c>
      <c r="G5" s="2">
        <f>IF(Data!G5&gt;0,Data!G5-4,"")</f>
        <v>1</v>
      </c>
      <c r="H5" s="2">
        <f>IF(Data!H5&gt;0,Data!H5-4,"")</f>
        <v>1</v>
      </c>
      <c r="I5" s="2">
        <f>IF(Data!I5&gt;0,4-Data!I5,"")</f>
        <v>2</v>
      </c>
      <c r="J5" s="2">
        <f>IF(Data!J5&gt;0,4-Data!J5,"")</f>
        <v>0</v>
      </c>
      <c r="K5" s="2">
        <f>IF(Data!K5&gt;0,Data!K5-4,"")</f>
        <v>2</v>
      </c>
      <c r="L5" s="2">
        <f>IF(Data!L5&gt;0,4-Data!L5,"")</f>
        <v>2</v>
      </c>
      <c r="M5" s="2">
        <f>IF(Data!M5&gt;0,Data!M5-4,"")</f>
        <v>2</v>
      </c>
      <c r="N5" s="2">
        <f>IF(Data!N5&gt;0,Data!N5-4,"")</f>
        <v>1</v>
      </c>
      <c r="O5" s="2">
        <f>IF(Data!O5&gt;0,Data!O5-4,"")</f>
        <v>1</v>
      </c>
      <c r="P5" s="2">
        <f>IF(Data!P5&gt;0,Data!P5-4,"")</f>
        <v>2</v>
      </c>
      <c r="Q5" s="2">
        <f>IF(Data!Q5&gt;0,4-Data!Q5,"")</f>
        <v>2</v>
      </c>
      <c r="R5" s="2">
        <f>IF(Data!R5&gt;0,4-Data!R5,"")</f>
        <v>0</v>
      </c>
      <c r="S5" s="2">
        <f>IF(Data!S5&gt;0,4-Data!S5,"")</f>
        <v>2</v>
      </c>
      <c r="T5" s="2">
        <f>IF(Data!T5&gt;0,Data!T5-4,"")</f>
        <v>2</v>
      </c>
      <c r="U5" s="2">
        <f>IF(Data!U5&gt;0,4-Data!U5,"")</f>
        <v>3</v>
      </c>
      <c r="V5" s="2">
        <f>IF(Data!V5&gt;0,Data!V5-4,"")</f>
        <v>0</v>
      </c>
      <c r="W5" s="2">
        <f>IF(Data!W5&gt;0,4-Data!W5,"")</f>
        <v>2</v>
      </c>
      <c r="X5" s="2">
        <f>IF(Data!X5&gt;0,4-Data!X5,"")</f>
        <v>2</v>
      </c>
      <c r="Y5" s="2">
        <f>IF(Data!Y5&gt;0,4-Data!Y5,"")</f>
        <v>2</v>
      </c>
      <c r="Z5" s="2">
        <f>IF(Data!Z5&gt;0,Data!Z5-4,"")</f>
        <v>0</v>
      </c>
      <c r="AC5" s="7" t="str">
        <f t="shared" ref="AC5:AC13" si="5">IF((MAX(A5,L5,N5,P5,X5,Y5)-MIN(A5,L5,N5,P5,X5,Y5))&gt;3,1,"")</f>
        <v/>
      </c>
      <c r="AD5" s="7" t="str">
        <f t="shared" ref="AD5:AD13" si="6">IF((MAX(B5,D5,M5,U5)-MIN(B5,D5,M5,U5))&gt;3,1,"")</f>
        <v/>
      </c>
      <c r="AE5" s="7" t="str">
        <f t="shared" ref="AE5:AE13" si="7">IF((MAX(I5,T5,V5,W5)-MIN(I5,T5,V5,W5))&gt;3,1,"")</f>
        <v/>
      </c>
      <c r="AF5" s="7" t="str">
        <f t="shared" ref="AF5:AF13" si="8">IF((MAX(H5,K5,Q5,S5)-MIN(H5,K5,Q5,S5))&gt;3,1,"")</f>
        <v/>
      </c>
      <c r="AG5" s="7" t="str">
        <f t="shared" ref="AG5:AG68" si="9">IF((MAX(E5,F5,G5,R5)-MIN(E5,F5,G5,R5))&gt;3,1,"")</f>
        <v/>
      </c>
      <c r="AH5" s="7" t="str">
        <f t="shared" ref="AH5:AH13" si="10">IF((MAX(C5,J5,O5,Z5)-MIN(C5,J5,O5,Z5))&gt;3,1,"")</f>
        <v/>
      </c>
      <c r="AI5" s="4">
        <f t="shared" ref="AI5:AI68" si="11">IF(COUNT(A5:Z5)&gt;0,IF(COUNT(AC5,AD5,AE5,AF5,AG5,AH5)&gt;0,SUM(AC5,AD5,AE5,AF5,AG5,AH5),0),"")</f>
        <v>0</v>
      </c>
    </row>
    <row r="6" spans="1:35" x14ac:dyDescent="0.3">
      <c r="A6" s="2">
        <f>IF(Data!A6&gt;0,Data!A6-4,"")</f>
        <v>3</v>
      </c>
      <c r="B6" s="2">
        <f>IF(Data!B6&gt;0,Data!B6-4,"")</f>
        <v>3</v>
      </c>
      <c r="C6" s="2">
        <f>IF(Data!C6&gt;0,4-Data!C6,"")</f>
        <v>3</v>
      </c>
      <c r="D6" s="2">
        <f>IF(Data!D6&gt;0,4-Data!D6,"")</f>
        <v>3</v>
      </c>
      <c r="E6" s="2">
        <f>IF(Data!E6&gt;0,4-Data!E6,"")</f>
        <v>3</v>
      </c>
      <c r="F6" s="2">
        <f>IF(Data!F6&gt;0,Data!F6-4,"")</f>
        <v>2</v>
      </c>
      <c r="G6" s="2">
        <f>IF(Data!G6&gt;0,Data!G6-4,"")</f>
        <v>3</v>
      </c>
      <c r="H6" s="2">
        <f>IF(Data!H6&gt;0,Data!H6-4,"")</f>
        <v>2</v>
      </c>
      <c r="I6" s="2">
        <f>IF(Data!I6&gt;0,4-Data!I6,"")</f>
        <v>1</v>
      </c>
      <c r="J6" s="2">
        <f>IF(Data!J6&gt;0,4-Data!J6,"")</f>
        <v>1</v>
      </c>
      <c r="K6" s="2">
        <f>IF(Data!K6&gt;0,Data!K6-4,"")</f>
        <v>3</v>
      </c>
      <c r="L6" s="2">
        <f>IF(Data!L6&gt;0,4-Data!L6,"")</f>
        <v>3</v>
      </c>
      <c r="M6" s="2">
        <f>IF(Data!M6&gt;0,Data!M6-4,"")</f>
        <v>3</v>
      </c>
      <c r="N6" s="2">
        <f>IF(Data!N6&gt;0,Data!N6-4,"")</f>
        <v>3</v>
      </c>
      <c r="O6" s="2">
        <f>IF(Data!O6&gt;0,Data!O6-4,"")</f>
        <v>3</v>
      </c>
      <c r="P6" s="2">
        <f>IF(Data!P6&gt;0,Data!P6-4,"")</f>
        <v>3</v>
      </c>
      <c r="Q6" s="2">
        <f>IF(Data!Q6&gt;0,4-Data!Q6,"")</f>
        <v>3</v>
      </c>
      <c r="R6" s="2">
        <f>IF(Data!R6&gt;0,4-Data!R6,"")</f>
        <v>2</v>
      </c>
      <c r="S6" s="2">
        <f>IF(Data!S6&gt;0,4-Data!S6,"")</f>
        <v>3</v>
      </c>
      <c r="T6" s="2">
        <f>IF(Data!T6&gt;0,Data!T6-4,"")</f>
        <v>2</v>
      </c>
      <c r="U6" s="2">
        <f>IF(Data!U6&gt;0,4-Data!U6,"")</f>
        <v>3</v>
      </c>
      <c r="V6" s="2">
        <f>IF(Data!V6&gt;0,Data!V6-4,"")</f>
        <v>3</v>
      </c>
      <c r="W6" s="2">
        <f>IF(Data!W6&gt;0,4-Data!W6,"")</f>
        <v>2</v>
      </c>
      <c r="X6" s="2">
        <f>IF(Data!X6&gt;0,4-Data!X6,"")</f>
        <v>3</v>
      </c>
      <c r="Y6" s="2">
        <f>IF(Data!Y6&gt;0,4-Data!Y6,"")</f>
        <v>3</v>
      </c>
      <c r="Z6" s="2">
        <f>IF(Data!Z6&gt;0,Data!Z6-4,"")</f>
        <v>0</v>
      </c>
      <c r="AC6" s="7" t="str">
        <f t="shared" si="5"/>
        <v/>
      </c>
      <c r="AD6" s="7" t="str">
        <f t="shared" si="6"/>
        <v/>
      </c>
      <c r="AE6" s="7" t="str">
        <f t="shared" si="7"/>
        <v/>
      </c>
      <c r="AF6" s="7" t="str">
        <f t="shared" si="8"/>
        <v/>
      </c>
      <c r="AG6" s="7" t="str">
        <f t="shared" si="9"/>
        <v/>
      </c>
      <c r="AH6" s="7" t="str">
        <f t="shared" si="10"/>
        <v/>
      </c>
      <c r="AI6" s="4">
        <f t="shared" si="11"/>
        <v>0</v>
      </c>
    </row>
    <row r="7" spans="1:35" x14ac:dyDescent="0.3">
      <c r="A7" s="2">
        <f>IF(Data!A7&gt;0,Data!A7-4,"")</f>
        <v>1</v>
      </c>
      <c r="B7" s="2">
        <f>IF(Data!B7&gt;0,Data!B7-4,"")</f>
        <v>3</v>
      </c>
      <c r="C7" s="2">
        <f>IF(Data!C7&gt;0,4-Data!C7,"")</f>
        <v>0</v>
      </c>
      <c r="D7" s="2">
        <f>IF(Data!D7&gt;0,4-Data!D7,"")</f>
        <v>3</v>
      </c>
      <c r="E7" s="2">
        <f>IF(Data!E7&gt;0,4-Data!E7,"")</f>
        <v>0</v>
      </c>
      <c r="F7" s="2">
        <f>IF(Data!F7&gt;0,Data!F7-4,"")</f>
        <v>0</v>
      </c>
      <c r="G7" s="2">
        <f>IF(Data!G7&gt;0,Data!G7-4,"")</f>
        <v>-1</v>
      </c>
      <c r="H7" s="2">
        <f>IF(Data!H7&gt;0,Data!H7-4,"")</f>
        <v>2</v>
      </c>
      <c r="I7" s="2">
        <f>IF(Data!I7&gt;0,4-Data!I7,"")</f>
        <v>1</v>
      </c>
      <c r="J7" s="2">
        <f>IF(Data!J7&gt;0,4-Data!J7,"")</f>
        <v>0</v>
      </c>
      <c r="K7" s="2">
        <f>IF(Data!K7&gt;0,Data!K7-4,"")</f>
        <v>0</v>
      </c>
      <c r="L7" s="2">
        <f>IF(Data!L7&gt;0,4-Data!L7,"")</f>
        <v>3</v>
      </c>
      <c r="M7" s="2">
        <f>IF(Data!M7&gt;0,Data!M7-4,"")</f>
        <v>3</v>
      </c>
      <c r="N7" s="2">
        <f>IF(Data!N7&gt;0,Data!N7-4,"")</f>
        <v>0</v>
      </c>
      <c r="O7" s="2">
        <f>IF(Data!O7&gt;0,Data!O7-4,"")</f>
        <v>0</v>
      </c>
      <c r="P7" s="2">
        <f>IF(Data!P7&gt;0,Data!P7-4,"")</f>
        <v>3</v>
      </c>
      <c r="Q7" s="2">
        <f>IF(Data!Q7&gt;0,4-Data!Q7,"")</f>
        <v>2</v>
      </c>
      <c r="R7" s="2">
        <f>IF(Data!R7&gt;0,4-Data!R7,"")</f>
        <v>0</v>
      </c>
      <c r="S7" s="2">
        <f>IF(Data!S7&gt;0,4-Data!S7,"")</f>
        <v>2</v>
      </c>
      <c r="T7" s="2">
        <f>IF(Data!T7&gt;0,Data!T7-4,"")</f>
        <v>1</v>
      </c>
      <c r="U7" s="2">
        <f>IF(Data!U7&gt;0,4-Data!U7,"")</f>
        <v>3</v>
      </c>
      <c r="V7" s="2">
        <f>IF(Data!V7&gt;0,Data!V7-4,"")</f>
        <v>2</v>
      </c>
      <c r="W7" s="2">
        <f>IF(Data!W7&gt;0,4-Data!W7,"")</f>
        <v>3</v>
      </c>
      <c r="X7" s="2">
        <f>IF(Data!X7&gt;0,4-Data!X7,"")</f>
        <v>0</v>
      </c>
      <c r="Y7" s="2">
        <f>IF(Data!Y7&gt;0,4-Data!Y7,"")</f>
        <v>1</v>
      </c>
      <c r="Z7" s="2">
        <f>IF(Data!Z7&gt;0,Data!Z7-4,"")</f>
        <v>0</v>
      </c>
      <c r="AC7" s="7" t="str">
        <f t="shared" si="5"/>
        <v/>
      </c>
      <c r="AD7" s="7" t="str">
        <f t="shared" si="6"/>
        <v/>
      </c>
      <c r="AE7" s="7" t="str">
        <f t="shared" si="7"/>
        <v/>
      </c>
      <c r="AF7" s="7" t="str">
        <f t="shared" si="8"/>
        <v/>
      </c>
      <c r="AG7" s="7" t="str">
        <f t="shared" si="9"/>
        <v/>
      </c>
      <c r="AH7" s="7" t="str">
        <f t="shared" si="10"/>
        <v/>
      </c>
      <c r="AI7" s="4">
        <f t="shared" si="11"/>
        <v>0</v>
      </c>
    </row>
    <row r="8" spans="1:35" x14ac:dyDescent="0.3">
      <c r="A8" s="2">
        <f>IF(Data!A8&gt;0,Data!A8-4,"")</f>
        <v>0</v>
      </c>
      <c r="B8" s="2">
        <f>IF(Data!B8&gt;0,Data!B8-4,"")</f>
        <v>0</v>
      </c>
      <c r="C8" s="2">
        <f>IF(Data!C8&gt;0,4-Data!C8,"")</f>
        <v>0</v>
      </c>
      <c r="D8" s="2">
        <f>IF(Data!D8&gt;0,4-Data!D8,"")</f>
        <v>-1</v>
      </c>
      <c r="E8" s="2">
        <f>IF(Data!E8&gt;0,4-Data!E8,"")</f>
        <v>1</v>
      </c>
      <c r="F8" s="2">
        <f>IF(Data!F8&gt;0,Data!F8-4,"")</f>
        <v>0</v>
      </c>
      <c r="G8" s="2">
        <f>IF(Data!G8&gt;0,Data!G8-4,"")</f>
        <v>1</v>
      </c>
      <c r="H8" s="2">
        <f>IF(Data!H8&gt;0,Data!H8-4,"")</f>
        <v>0</v>
      </c>
      <c r="I8" s="2">
        <f>IF(Data!I8&gt;0,4-Data!I8,"")</f>
        <v>0</v>
      </c>
      <c r="J8" s="2">
        <f>IF(Data!J8&gt;0,4-Data!J8,"")</f>
        <v>-1</v>
      </c>
      <c r="K8" s="2">
        <f>IF(Data!K8&gt;0,Data!K8-4,"")</f>
        <v>-1</v>
      </c>
      <c r="L8" s="2">
        <f>IF(Data!L8&gt;0,4-Data!L8,"")</f>
        <v>1</v>
      </c>
      <c r="M8" s="2">
        <f>IF(Data!M8&gt;0,Data!M8-4,"")</f>
        <v>-2</v>
      </c>
      <c r="N8" s="2">
        <f>IF(Data!N8&gt;0,Data!N8-4,"")</f>
        <v>1</v>
      </c>
      <c r="O8" s="2">
        <f>IF(Data!O8&gt;0,Data!O8-4,"")</f>
        <v>0</v>
      </c>
      <c r="P8" s="2">
        <f>IF(Data!P8&gt;0,Data!P8-4,"")</f>
        <v>-1</v>
      </c>
      <c r="Q8" s="2">
        <f>IF(Data!Q8&gt;0,4-Data!Q8,"")</f>
        <v>2</v>
      </c>
      <c r="R8" s="2">
        <f>IF(Data!R8&gt;0,4-Data!R8,"")</f>
        <v>0</v>
      </c>
      <c r="S8" s="2">
        <f>IF(Data!S8&gt;0,4-Data!S8,"")</f>
        <v>1</v>
      </c>
      <c r="T8" s="2">
        <f>IF(Data!T8&gt;0,Data!T8-4,"")</f>
        <v>1</v>
      </c>
      <c r="U8" s="2">
        <f>IF(Data!U8&gt;0,4-Data!U8,"")</f>
        <v>2</v>
      </c>
      <c r="V8" s="2">
        <f>IF(Data!V8&gt;0,Data!V8-4,"")</f>
        <v>1</v>
      </c>
      <c r="W8" s="2">
        <f>IF(Data!W8&gt;0,4-Data!W8,"")</f>
        <v>1</v>
      </c>
      <c r="X8" s="2">
        <f>IF(Data!X8&gt;0,4-Data!X8,"")</f>
        <v>0</v>
      </c>
      <c r="Y8" s="2">
        <f>IF(Data!Y8&gt;0,4-Data!Y8,"")</f>
        <v>1</v>
      </c>
      <c r="Z8" s="2">
        <f>IF(Data!Z8&gt;0,Data!Z8-4,"")</f>
        <v>0</v>
      </c>
      <c r="AC8" s="7" t="str">
        <f t="shared" si="5"/>
        <v/>
      </c>
      <c r="AD8" s="7">
        <f t="shared" si="6"/>
        <v>1</v>
      </c>
      <c r="AE8" s="7" t="str">
        <f t="shared" si="7"/>
        <v/>
      </c>
      <c r="AF8" s="7" t="str">
        <f t="shared" si="8"/>
        <v/>
      </c>
      <c r="AG8" s="7" t="str">
        <f t="shared" si="9"/>
        <v/>
      </c>
      <c r="AH8" s="7" t="str">
        <f t="shared" si="10"/>
        <v/>
      </c>
      <c r="AI8" s="4">
        <f t="shared" si="11"/>
        <v>1</v>
      </c>
    </row>
    <row r="9" spans="1:35" x14ac:dyDescent="0.3">
      <c r="A9" s="2">
        <f>IF(Data!A9&gt;0,Data!A9-4,"")</f>
        <v>2</v>
      </c>
      <c r="B9" s="2">
        <f>IF(Data!B9&gt;0,Data!B9-4,"")</f>
        <v>0</v>
      </c>
      <c r="C9" s="2">
        <f>IF(Data!C9&gt;0,4-Data!C9,"")</f>
        <v>2</v>
      </c>
      <c r="D9" s="2">
        <f>IF(Data!D9&gt;0,4-Data!D9,"")</f>
        <v>1</v>
      </c>
      <c r="E9" s="2">
        <f>IF(Data!E9&gt;0,4-Data!E9,"")</f>
        <v>1</v>
      </c>
      <c r="F9" s="2">
        <f>IF(Data!F9&gt;0,Data!F9-4,"")</f>
        <v>2</v>
      </c>
      <c r="G9" s="2">
        <f>IF(Data!G9&gt;0,Data!G9-4,"")</f>
        <v>1</v>
      </c>
      <c r="H9" s="2">
        <f>IF(Data!H9&gt;0,Data!H9-4,"")</f>
        <v>1</v>
      </c>
      <c r="I9" s="2">
        <f>IF(Data!I9&gt;0,4-Data!I9,"")</f>
        <v>-1</v>
      </c>
      <c r="J9" s="2">
        <f>IF(Data!J9&gt;0,4-Data!J9,"")</f>
        <v>-1</v>
      </c>
      <c r="K9" s="2">
        <f>IF(Data!K9&gt;0,Data!K9-4,"")</f>
        <v>2</v>
      </c>
      <c r="L9" s="2">
        <f>IF(Data!L9&gt;0,4-Data!L9,"")</f>
        <v>2</v>
      </c>
      <c r="M9" s="2">
        <f>IF(Data!M9&gt;0,Data!M9-4,"")</f>
        <v>1</v>
      </c>
      <c r="N9" s="2">
        <f>IF(Data!N9&gt;0,Data!N9-4,"")</f>
        <v>2</v>
      </c>
      <c r="O9" s="2">
        <f>IF(Data!O9&gt;0,Data!O9-4,"")</f>
        <v>1</v>
      </c>
      <c r="P9" s="2">
        <f>IF(Data!P9&gt;0,Data!P9-4,"")</f>
        <v>2</v>
      </c>
      <c r="Q9" s="2">
        <f>IF(Data!Q9&gt;0,4-Data!Q9,"")</f>
        <v>2</v>
      </c>
      <c r="R9" s="2">
        <f>IF(Data!R9&gt;0,4-Data!R9,"")</f>
        <v>1</v>
      </c>
      <c r="S9" s="2">
        <f>IF(Data!S9&gt;0,4-Data!S9,"")</f>
        <v>0</v>
      </c>
      <c r="T9" s="2">
        <f>IF(Data!T9&gt;0,Data!T9-4,"")</f>
        <v>1</v>
      </c>
      <c r="U9" s="2">
        <f>IF(Data!U9&gt;0,4-Data!U9,"")</f>
        <v>2</v>
      </c>
      <c r="V9" s="2">
        <f>IF(Data!V9&gt;0,Data!V9-4,"")</f>
        <v>2</v>
      </c>
      <c r="W9" s="2">
        <f>IF(Data!W9&gt;0,4-Data!W9,"")</f>
        <v>2</v>
      </c>
      <c r="X9" s="2">
        <f>IF(Data!X9&gt;0,4-Data!X9,"")</f>
        <v>3</v>
      </c>
      <c r="Y9" s="2">
        <f>IF(Data!Y9&gt;0,4-Data!Y9,"")</f>
        <v>2</v>
      </c>
      <c r="Z9" s="2">
        <f>IF(Data!Z9&gt;0,Data!Z9-4,"")</f>
        <v>2</v>
      </c>
      <c r="AC9" s="7" t="str">
        <f t="shared" si="5"/>
        <v/>
      </c>
      <c r="AD9" s="7" t="str">
        <f t="shared" si="6"/>
        <v/>
      </c>
      <c r="AE9" s="7" t="str">
        <f t="shared" si="7"/>
        <v/>
      </c>
      <c r="AF9" s="7" t="str">
        <f t="shared" si="8"/>
        <v/>
      </c>
      <c r="AG9" s="7" t="str">
        <f t="shared" si="9"/>
        <v/>
      </c>
      <c r="AH9" s="7" t="str">
        <f t="shared" si="10"/>
        <v/>
      </c>
      <c r="AI9" s="4">
        <f t="shared" si="11"/>
        <v>0</v>
      </c>
    </row>
    <row r="10" spans="1:35" x14ac:dyDescent="0.3">
      <c r="A10" s="2">
        <f>IF(Data!A10&gt;0,Data!A10-4,"")</f>
        <v>1</v>
      </c>
      <c r="B10" s="2">
        <f>IF(Data!B10&gt;0,Data!B10-4,"")</f>
        <v>3</v>
      </c>
      <c r="C10" s="2">
        <f>IF(Data!C10&gt;0,4-Data!C10,"")</f>
        <v>2</v>
      </c>
      <c r="D10" s="2">
        <f>IF(Data!D10&gt;0,4-Data!D10,"")</f>
        <v>3</v>
      </c>
      <c r="E10" s="2">
        <f>IF(Data!E10&gt;0,4-Data!E10,"")</f>
        <v>1</v>
      </c>
      <c r="F10" s="2">
        <f>IF(Data!F10&gt;0,Data!F10-4,"")</f>
        <v>0</v>
      </c>
      <c r="G10" s="2">
        <f>IF(Data!G10&gt;0,Data!G10-4,"")</f>
        <v>0</v>
      </c>
      <c r="H10" s="2">
        <f>IF(Data!H10&gt;0,Data!H10-4,"")</f>
        <v>1</v>
      </c>
      <c r="I10" s="2">
        <f>IF(Data!I10&gt;0,4-Data!I10,"")</f>
        <v>2</v>
      </c>
      <c r="J10" s="2">
        <f>IF(Data!J10&gt;0,4-Data!J10,"")</f>
        <v>1</v>
      </c>
      <c r="K10" s="2">
        <f>IF(Data!K10&gt;0,Data!K10-4,"")</f>
        <v>2</v>
      </c>
      <c r="L10" s="2">
        <f>IF(Data!L10&gt;0,4-Data!L10,"")</f>
        <v>3</v>
      </c>
      <c r="M10" s="2">
        <f>IF(Data!M10&gt;0,Data!M10-4,"")</f>
        <v>2</v>
      </c>
      <c r="N10" s="2">
        <f>IF(Data!N10&gt;0,Data!N10-4,"")</f>
        <v>1</v>
      </c>
      <c r="O10" s="2">
        <f>IF(Data!O10&gt;0,Data!O10-4,"")</f>
        <v>1</v>
      </c>
      <c r="P10" s="2">
        <f>IF(Data!P10&gt;0,Data!P10-4,"")</f>
        <v>2</v>
      </c>
      <c r="Q10" s="2">
        <f>IF(Data!Q10&gt;0,4-Data!Q10,"")</f>
        <v>-1</v>
      </c>
      <c r="R10" s="2">
        <f>IF(Data!R10&gt;0,4-Data!R10,"")</f>
        <v>1</v>
      </c>
      <c r="S10" s="2">
        <f>IF(Data!S10&gt;0,4-Data!S10,"")</f>
        <v>1</v>
      </c>
      <c r="T10" s="2">
        <f>IF(Data!T10&gt;0,Data!T10-4,"")</f>
        <v>2</v>
      </c>
      <c r="U10" s="2">
        <f>IF(Data!U10&gt;0,4-Data!U10,"")</f>
        <v>-2</v>
      </c>
      <c r="V10" s="2">
        <f>IF(Data!V10&gt;0,Data!V10-4,"")</f>
        <v>2</v>
      </c>
      <c r="W10" s="2">
        <f>IF(Data!W10&gt;0,4-Data!W10,"")</f>
        <v>1</v>
      </c>
      <c r="X10" s="2">
        <f>IF(Data!X10&gt;0,4-Data!X10,"")</f>
        <v>2</v>
      </c>
      <c r="Y10" s="2">
        <f>IF(Data!Y10&gt;0,4-Data!Y10,"")</f>
        <v>3</v>
      </c>
      <c r="Z10" s="2">
        <f>IF(Data!Z10&gt;0,Data!Z10-4,"")</f>
        <v>-2</v>
      </c>
      <c r="AC10" s="7" t="str">
        <f t="shared" si="5"/>
        <v/>
      </c>
      <c r="AD10" s="7">
        <f t="shared" si="6"/>
        <v>1</v>
      </c>
      <c r="AE10" s="7" t="str">
        <f t="shared" si="7"/>
        <v/>
      </c>
      <c r="AF10" s="7" t="str">
        <f t="shared" si="8"/>
        <v/>
      </c>
      <c r="AG10" s="7" t="str">
        <f t="shared" si="9"/>
        <v/>
      </c>
      <c r="AH10" s="7">
        <f t="shared" si="10"/>
        <v>1</v>
      </c>
      <c r="AI10" s="4">
        <f t="shared" si="11"/>
        <v>2</v>
      </c>
    </row>
    <row r="11" spans="1:35" x14ac:dyDescent="0.3">
      <c r="A11" s="2">
        <f>IF(Data!A11&gt;0,Data!A11-4,"")</f>
        <v>3</v>
      </c>
      <c r="B11" s="2">
        <f>IF(Data!B11&gt;0,Data!B11-4,"")</f>
        <v>2</v>
      </c>
      <c r="C11" s="2">
        <f>IF(Data!C11&gt;0,4-Data!C11,"")</f>
        <v>1</v>
      </c>
      <c r="D11" s="2">
        <f>IF(Data!D11&gt;0,4-Data!D11,"")</f>
        <v>2</v>
      </c>
      <c r="E11" s="2">
        <f>IF(Data!E11&gt;0,4-Data!E11,"")</f>
        <v>2</v>
      </c>
      <c r="F11" s="2">
        <f>IF(Data!F11&gt;0,Data!F11-4,"")</f>
        <v>1</v>
      </c>
      <c r="G11" s="2">
        <f>IF(Data!G11&gt;0,Data!G11-4,"")</f>
        <v>1</v>
      </c>
      <c r="H11" s="2">
        <f>IF(Data!H11&gt;0,Data!H11-4,"")</f>
        <v>2</v>
      </c>
      <c r="I11" s="2">
        <f>IF(Data!I11&gt;0,4-Data!I11,"")</f>
        <v>2</v>
      </c>
      <c r="J11" s="2">
        <f>IF(Data!J11&gt;0,4-Data!J11,"")</f>
        <v>2</v>
      </c>
      <c r="K11" s="2">
        <f>IF(Data!K11&gt;0,Data!K11-4,"")</f>
        <v>2</v>
      </c>
      <c r="L11" s="2">
        <f>IF(Data!L11&gt;0,4-Data!L11,"")</f>
        <v>3</v>
      </c>
      <c r="M11" s="2">
        <f>IF(Data!M11&gt;0,Data!M11-4,"")</f>
        <v>2</v>
      </c>
      <c r="N11" s="2">
        <f>IF(Data!N11&gt;0,Data!N11-4,"")</f>
        <v>2</v>
      </c>
      <c r="O11" s="2">
        <f>IF(Data!O11&gt;0,Data!O11-4,"")</f>
        <v>1</v>
      </c>
      <c r="P11" s="2">
        <f>IF(Data!P11&gt;0,Data!P11-4,"")</f>
        <v>2</v>
      </c>
      <c r="Q11" s="2">
        <f>IF(Data!Q11&gt;0,4-Data!Q11,"")</f>
        <v>2</v>
      </c>
      <c r="R11" s="2">
        <f>IF(Data!R11&gt;0,4-Data!R11,"")</f>
        <v>2</v>
      </c>
      <c r="S11" s="2">
        <f>IF(Data!S11&gt;0,4-Data!S11,"")</f>
        <v>1</v>
      </c>
      <c r="T11" s="2">
        <f>IF(Data!T11&gt;0,Data!T11-4,"")</f>
        <v>2</v>
      </c>
      <c r="U11" s="2">
        <f>IF(Data!U11&gt;0,4-Data!U11,"")</f>
        <v>2</v>
      </c>
      <c r="V11" s="2">
        <f>IF(Data!V11&gt;0,Data!V11-4,"")</f>
        <v>2</v>
      </c>
      <c r="W11" s="2">
        <f>IF(Data!W11&gt;0,4-Data!W11,"")</f>
        <v>2</v>
      </c>
      <c r="X11" s="2">
        <f>IF(Data!X11&gt;0,4-Data!X11,"")</f>
        <v>2</v>
      </c>
      <c r="Y11" s="2">
        <f>IF(Data!Y11&gt;0,4-Data!Y11,"")</f>
        <v>2</v>
      </c>
      <c r="Z11" s="2">
        <f>IF(Data!Z11&gt;0,Data!Z11-4,"")</f>
        <v>2</v>
      </c>
      <c r="AC11" s="7" t="str">
        <f t="shared" si="5"/>
        <v/>
      </c>
      <c r="AD11" s="7" t="str">
        <f t="shared" si="6"/>
        <v/>
      </c>
      <c r="AE11" s="7" t="str">
        <f t="shared" si="7"/>
        <v/>
      </c>
      <c r="AF11" s="7" t="str">
        <f t="shared" si="8"/>
        <v/>
      </c>
      <c r="AG11" s="7" t="str">
        <f t="shared" si="9"/>
        <v/>
      </c>
      <c r="AH11" s="7" t="str">
        <f t="shared" si="10"/>
        <v/>
      </c>
      <c r="AI11" s="4">
        <f t="shared" si="11"/>
        <v>0</v>
      </c>
    </row>
    <row r="12" spans="1:35" x14ac:dyDescent="0.3">
      <c r="A12" s="2">
        <f>IF(Data!A12&gt;0,Data!A12-4,"")</f>
        <v>3</v>
      </c>
      <c r="B12" s="2">
        <f>IF(Data!B12&gt;0,Data!B12-4,"")</f>
        <v>3</v>
      </c>
      <c r="C12" s="2">
        <f>IF(Data!C12&gt;0,4-Data!C12,"")</f>
        <v>1</v>
      </c>
      <c r="D12" s="2">
        <f>IF(Data!D12&gt;0,4-Data!D12,"")</f>
        <v>3</v>
      </c>
      <c r="E12" s="2">
        <f>IF(Data!E12&gt;0,4-Data!E12,"")</f>
        <v>3</v>
      </c>
      <c r="F12" s="2">
        <f>IF(Data!F12&gt;0,Data!F12-4,"")</f>
        <v>1</v>
      </c>
      <c r="G12" s="2">
        <f>IF(Data!G12&gt;0,Data!G12-4,"")</f>
        <v>3</v>
      </c>
      <c r="H12" s="2">
        <f>IF(Data!H12&gt;0,Data!H12-4,"")</f>
        <v>3</v>
      </c>
      <c r="I12" s="2">
        <f>IF(Data!I12&gt;0,4-Data!I12,"")</f>
        <v>3</v>
      </c>
      <c r="J12" s="2">
        <f>IF(Data!J12&gt;0,4-Data!J12,"")</f>
        <v>0</v>
      </c>
      <c r="K12" s="2">
        <f>IF(Data!K12&gt;0,Data!K12-4,"")</f>
        <v>3</v>
      </c>
      <c r="L12" s="2">
        <f>IF(Data!L12&gt;0,4-Data!L12,"")</f>
        <v>3</v>
      </c>
      <c r="M12" s="2">
        <f>IF(Data!M12&gt;0,Data!M12-4,"")</f>
        <v>3</v>
      </c>
      <c r="N12" s="2">
        <f>IF(Data!N12&gt;0,Data!N12-4,"")</f>
        <v>2</v>
      </c>
      <c r="O12" s="2" t="str">
        <f>IF(Data!O12&gt;0,Data!O12-4,"")</f>
        <v/>
      </c>
      <c r="P12" s="2">
        <f>IF(Data!P12&gt;0,Data!P12-4,"")</f>
        <v>3</v>
      </c>
      <c r="Q12" s="2">
        <f>IF(Data!Q12&gt;0,4-Data!Q12,"")</f>
        <v>2</v>
      </c>
      <c r="R12" s="2">
        <f>IF(Data!R12&gt;0,4-Data!R12,"")</f>
        <v>2</v>
      </c>
      <c r="S12" s="2">
        <f>IF(Data!S12&gt;0,4-Data!S12,"")</f>
        <v>3</v>
      </c>
      <c r="T12" s="2">
        <f>IF(Data!T12&gt;0,Data!T12-4,"")</f>
        <v>3</v>
      </c>
      <c r="U12" s="2">
        <f>IF(Data!U12&gt;0,4-Data!U12,"")</f>
        <v>3</v>
      </c>
      <c r="V12" s="2">
        <f>IF(Data!V12&gt;0,Data!V12-4,"")</f>
        <v>3</v>
      </c>
      <c r="W12" s="2">
        <f>IF(Data!W12&gt;0,4-Data!W12,"")</f>
        <v>3</v>
      </c>
      <c r="X12" s="2">
        <f>IF(Data!X12&gt;0,4-Data!X12,"")</f>
        <v>3</v>
      </c>
      <c r="Y12" s="2">
        <f>IF(Data!Y12&gt;0,4-Data!Y12,"")</f>
        <v>3</v>
      </c>
      <c r="Z12" s="2">
        <f>IF(Data!Z12&gt;0,Data!Z12-4,"")</f>
        <v>2</v>
      </c>
      <c r="AC12" s="7" t="str">
        <f t="shared" si="5"/>
        <v/>
      </c>
      <c r="AD12" s="7" t="str">
        <f t="shared" si="6"/>
        <v/>
      </c>
      <c r="AE12" s="7" t="str">
        <f t="shared" si="7"/>
        <v/>
      </c>
      <c r="AF12" s="7" t="str">
        <f t="shared" si="8"/>
        <v/>
      </c>
      <c r="AG12" s="7" t="str">
        <f t="shared" si="9"/>
        <v/>
      </c>
      <c r="AH12" s="7" t="str">
        <f t="shared" si="10"/>
        <v/>
      </c>
      <c r="AI12" s="4">
        <f t="shared" si="11"/>
        <v>0</v>
      </c>
    </row>
    <row r="13" spans="1:35" x14ac:dyDescent="0.3">
      <c r="A13" s="2">
        <f>IF(Data!A13&gt;0,Data!A13-4,"")</f>
        <v>2</v>
      </c>
      <c r="B13" s="2">
        <f>IF(Data!B13&gt;0,Data!B13-4,"")</f>
        <v>2</v>
      </c>
      <c r="C13" s="2">
        <f>IF(Data!C13&gt;0,4-Data!C13,"")</f>
        <v>1</v>
      </c>
      <c r="D13" s="2">
        <f>IF(Data!D13&gt;0,4-Data!D13,"")</f>
        <v>1</v>
      </c>
      <c r="E13" s="2">
        <f>IF(Data!E13&gt;0,4-Data!E13,"")</f>
        <v>2</v>
      </c>
      <c r="F13" s="2">
        <f>IF(Data!F13&gt;0,Data!F13-4,"")</f>
        <v>1</v>
      </c>
      <c r="G13" s="2">
        <f>IF(Data!G13&gt;0,Data!G13-4,"")</f>
        <v>2</v>
      </c>
      <c r="H13" s="2">
        <f>IF(Data!H13&gt;0,Data!H13-4,"")</f>
        <v>0</v>
      </c>
      <c r="I13" s="2">
        <f>IF(Data!I13&gt;0,4-Data!I13,"")</f>
        <v>2</v>
      </c>
      <c r="J13" s="2">
        <f>IF(Data!J13&gt;0,4-Data!J13,"")</f>
        <v>2</v>
      </c>
      <c r="K13" s="2">
        <f>IF(Data!K13&gt;0,Data!K13-4,"")</f>
        <v>1</v>
      </c>
      <c r="L13" s="2">
        <f>IF(Data!L13&gt;0,4-Data!L13,"")</f>
        <v>2</v>
      </c>
      <c r="M13" s="2">
        <f>IF(Data!M13&gt;0,Data!M13-4,"")</f>
        <v>2</v>
      </c>
      <c r="N13" s="2">
        <f>IF(Data!N13&gt;0,Data!N13-4,"")</f>
        <v>1</v>
      </c>
      <c r="O13" s="2">
        <f>IF(Data!O13&gt;0,Data!O13-4,"")</f>
        <v>1</v>
      </c>
      <c r="P13" s="2">
        <f>IF(Data!P13&gt;0,Data!P13-4,"")</f>
        <v>2</v>
      </c>
      <c r="Q13" s="2">
        <f>IF(Data!Q13&gt;0,4-Data!Q13,"")</f>
        <v>2</v>
      </c>
      <c r="R13" s="2">
        <f>IF(Data!R13&gt;0,4-Data!R13,"")</f>
        <v>2</v>
      </c>
      <c r="S13" s="2">
        <f>IF(Data!S13&gt;0,4-Data!S13,"")</f>
        <v>2</v>
      </c>
      <c r="T13" s="2">
        <f>IF(Data!T13&gt;0,Data!T13-4,"")</f>
        <v>2</v>
      </c>
      <c r="U13" s="2">
        <f>IF(Data!U13&gt;0,4-Data!U13,"")</f>
        <v>2</v>
      </c>
      <c r="V13" s="2">
        <f>IF(Data!V13&gt;0,Data!V13-4,"")</f>
        <v>1</v>
      </c>
      <c r="W13" s="2">
        <f>IF(Data!W13&gt;0,4-Data!W13,"")</f>
        <v>2</v>
      </c>
      <c r="X13" s="2">
        <f>IF(Data!X13&gt;0,4-Data!X13,"")</f>
        <v>0</v>
      </c>
      <c r="Y13" s="2">
        <f>IF(Data!Y13&gt;0,4-Data!Y13,"")</f>
        <v>1</v>
      </c>
      <c r="Z13" s="2">
        <f>IF(Data!Z13&gt;0,Data!Z13-4,"")</f>
        <v>1</v>
      </c>
      <c r="AC13" s="7" t="str">
        <f t="shared" si="5"/>
        <v/>
      </c>
      <c r="AD13" s="7" t="str">
        <f t="shared" si="6"/>
        <v/>
      </c>
      <c r="AE13" s="7" t="str">
        <f t="shared" si="7"/>
        <v/>
      </c>
      <c r="AF13" s="7" t="str">
        <f t="shared" si="8"/>
        <v/>
      </c>
      <c r="AG13" s="7" t="str">
        <f t="shared" si="9"/>
        <v/>
      </c>
      <c r="AH13" s="7" t="str">
        <f t="shared" si="10"/>
        <v/>
      </c>
      <c r="AI13" s="4">
        <f t="shared" si="11"/>
        <v>0</v>
      </c>
    </row>
    <row r="14" spans="1:35" x14ac:dyDescent="0.3">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7" t="str">
        <f t="shared" ref="AC14:AC68" si="12">IF((MAX(A14,L14,N14,P14,X14,Y14)-MIN(A14,L14,N14,P14,X14,Y14))&gt;3,1,"")</f>
        <v/>
      </c>
      <c r="AD14" s="7" t="str">
        <f t="shared" ref="AD14:AD68" si="13">IF((MAX(B14,D14,M14,U14)-MIN(B14,D14,M14,U14))&gt;3,1,"")</f>
        <v/>
      </c>
      <c r="AE14" s="7" t="str">
        <f t="shared" ref="AE14:AE68" si="14">IF((MAX(I14,T14,V14,W14)-MIN(I14,T14,V14,W14))&gt;3,1,"")</f>
        <v/>
      </c>
      <c r="AF14" s="7" t="str">
        <f t="shared" ref="AF14:AF68" si="15">IF((MAX(H14,K14,Q14,S14)-MIN(H14,K14,Q14,S14))&gt;3,1,"")</f>
        <v/>
      </c>
      <c r="AG14" s="7" t="str">
        <f t="shared" si="9"/>
        <v/>
      </c>
      <c r="AH14" s="7" t="str">
        <f t="shared" ref="AH14:AH68" si="16">IF((MAX(C14,J14,O14,Z14)-MIN(C14,J14,O14,Z14))&gt;3,1,"")</f>
        <v/>
      </c>
      <c r="AI14" s="4" t="str">
        <f t="shared" si="11"/>
        <v/>
      </c>
    </row>
    <row r="15" spans="1:35" x14ac:dyDescent="0.3">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7" t="str">
        <f t="shared" si="12"/>
        <v/>
      </c>
      <c r="AD15" s="7" t="str">
        <f t="shared" si="13"/>
        <v/>
      </c>
      <c r="AE15" s="7" t="str">
        <f t="shared" si="14"/>
        <v/>
      </c>
      <c r="AF15" s="7" t="str">
        <f t="shared" si="15"/>
        <v/>
      </c>
      <c r="AG15" s="7" t="str">
        <f t="shared" si="9"/>
        <v/>
      </c>
      <c r="AH15" s="7" t="str">
        <f t="shared" si="16"/>
        <v/>
      </c>
      <c r="AI15" s="4" t="str">
        <f t="shared" si="11"/>
        <v/>
      </c>
    </row>
    <row r="16" spans="1:35" x14ac:dyDescent="0.3">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7" t="str">
        <f t="shared" si="12"/>
        <v/>
      </c>
      <c r="AD16" s="7" t="str">
        <f t="shared" si="13"/>
        <v/>
      </c>
      <c r="AE16" s="7" t="str">
        <f t="shared" si="14"/>
        <v/>
      </c>
      <c r="AF16" s="7" t="str">
        <f t="shared" si="15"/>
        <v/>
      </c>
      <c r="AG16" s="7" t="str">
        <f t="shared" si="9"/>
        <v/>
      </c>
      <c r="AH16" s="7" t="str">
        <f t="shared" si="16"/>
        <v/>
      </c>
      <c r="AI16" s="4" t="str">
        <f t="shared" si="11"/>
        <v/>
      </c>
    </row>
    <row r="17" spans="1:35" x14ac:dyDescent="0.3">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7" t="str">
        <f t="shared" si="12"/>
        <v/>
      </c>
      <c r="AD17" s="7" t="str">
        <f t="shared" si="13"/>
        <v/>
      </c>
      <c r="AE17" s="7" t="str">
        <f t="shared" si="14"/>
        <v/>
      </c>
      <c r="AF17" s="7" t="str">
        <f t="shared" si="15"/>
        <v/>
      </c>
      <c r="AG17" s="7" t="str">
        <f t="shared" si="9"/>
        <v/>
      </c>
      <c r="AH17" s="7" t="str">
        <f t="shared" si="16"/>
        <v/>
      </c>
      <c r="AI17" s="4" t="str">
        <f t="shared" si="11"/>
        <v/>
      </c>
    </row>
    <row r="18" spans="1:35" x14ac:dyDescent="0.3">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7" t="str">
        <f t="shared" si="12"/>
        <v/>
      </c>
      <c r="AD18" s="7" t="str">
        <f t="shared" si="13"/>
        <v/>
      </c>
      <c r="AE18" s="7" t="str">
        <f t="shared" si="14"/>
        <v/>
      </c>
      <c r="AF18" s="7" t="str">
        <f t="shared" si="15"/>
        <v/>
      </c>
      <c r="AG18" s="7" t="str">
        <f t="shared" si="9"/>
        <v/>
      </c>
      <c r="AH18" s="7" t="str">
        <f t="shared" si="16"/>
        <v/>
      </c>
      <c r="AI18" s="4" t="str">
        <f t="shared" si="11"/>
        <v/>
      </c>
    </row>
    <row r="19" spans="1:35" x14ac:dyDescent="0.3">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7" t="str">
        <f t="shared" si="12"/>
        <v/>
      </c>
      <c r="AD19" s="7" t="str">
        <f t="shared" si="13"/>
        <v/>
      </c>
      <c r="AE19" s="7" t="str">
        <f t="shared" si="14"/>
        <v/>
      </c>
      <c r="AF19" s="7" t="str">
        <f t="shared" si="15"/>
        <v/>
      </c>
      <c r="AG19" s="7" t="str">
        <f t="shared" si="9"/>
        <v/>
      </c>
      <c r="AH19" s="7" t="str">
        <f t="shared" si="16"/>
        <v/>
      </c>
      <c r="AI19" s="4" t="str">
        <f t="shared" si="11"/>
        <v/>
      </c>
    </row>
    <row r="20" spans="1:35" x14ac:dyDescent="0.3">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7" t="str">
        <f t="shared" si="12"/>
        <v/>
      </c>
      <c r="AD20" s="7" t="str">
        <f t="shared" si="13"/>
        <v/>
      </c>
      <c r="AE20" s="7" t="str">
        <f t="shared" si="14"/>
        <v/>
      </c>
      <c r="AF20" s="7" t="str">
        <f t="shared" si="15"/>
        <v/>
      </c>
      <c r="AG20" s="7" t="str">
        <f t="shared" si="9"/>
        <v/>
      </c>
      <c r="AH20" s="7" t="str">
        <f t="shared" si="16"/>
        <v/>
      </c>
      <c r="AI20" s="4" t="str">
        <f t="shared" si="11"/>
        <v/>
      </c>
    </row>
    <row r="21" spans="1:35" x14ac:dyDescent="0.3">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7" t="str">
        <f t="shared" si="12"/>
        <v/>
      </c>
      <c r="AD21" s="7" t="str">
        <f t="shared" si="13"/>
        <v/>
      </c>
      <c r="AE21" s="7" t="str">
        <f t="shared" si="14"/>
        <v/>
      </c>
      <c r="AF21" s="7" t="str">
        <f t="shared" si="15"/>
        <v/>
      </c>
      <c r="AG21" s="7" t="str">
        <f t="shared" si="9"/>
        <v/>
      </c>
      <c r="AH21" s="7" t="str">
        <f t="shared" si="16"/>
        <v/>
      </c>
      <c r="AI21" s="4" t="str">
        <f t="shared" si="11"/>
        <v/>
      </c>
    </row>
    <row r="22" spans="1:35" x14ac:dyDescent="0.3">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7" t="str">
        <f t="shared" si="12"/>
        <v/>
      </c>
      <c r="AD22" s="7" t="str">
        <f t="shared" si="13"/>
        <v/>
      </c>
      <c r="AE22" s="7" t="str">
        <f t="shared" si="14"/>
        <v/>
      </c>
      <c r="AF22" s="7" t="str">
        <f t="shared" si="15"/>
        <v/>
      </c>
      <c r="AG22" s="7" t="str">
        <f t="shared" si="9"/>
        <v/>
      </c>
      <c r="AH22" s="7" t="str">
        <f t="shared" si="16"/>
        <v/>
      </c>
      <c r="AI22" s="4" t="str">
        <f t="shared" si="11"/>
        <v/>
      </c>
    </row>
    <row r="23" spans="1:35" x14ac:dyDescent="0.3">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7" t="str">
        <f t="shared" si="12"/>
        <v/>
      </c>
      <c r="AD23" s="7" t="str">
        <f t="shared" si="13"/>
        <v/>
      </c>
      <c r="AE23" s="7" t="str">
        <f t="shared" si="14"/>
        <v/>
      </c>
      <c r="AF23" s="7" t="str">
        <f t="shared" si="15"/>
        <v/>
      </c>
      <c r="AG23" s="7" t="str">
        <f t="shared" si="9"/>
        <v/>
      </c>
      <c r="AH23" s="7" t="str">
        <f t="shared" si="16"/>
        <v/>
      </c>
      <c r="AI23" s="4" t="str">
        <f t="shared" si="11"/>
        <v/>
      </c>
    </row>
    <row r="24" spans="1:35" x14ac:dyDescent="0.3">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7" t="str">
        <f t="shared" si="12"/>
        <v/>
      </c>
      <c r="AD24" s="7" t="str">
        <f t="shared" si="13"/>
        <v/>
      </c>
      <c r="AE24" s="7" t="str">
        <f t="shared" si="14"/>
        <v/>
      </c>
      <c r="AF24" s="7" t="str">
        <f t="shared" si="15"/>
        <v/>
      </c>
      <c r="AG24" s="7" t="str">
        <f t="shared" si="9"/>
        <v/>
      </c>
      <c r="AH24" s="7" t="str">
        <f t="shared" si="16"/>
        <v/>
      </c>
      <c r="AI24" s="4" t="str">
        <f t="shared" si="11"/>
        <v/>
      </c>
    </row>
    <row r="25" spans="1:35" x14ac:dyDescent="0.3">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7" t="str">
        <f t="shared" si="12"/>
        <v/>
      </c>
      <c r="AD25" s="7" t="str">
        <f t="shared" si="13"/>
        <v/>
      </c>
      <c r="AE25" s="7" t="str">
        <f t="shared" si="14"/>
        <v/>
      </c>
      <c r="AF25" s="7" t="str">
        <f t="shared" si="15"/>
        <v/>
      </c>
      <c r="AG25" s="7" t="str">
        <f t="shared" si="9"/>
        <v/>
      </c>
      <c r="AH25" s="7" t="str">
        <f t="shared" si="16"/>
        <v/>
      </c>
      <c r="AI25" s="4" t="str">
        <f t="shared" si="11"/>
        <v/>
      </c>
    </row>
    <row r="26" spans="1:35" x14ac:dyDescent="0.3">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7" t="str">
        <f t="shared" si="12"/>
        <v/>
      </c>
      <c r="AD26" s="7" t="str">
        <f t="shared" si="13"/>
        <v/>
      </c>
      <c r="AE26" s="7" t="str">
        <f t="shared" si="14"/>
        <v/>
      </c>
      <c r="AF26" s="7" t="str">
        <f t="shared" si="15"/>
        <v/>
      </c>
      <c r="AG26" s="7" t="str">
        <f t="shared" si="9"/>
        <v/>
      </c>
      <c r="AH26" s="7" t="str">
        <f t="shared" si="16"/>
        <v/>
      </c>
      <c r="AI26" s="4" t="str">
        <f t="shared" si="11"/>
        <v/>
      </c>
    </row>
    <row r="27" spans="1:35" x14ac:dyDescent="0.3">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7" t="str">
        <f t="shared" si="12"/>
        <v/>
      </c>
      <c r="AD27" s="7" t="str">
        <f t="shared" si="13"/>
        <v/>
      </c>
      <c r="AE27" s="7" t="str">
        <f t="shared" si="14"/>
        <v/>
      </c>
      <c r="AF27" s="7" t="str">
        <f t="shared" si="15"/>
        <v/>
      </c>
      <c r="AG27" s="7" t="str">
        <f t="shared" si="9"/>
        <v/>
      </c>
      <c r="AH27" s="7" t="str">
        <f t="shared" si="16"/>
        <v/>
      </c>
      <c r="AI27" s="4" t="str">
        <f t="shared" si="11"/>
        <v/>
      </c>
    </row>
    <row r="28" spans="1:35" x14ac:dyDescent="0.3">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7" t="str">
        <f t="shared" si="12"/>
        <v/>
      </c>
      <c r="AD28" s="7" t="str">
        <f t="shared" si="13"/>
        <v/>
      </c>
      <c r="AE28" s="7" t="str">
        <f t="shared" si="14"/>
        <v/>
      </c>
      <c r="AF28" s="7" t="str">
        <f t="shared" si="15"/>
        <v/>
      </c>
      <c r="AG28" s="7" t="str">
        <f t="shared" si="9"/>
        <v/>
      </c>
      <c r="AH28" s="7" t="str">
        <f t="shared" si="16"/>
        <v/>
      </c>
      <c r="AI28" s="4" t="str">
        <f t="shared" si="11"/>
        <v/>
      </c>
    </row>
    <row r="29" spans="1:35" x14ac:dyDescent="0.3">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7" t="str">
        <f t="shared" si="12"/>
        <v/>
      </c>
      <c r="AD29" s="7" t="str">
        <f t="shared" si="13"/>
        <v/>
      </c>
      <c r="AE29" s="7" t="str">
        <f t="shared" si="14"/>
        <v/>
      </c>
      <c r="AF29" s="7" t="str">
        <f t="shared" si="15"/>
        <v/>
      </c>
      <c r="AG29" s="7" t="str">
        <f t="shared" si="9"/>
        <v/>
      </c>
      <c r="AH29" s="7" t="str">
        <f t="shared" si="16"/>
        <v/>
      </c>
      <c r="AI29" s="4" t="str">
        <f t="shared" si="11"/>
        <v/>
      </c>
    </row>
    <row r="30" spans="1:35" x14ac:dyDescent="0.3">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7" t="str">
        <f t="shared" si="12"/>
        <v/>
      </c>
      <c r="AD30" s="7" t="str">
        <f t="shared" si="13"/>
        <v/>
      </c>
      <c r="AE30" s="7" t="str">
        <f t="shared" si="14"/>
        <v/>
      </c>
      <c r="AF30" s="7" t="str">
        <f t="shared" si="15"/>
        <v/>
      </c>
      <c r="AG30" s="7" t="str">
        <f t="shared" si="9"/>
        <v/>
      </c>
      <c r="AH30" s="7" t="str">
        <f t="shared" si="16"/>
        <v/>
      </c>
      <c r="AI30" s="4" t="str">
        <f t="shared" si="11"/>
        <v/>
      </c>
    </row>
    <row r="31" spans="1:35" x14ac:dyDescent="0.3">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7" t="str">
        <f t="shared" si="12"/>
        <v/>
      </c>
      <c r="AD31" s="7" t="str">
        <f t="shared" si="13"/>
        <v/>
      </c>
      <c r="AE31" s="7" t="str">
        <f t="shared" si="14"/>
        <v/>
      </c>
      <c r="AF31" s="7" t="str">
        <f t="shared" si="15"/>
        <v/>
      </c>
      <c r="AG31" s="7" t="str">
        <f t="shared" si="9"/>
        <v/>
      </c>
      <c r="AH31" s="7" t="str">
        <f t="shared" si="16"/>
        <v/>
      </c>
      <c r="AI31" s="4" t="str">
        <f t="shared" si="11"/>
        <v/>
      </c>
    </row>
    <row r="32" spans="1:35" x14ac:dyDescent="0.3">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7" t="str">
        <f t="shared" si="12"/>
        <v/>
      </c>
      <c r="AD32" s="7" t="str">
        <f t="shared" si="13"/>
        <v/>
      </c>
      <c r="AE32" s="7" t="str">
        <f t="shared" si="14"/>
        <v/>
      </c>
      <c r="AF32" s="7" t="str">
        <f t="shared" si="15"/>
        <v/>
      </c>
      <c r="AG32" s="7" t="str">
        <f t="shared" si="9"/>
        <v/>
      </c>
      <c r="AH32" s="7" t="str">
        <f t="shared" si="16"/>
        <v/>
      </c>
      <c r="AI32" s="4" t="str">
        <f t="shared" si="11"/>
        <v/>
      </c>
    </row>
    <row r="33" spans="1:35" x14ac:dyDescent="0.3">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7" t="str">
        <f t="shared" si="12"/>
        <v/>
      </c>
      <c r="AD33" s="7" t="str">
        <f t="shared" si="13"/>
        <v/>
      </c>
      <c r="AE33" s="7" t="str">
        <f t="shared" si="14"/>
        <v/>
      </c>
      <c r="AF33" s="7" t="str">
        <f t="shared" si="15"/>
        <v/>
      </c>
      <c r="AG33" s="7" t="str">
        <f t="shared" si="9"/>
        <v/>
      </c>
      <c r="AH33" s="7" t="str">
        <f t="shared" si="16"/>
        <v/>
      </c>
      <c r="AI33" s="4" t="str">
        <f t="shared" si="11"/>
        <v/>
      </c>
    </row>
    <row r="34" spans="1:35" x14ac:dyDescent="0.3">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2"/>
        <v/>
      </c>
      <c r="AD34" s="7" t="str">
        <f t="shared" si="13"/>
        <v/>
      </c>
      <c r="AE34" s="7" t="str">
        <f t="shared" si="14"/>
        <v/>
      </c>
      <c r="AF34" s="7" t="str">
        <f t="shared" si="15"/>
        <v/>
      </c>
      <c r="AG34" s="7" t="str">
        <f t="shared" si="9"/>
        <v/>
      </c>
      <c r="AH34" s="7" t="str">
        <f t="shared" si="16"/>
        <v/>
      </c>
      <c r="AI34" s="4" t="str">
        <f t="shared" si="11"/>
        <v/>
      </c>
    </row>
    <row r="35" spans="1:35" x14ac:dyDescent="0.3">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2"/>
        <v/>
      </c>
      <c r="AD35" s="7" t="str">
        <f t="shared" si="13"/>
        <v/>
      </c>
      <c r="AE35" s="7" t="str">
        <f t="shared" si="14"/>
        <v/>
      </c>
      <c r="AF35" s="7" t="str">
        <f t="shared" si="15"/>
        <v/>
      </c>
      <c r="AG35" s="7" t="str">
        <f t="shared" si="9"/>
        <v/>
      </c>
      <c r="AH35" s="7" t="str">
        <f t="shared" si="16"/>
        <v/>
      </c>
      <c r="AI35" s="4" t="str">
        <f t="shared" si="11"/>
        <v/>
      </c>
    </row>
    <row r="36" spans="1:35" x14ac:dyDescent="0.3">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2"/>
        <v/>
      </c>
      <c r="AD36" s="7" t="str">
        <f t="shared" si="13"/>
        <v/>
      </c>
      <c r="AE36" s="7" t="str">
        <f t="shared" si="14"/>
        <v/>
      </c>
      <c r="AF36" s="7" t="str">
        <f t="shared" si="15"/>
        <v/>
      </c>
      <c r="AG36" s="7" t="str">
        <f t="shared" si="9"/>
        <v/>
      </c>
      <c r="AH36" s="7" t="str">
        <f t="shared" si="16"/>
        <v/>
      </c>
      <c r="AI36" s="4" t="str">
        <f t="shared" si="11"/>
        <v/>
      </c>
    </row>
    <row r="37" spans="1:35" x14ac:dyDescent="0.3">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2"/>
        <v/>
      </c>
      <c r="AD37" s="7" t="str">
        <f t="shared" si="13"/>
        <v/>
      </c>
      <c r="AE37" s="7" t="str">
        <f t="shared" si="14"/>
        <v/>
      </c>
      <c r="AF37" s="7" t="str">
        <f t="shared" si="15"/>
        <v/>
      </c>
      <c r="AG37" s="7" t="str">
        <f t="shared" si="9"/>
        <v/>
      </c>
      <c r="AH37" s="7" t="str">
        <f t="shared" si="16"/>
        <v/>
      </c>
      <c r="AI37" s="4" t="str">
        <f t="shared" si="11"/>
        <v/>
      </c>
    </row>
    <row r="38" spans="1:35" x14ac:dyDescent="0.3">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2"/>
        <v/>
      </c>
      <c r="AD38" s="7" t="str">
        <f t="shared" si="13"/>
        <v/>
      </c>
      <c r="AE38" s="7" t="str">
        <f t="shared" si="14"/>
        <v/>
      </c>
      <c r="AF38" s="7" t="str">
        <f t="shared" si="15"/>
        <v/>
      </c>
      <c r="AG38" s="7" t="str">
        <f t="shared" si="9"/>
        <v/>
      </c>
      <c r="AH38" s="7" t="str">
        <f t="shared" si="16"/>
        <v/>
      </c>
      <c r="AI38" s="4" t="str">
        <f t="shared" si="11"/>
        <v/>
      </c>
    </row>
    <row r="39" spans="1:35" x14ac:dyDescent="0.3">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2"/>
        <v/>
      </c>
      <c r="AD39" s="7" t="str">
        <f t="shared" si="13"/>
        <v/>
      </c>
      <c r="AE39" s="7" t="str">
        <f t="shared" si="14"/>
        <v/>
      </c>
      <c r="AF39" s="7" t="str">
        <f t="shared" si="15"/>
        <v/>
      </c>
      <c r="AG39" s="7" t="str">
        <f t="shared" si="9"/>
        <v/>
      </c>
      <c r="AH39" s="7" t="str">
        <f t="shared" si="16"/>
        <v/>
      </c>
      <c r="AI39" s="4" t="str">
        <f t="shared" si="11"/>
        <v/>
      </c>
    </row>
    <row r="40" spans="1:35" x14ac:dyDescent="0.3">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2"/>
        <v/>
      </c>
      <c r="AD40" s="7" t="str">
        <f t="shared" si="13"/>
        <v/>
      </c>
      <c r="AE40" s="7" t="str">
        <f t="shared" si="14"/>
        <v/>
      </c>
      <c r="AF40" s="7" t="str">
        <f t="shared" si="15"/>
        <v/>
      </c>
      <c r="AG40" s="7" t="str">
        <f t="shared" si="9"/>
        <v/>
      </c>
      <c r="AH40" s="7" t="str">
        <f t="shared" si="16"/>
        <v/>
      </c>
      <c r="AI40" s="4" t="str">
        <f t="shared" si="11"/>
        <v/>
      </c>
    </row>
    <row r="41" spans="1:35" x14ac:dyDescent="0.3">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2"/>
        <v/>
      </c>
      <c r="AD41" s="7" t="str">
        <f t="shared" si="13"/>
        <v/>
      </c>
      <c r="AE41" s="7" t="str">
        <f t="shared" si="14"/>
        <v/>
      </c>
      <c r="AF41" s="7" t="str">
        <f t="shared" si="15"/>
        <v/>
      </c>
      <c r="AG41" s="7" t="str">
        <f t="shared" si="9"/>
        <v/>
      </c>
      <c r="AH41" s="7" t="str">
        <f t="shared" si="16"/>
        <v/>
      </c>
      <c r="AI41" s="4" t="str">
        <f t="shared" si="11"/>
        <v/>
      </c>
    </row>
    <row r="42" spans="1:35" x14ac:dyDescent="0.3">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2"/>
        <v/>
      </c>
      <c r="AD42" s="7" t="str">
        <f t="shared" si="13"/>
        <v/>
      </c>
      <c r="AE42" s="7" t="str">
        <f t="shared" si="14"/>
        <v/>
      </c>
      <c r="AF42" s="7" t="str">
        <f t="shared" si="15"/>
        <v/>
      </c>
      <c r="AG42" s="7" t="str">
        <f t="shared" si="9"/>
        <v/>
      </c>
      <c r="AH42" s="7" t="str">
        <f t="shared" si="16"/>
        <v/>
      </c>
      <c r="AI42" s="4" t="str">
        <f t="shared" si="11"/>
        <v/>
      </c>
    </row>
    <row r="43" spans="1:35" x14ac:dyDescent="0.3">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2"/>
        <v/>
      </c>
      <c r="AD43" s="7" t="str">
        <f t="shared" si="13"/>
        <v/>
      </c>
      <c r="AE43" s="7" t="str">
        <f t="shared" si="14"/>
        <v/>
      </c>
      <c r="AF43" s="7" t="str">
        <f t="shared" si="15"/>
        <v/>
      </c>
      <c r="AG43" s="7" t="str">
        <f t="shared" si="9"/>
        <v/>
      </c>
      <c r="AH43" s="7" t="str">
        <f t="shared" si="16"/>
        <v/>
      </c>
      <c r="AI43" s="4" t="str">
        <f t="shared" si="11"/>
        <v/>
      </c>
    </row>
    <row r="44" spans="1:35" x14ac:dyDescent="0.3">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2"/>
        <v/>
      </c>
      <c r="AD44" s="7" t="str">
        <f t="shared" si="13"/>
        <v/>
      </c>
      <c r="AE44" s="7" t="str">
        <f t="shared" si="14"/>
        <v/>
      </c>
      <c r="AF44" s="7" t="str">
        <f t="shared" si="15"/>
        <v/>
      </c>
      <c r="AG44" s="7" t="str">
        <f t="shared" si="9"/>
        <v/>
      </c>
      <c r="AH44" s="7" t="str">
        <f t="shared" si="16"/>
        <v/>
      </c>
      <c r="AI44" s="4" t="str">
        <f t="shared" si="11"/>
        <v/>
      </c>
    </row>
    <row r="45" spans="1:35" x14ac:dyDescent="0.3">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2"/>
        <v/>
      </c>
      <c r="AD45" s="7" t="str">
        <f t="shared" si="13"/>
        <v/>
      </c>
      <c r="AE45" s="7" t="str">
        <f t="shared" si="14"/>
        <v/>
      </c>
      <c r="AF45" s="7" t="str">
        <f t="shared" si="15"/>
        <v/>
      </c>
      <c r="AG45" s="7" t="str">
        <f t="shared" si="9"/>
        <v/>
      </c>
      <c r="AH45" s="7" t="str">
        <f t="shared" si="16"/>
        <v/>
      </c>
      <c r="AI45" s="4" t="str">
        <f t="shared" si="11"/>
        <v/>
      </c>
    </row>
    <row r="46" spans="1:35" x14ac:dyDescent="0.3">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2"/>
        <v/>
      </c>
      <c r="AD46" s="7" t="str">
        <f t="shared" si="13"/>
        <v/>
      </c>
      <c r="AE46" s="7" t="str">
        <f t="shared" si="14"/>
        <v/>
      </c>
      <c r="AF46" s="7" t="str">
        <f t="shared" si="15"/>
        <v/>
      </c>
      <c r="AG46" s="7" t="str">
        <f t="shared" si="9"/>
        <v/>
      </c>
      <c r="AH46" s="7" t="str">
        <f t="shared" si="16"/>
        <v/>
      </c>
      <c r="AI46" s="4" t="str">
        <f t="shared" si="11"/>
        <v/>
      </c>
    </row>
    <row r="47" spans="1:35" x14ac:dyDescent="0.3">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2"/>
        <v/>
      </c>
      <c r="AD47" s="7" t="str">
        <f t="shared" si="13"/>
        <v/>
      </c>
      <c r="AE47" s="7" t="str">
        <f t="shared" si="14"/>
        <v/>
      </c>
      <c r="AF47" s="7" t="str">
        <f t="shared" si="15"/>
        <v/>
      </c>
      <c r="AG47" s="7" t="str">
        <f t="shared" si="9"/>
        <v/>
      </c>
      <c r="AH47" s="7" t="str">
        <f t="shared" si="16"/>
        <v/>
      </c>
      <c r="AI47" s="4" t="str">
        <f t="shared" si="11"/>
        <v/>
      </c>
    </row>
    <row r="48" spans="1:35" x14ac:dyDescent="0.3">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2"/>
        <v/>
      </c>
      <c r="AD48" s="7" t="str">
        <f t="shared" si="13"/>
        <v/>
      </c>
      <c r="AE48" s="7" t="str">
        <f t="shared" si="14"/>
        <v/>
      </c>
      <c r="AF48" s="7" t="str">
        <f t="shared" si="15"/>
        <v/>
      </c>
      <c r="AG48" s="7" t="str">
        <f t="shared" si="9"/>
        <v/>
      </c>
      <c r="AH48" s="7" t="str">
        <f t="shared" si="16"/>
        <v/>
      </c>
      <c r="AI48" s="4" t="str">
        <f t="shared" si="11"/>
        <v/>
      </c>
    </row>
    <row r="49" spans="1:35" x14ac:dyDescent="0.3">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2"/>
        <v/>
      </c>
      <c r="AD49" s="7" t="str">
        <f t="shared" si="13"/>
        <v/>
      </c>
      <c r="AE49" s="7" t="str">
        <f t="shared" si="14"/>
        <v/>
      </c>
      <c r="AF49" s="7" t="str">
        <f t="shared" si="15"/>
        <v/>
      </c>
      <c r="AG49" s="7" t="str">
        <f t="shared" si="9"/>
        <v/>
      </c>
      <c r="AH49" s="7" t="str">
        <f t="shared" si="16"/>
        <v/>
      </c>
      <c r="AI49" s="4" t="str">
        <f t="shared" si="11"/>
        <v/>
      </c>
    </row>
    <row r="50" spans="1:35" x14ac:dyDescent="0.3">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2"/>
        <v/>
      </c>
      <c r="AD50" s="7" t="str">
        <f t="shared" si="13"/>
        <v/>
      </c>
      <c r="AE50" s="7" t="str">
        <f t="shared" si="14"/>
        <v/>
      </c>
      <c r="AF50" s="7" t="str">
        <f t="shared" si="15"/>
        <v/>
      </c>
      <c r="AG50" s="7" t="str">
        <f t="shared" si="9"/>
        <v/>
      </c>
      <c r="AH50" s="7" t="str">
        <f t="shared" si="16"/>
        <v/>
      </c>
      <c r="AI50" s="4" t="str">
        <f t="shared" si="11"/>
        <v/>
      </c>
    </row>
    <row r="51" spans="1:35" x14ac:dyDescent="0.3">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2"/>
        <v/>
      </c>
      <c r="AD51" s="7" t="str">
        <f t="shared" si="13"/>
        <v/>
      </c>
      <c r="AE51" s="7" t="str">
        <f t="shared" si="14"/>
        <v/>
      </c>
      <c r="AF51" s="7" t="str">
        <f t="shared" si="15"/>
        <v/>
      </c>
      <c r="AG51" s="7" t="str">
        <f t="shared" si="9"/>
        <v/>
      </c>
      <c r="AH51" s="7" t="str">
        <f t="shared" si="16"/>
        <v/>
      </c>
      <c r="AI51" s="4" t="str">
        <f t="shared" si="11"/>
        <v/>
      </c>
    </row>
    <row r="52" spans="1:35" x14ac:dyDescent="0.3">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3">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3">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3">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3">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3">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3">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3">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3">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3">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3">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3">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3">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3">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3">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3">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3">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3">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3">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3">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3">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3">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3">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3">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3">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3">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3">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3">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3">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3">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3">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3">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3">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3">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3">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3">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3">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3">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3">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3">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3">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3">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3">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3">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3">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3">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3">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3">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3">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3">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3">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3">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3">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3">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3">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3">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3">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3">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3">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3">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3">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3">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3">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3">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3">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3">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3">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3">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3">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3">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3">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3">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3">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3">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3">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3">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3">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3">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3">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3">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3">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3">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3">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3">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3">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3">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3">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3">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3">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3">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3">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3">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3">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3">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3">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3">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3">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3">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3">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3">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3">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3">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3">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3">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3">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3">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3">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3">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3">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3">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3">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3">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3">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3">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3">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3">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3">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3">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3">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3">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3">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3">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3">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3">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3">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3">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3">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3">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3">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3">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3">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3">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3">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3">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3">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3">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3">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3">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3">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3">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3">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3">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3">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3">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3">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3">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3">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3">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3">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3">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3">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3">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3">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3">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3">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3">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3">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3">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3">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3">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3">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3">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3">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3">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3">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3">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3">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3">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3">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3">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3">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3">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3">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3">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3">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3">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3">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3">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3">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3">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3">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3">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3">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3">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3">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3">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3">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3">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3">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3">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3">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3">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3">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3">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3">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3">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3">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3">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3">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3">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3">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3">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3">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3">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3">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3">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3">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3">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3">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3">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3">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3">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3">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3">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3">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3">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3">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3">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3">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3">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3">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3">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3">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3">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3">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3">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3">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3">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3">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3">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3">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3">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3">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3">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3">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3">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3">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3">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3">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3">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3">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3">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3">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3">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3">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3">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3">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3">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3">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3">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3">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3">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3">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3">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3">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3">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3">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3">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3">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3">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3">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3">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3">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3">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3">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3">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3">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3">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3">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3">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3">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3">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3">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3">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3">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3">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3">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3">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3">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3">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3">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3">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3">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3">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3">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3">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3">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3">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3">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3">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3">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3">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3">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3">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3">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3">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3">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3">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3">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3">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3">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3">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3">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3">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3">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3">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3">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3">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3">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3">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3">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3">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3">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3">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3">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3">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3">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3">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3">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3">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3">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3">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3">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3">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3">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3">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3">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3">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3">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3">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3">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3">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3">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3">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3">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3">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3">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3">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3">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3">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3">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3">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3">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3">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3">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3">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3">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3">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3">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3">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3">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3">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3">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3">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3">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3">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3">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3">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3">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3">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3">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3">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3">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3">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3">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3">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3">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3">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3">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3">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3">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3">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3">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3">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3">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3">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3">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3">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3">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3">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3">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3">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3">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3">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3">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3">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3">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3">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3">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3">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3">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3">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3">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3">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3">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3">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3">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3">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3">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3">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3">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3">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3">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3">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3">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3">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3">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3">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3">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3">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3">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3">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3">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3">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3">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3">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3">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3">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3">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3">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3">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3">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3">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3">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3">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3">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3">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3">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3">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3">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3">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3">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3">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3">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3">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3">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3">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3">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3">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3">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3">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3">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3">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3">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3">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3">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3">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3">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3">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3">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3">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3">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3">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3">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3">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3">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3">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3">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3">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3">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3">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3">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3">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3">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3">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3">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3">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3">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3">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3">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3">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3">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3">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3">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3">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3">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3">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3">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3">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3">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3">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3">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3">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3">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3">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3">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3">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3">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3">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3">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3">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3">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3">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3">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3">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3">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3">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3">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3">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3">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3">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3">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3">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3">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3">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3">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3">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3">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3">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3">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3">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3">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3">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3">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3">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3">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3">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3">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3">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3">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3">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3">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3">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3">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3">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3">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3">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3">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3">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3">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3">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3">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3">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3">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3">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3">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3">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3">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3">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3">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3">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3">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3">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3">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3">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3">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3">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3">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3">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3">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3">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3">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3">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3">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3">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3">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3">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3">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3">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3">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3">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3">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3">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3">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3">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3">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3">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3">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3">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3">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3">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3">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3">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3">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3">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3">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3">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3">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3">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3">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3">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3">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3">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3">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3">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3">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3">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3">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3">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3">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3">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3">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3">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3">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3">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3">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3">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3">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3">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3">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3">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3">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3">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3">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3">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3">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3">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3">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3">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3">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3">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3">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3">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3">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3">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3">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3">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3">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3">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3">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3">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3">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3">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3">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3">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3">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3">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3">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3">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3">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3">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3">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3">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3">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3">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3">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3">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3">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3">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3">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3">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3">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3">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3">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3">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3">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3">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3">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3">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3">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3">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3">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3">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3">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3">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3">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3">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3">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3">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3">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3">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3">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3">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3">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3">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3">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3">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3">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3">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3">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3">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3">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3">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3">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3">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3">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3">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3">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3">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3">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3">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3">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3">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3">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3">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3">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3">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3">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3">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3">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3">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3">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3">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3">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3">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3">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3">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3">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3">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3">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3">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3">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3">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3">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3">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3">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3">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3">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3">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3">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3">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3">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3">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3">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3">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3">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3">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3">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3">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3">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3">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3">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3">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3">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3">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3">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3">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3">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3">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3">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3">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3">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3">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3">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3">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3">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3">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3">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3">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3">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3">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3">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3">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3">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3">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3">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3">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3">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3">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3">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3">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3">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3">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3">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3">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3">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3">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3">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3">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3">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3">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3">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3">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3">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3">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3">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3">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3">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3">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3">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3">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3">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3">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3">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3">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3">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3">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3">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3">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3">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3">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3">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3">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3">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3">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3">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3">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3">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3">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3">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3">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3">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3">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3">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3">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3">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3">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3">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3">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3">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3">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3">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3">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3">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3">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3">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3">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3">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3">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3">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3">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3">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3">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3">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3">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3">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3">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3">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3">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3">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3">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3">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3">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3">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3">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3">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3">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3">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3">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3">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3">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3">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3">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3">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3">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3">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3">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3">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3">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3">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3">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3">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3">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3">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3">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3">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3">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3">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3">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3">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3">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3">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3">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3">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3">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3">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3">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3">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3">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3">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3">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3">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3">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3">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3">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3">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3">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3">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3">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3">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3">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3">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3">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3">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3">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3">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3">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3">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3">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3">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3">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3">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3">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3">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3">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3">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3">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3">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3">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3">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3">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3">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3">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3">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3">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3">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3">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3">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3">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3">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3">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3">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3">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3">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3">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3">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3">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3">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3">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3">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3">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3">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3">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3">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3">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3">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3">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3">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3">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3">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3">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3">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3">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3">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3">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3">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3">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3">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3">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3">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3">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3">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3">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3">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3">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3">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3">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3">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3">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3">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3">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3">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3">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3">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3">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3">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3">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3">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3">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3">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3">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3">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3">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BA1" workbookViewId="0">
      <selection activeCell="BB21" sqref="BB21:BI21"/>
    </sheetView>
  </sheetViews>
  <sheetFormatPr defaultColWidth="9.109375" defaultRowHeight="14.4" x14ac:dyDescent="0.3"/>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3">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6" t="s">
        <v>51</v>
      </c>
      <c r="BD1" s="36" t="s">
        <v>52</v>
      </c>
      <c r="BE1" s="37" t="s">
        <v>53</v>
      </c>
      <c r="BF1" s="37" t="s">
        <v>1</v>
      </c>
      <c r="BG1" s="36" t="s">
        <v>54</v>
      </c>
      <c r="BH1" t="s">
        <v>241</v>
      </c>
      <c r="BI1" t="s">
        <v>244</v>
      </c>
    </row>
    <row r="2" spans="1:61" x14ac:dyDescent="0.3">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3">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6" t="s">
        <v>50</v>
      </c>
      <c r="BC3" s="36" t="s">
        <v>51</v>
      </c>
      <c r="BD3" s="36" t="s">
        <v>52</v>
      </c>
      <c r="BE3" s="37" t="s">
        <v>53</v>
      </c>
      <c r="BF3" s="37" t="s">
        <v>1</v>
      </c>
      <c r="BG3" s="36" t="s">
        <v>54</v>
      </c>
      <c r="BH3" t="s">
        <v>241</v>
      </c>
      <c r="BI3" t="s">
        <v>244</v>
      </c>
    </row>
    <row r="4" spans="1:61" x14ac:dyDescent="0.3">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2" t="s">
        <v>419</v>
      </c>
      <c r="BC4" s="42" t="s">
        <v>420</v>
      </c>
      <c r="BD4" s="42" t="s">
        <v>421</v>
      </c>
      <c r="BE4" s="42" t="s">
        <v>422</v>
      </c>
      <c r="BF4" s="42" t="s">
        <v>423</v>
      </c>
      <c r="BG4" s="42" t="s">
        <v>424</v>
      </c>
      <c r="BH4" t="s">
        <v>798</v>
      </c>
      <c r="BI4" t="s">
        <v>805</v>
      </c>
    </row>
    <row r="5" spans="1:61" x14ac:dyDescent="0.3">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2" t="s">
        <v>476</v>
      </c>
      <c r="BC5" s="42" t="s">
        <v>477</v>
      </c>
      <c r="BD5" s="42" t="s">
        <v>478</v>
      </c>
      <c r="BE5" s="42" t="s">
        <v>479</v>
      </c>
      <c r="BF5" s="42" t="s">
        <v>480</v>
      </c>
      <c r="BG5" s="42" t="s">
        <v>481</v>
      </c>
      <c r="BH5" t="s">
        <v>799</v>
      </c>
      <c r="BI5" t="s">
        <v>806</v>
      </c>
    </row>
    <row r="6" spans="1:61" x14ac:dyDescent="0.3">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6" t="s">
        <v>362</v>
      </c>
      <c r="BC6" s="36" t="s">
        <v>363</v>
      </c>
      <c r="BD6" s="36" t="s">
        <v>364</v>
      </c>
      <c r="BE6" s="36" t="s">
        <v>365</v>
      </c>
      <c r="BF6" s="36" t="s">
        <v>366</v>
      </c>
      <c r="BG6" s="36" t="s">
        <v>367</v>
      </c>
      <c r="BH6" t="s">
        <v>797</v>
      </c>
      <c r="BI6" t="s">
        <v>807</v>
      </c>
    </row>
    <row r="7" spans="1:61" x14ac:dyDescent="0.3">
      <c r="A7" t="s">
        <v>248</v>
      </c>
      <c r="B7" t="s">
        <v>482</v>
      </c>
      <c r="C7" s="64" t="s">
        <v>500</v>
      </c>
      <c r="D7" t="s">
        <v>483</v>
      </c>
      <c r="E7" t="s">
        <v>484</v>
      </c>
      <c r="F7" t="s">
        <v>1204</v>
      </c>
      <c r="G7" t="s">
        <v>1205</v>
      </c>
      <c r="H7" t="s">
        <v>1217</v>
      </c>
      <c r="I7" t="s">
        <v>1218</v>
      </c>
      <c r="J7" s="64" t="s">
        <v>1206</v>
      </c>
      <c r="K7" t="s">
        <v>1207</v>
      </c>
      <c r="L7" t="s">
        <v>486</v>
      </c>
      <c r="M7" t="s">
        <v>487</v>
      </c>
      <c r="N7" t="s">
        <v>488</v>
      </c>
      <c r="O7" t="s">
        <v>489</v>
      </c>
      <c r="P7" t="s">
        <v>490</v>
      </c>
      <c r="Q7" t="s">
        <v>491</v>
      </c>
      <c r="R7" t="s">
        <v>492</v>
      </c>
      <c r="S7" t="s">
        <v>493</v>
      </c>
      <c r="T7" t="s">
        <v>443</v>
      </c>
      <c r="U7" t="s">
        <v>494</v>
      </c>
      <c r="V7" t="s">
        <v>1208</v>
      </c>
      <c r="W7" t="s">
        <v>1209</v>
      </c>
      <c r="X7" t="s">
        <v>495</v>
      </c>
      <c r="Y7" t="s">
        <v>485</v>
      </c>
      <c r="Z7" t="s">
        <v>496</v>
      </c>
      <c r="AA7" t="s">
        <v>497</v>
      </c>
      <c r="AB7" t="s">
        <v>498</v>
      </c>
      <c r="AC7" t="s">
        <v>1210</v>
      </c>
      <c r="AD7" t="s">
        <v>1211</v>
      </c>
      <c r="AE7" t="s">
        <v>1212</v>
      </c>
      <c r="AF7" t="s">
        <v>499</v>
      </c>
      <c r="AG7" t="s">
        <v>500</v>
      </c>
      <c r="AH7" t="s">
        <v>1213</v>
      </c>
      <c r="AI7" t="s">
        <v>1214</v>
      </c>
      <c r="AJ7" t="s">
        <v>501</v>
      </c>
      <c r="AK7" t="s">
        <v>502</v>
      </c>
      <c r="AL7" t="s">
        <v>503</v>
      </c>
      <c r="AM7" t="s">
        <v>504</v>
      </c>
      <c r="AN7" t="s">
        <v>505</v>
      </c>
      <c r="AO7" t="s">
        <v>506</v>
      </c>
      <c r="AP7" t="s">
        <v>507</v>
      </c>
      <c r="AQ7" t="s">
        <v>1215</v>
      </c>
      <c r="AR7" t="s">
        <v>508</v>
      </c>
      <c r="AS7" t="s">
        <v>509</v>
      </c>
      <c r="AT7" t="s">
        <v>510</v>
      </c>
      <c r="AU7" t="s">
        <v>511</v>
      </c>
      <c r="AV7" t="s">
        <v>512</v>
      </c>
      <c r="AW7" t="s">
        <v>513</v>
      </c>
      <c r="AX7" t="s">
        <v>514</v>
      </c>
      <c r="AY7" t="s">
        <v>1216</v>
      </c>
      <c r="AZ7" t="s">
        <v>515</v>
      </c>
      <c r="BA7" t="s">
        <v>516</v>
      </c>
      <c r="BB7" s="36" t="s">
        <v>517</v>
      </c>
      <c r="BC7" s="36" t="s">
        <v>518</v>
      </c>
      <c r="BD7" s="36" t="s">
        <v>519</v>
      </c>
      <c r="BE7" s="37" t="s">
        <v>520</v>
      </c>
      <c r="BF7" s="37" t="s">
        <v>1</v>
      </c>
      <c r="BG7" s="36" t="s">
        <v>521</v>
      </c>
      <c r="BH7" t="s">
        <v>800</v>
      </c>
      <c r="BI7" t="s">
        <v>808</v>
      </c>
    </row>
    <row r="8" spans="1:61" x14ac:dyDescent="0.3">
      <c r="A8" t="s">
        <v>249</v>
      </c>
      <c r="B8" t="s">
        <v>1278</v>
      </c>
      <c r="C8" t="s">
        <v>545</v>
      </c>
      <c r="D8" t="s">
        <v>523</v>
      </c>
      <c r="E8" t="s">
        <v>524</v>
      </c>
      <c r="F8" t="s">
        <v>372</v>
      </c>
      <c r="G8" t="s">
        <v>525</v>
      </c>
      <c r="H8" t="s">
        <v>1279</v>
      </c>
      <c r="I8" t="s">
        <v>1280</v>
      </c>
      <c r="J8" t="s">
        <v>526</v>
      </c>
      <c r="K8" t="s">
        <v>527</v>
      </c>
      <c r="L8" t="s">
        <v>528</v>
      </c>
      <c r="M8" t="s">
        <v>529</v>
      </c>
      <c r="N8" t="s">
        <v>530</v>
      </c>
      <c r="O8" t="s">
        <v>531</v>
      </c>
      <c r="P8" t="s">
        <v>532</v>
      </c>
      <c r="Q8" t="s">
        <v>533</v>
      </c>
      <c r="R8" t="s">
        <v>534</v>
      </c>
      <c r="S8" t="s">
        <v>385</v>
      </c>
      <c r="T8" t="s">
        <v>535</v>
      </c>
      <c r="U8" t="s">
        <v>536</v>
      </c>
      <c r="V8" t="s">
        <v>1281</v>
      </c>
      <c r="W8" t="s">
        <v>537</v>
      </c>
      <c r="X8" t="s">
        <v>1282</v>
      </c>
      <c r="Y8" t="s">
        <v>1283</v>
      </c>
      <c r="Z8" t="s">
        <v>538</v>
      </c>
      <c r="AA8" t="s">
        <v>539</v>
      </c>
      <c r="AB8" t="s">
        <v>540</v>
      </c>
      <c r="AC8" t="s">
        <v>541</v>
      </c>
      <c r="AD8" t="s">
        <v>542</v>
      </c>
      <c r="AE8" t="s">
        <v>543</v>
      </c>
      <c r="AF8" t="s">
        <v>544</v>
      </c>
      <c r="AG8" t="s">
        <v>1284</v>
      </c>
      <c r="AH8" t="s">
        <v>546</v>
      </c>
      <c r="AI8" t="s">
        <v>547</v>
      </c>
      <c r="AJ8" t="s">
        <v>548</v>
      </c>
      <c r="AK8" t="s">
        <v>549</v>
      </c>
      <c r="AL8" t="s">
        <v>1286</v>
      </c>
      <c r="AM8" t="s">
        <v>1285</v>
      </c>
      <c r="AN8" t="s">
        <v>550</v>
      </c>
      <c r="AO8" t="s">
        <v>551</v>
      </c>
      <c r="AP8" t="s">
        <v>552</v>
      </c>
      <c r="AQ8" t="s">
        <v>408</v>
      </c>
      <c r="AR8" t="s">
        <v>553</v>
      </c>
      <c r="AS8" t="s">
        <v>410</v>
      </c>
      <c r="AT8" t="s">
        <v>554</v>
      </c>
      <c r="AU8" t="s">
        <v>555</v>
      </c>
      <c r="AV8" t="s">
        <v>1287</v>
      </c>
      <c r="AW8" t="s">
        <v>1288</v>
      </c>
      <c r="AX8" t="s">
        <v>1289</v>
      </c>
      <c r="AY8" t="s">
        <v>1290</v>
      </c>
      <c r="AZ8" t="s">
        <v>556</v>
      </c>
      <c r="BA8" t="s">
        <v>557</v>
      </c>
      <c r="BB8" s="36" t="s">
        <v>558</v>
      </c>
      <c r="BC8" s="36" t="s">
        <v>559</v>
      </c>
      <c r="BD8" s="36" t="s">
        <v>560</v>
      </c>
      <c r="BE8" s="37" t="s">
        <v>561</v>
      </c>
      <c r="BF8" s="37" t="s">
        <v>562</v>
      </c>
      <c r="BG8" s="36" t="s">
        <v>563</v>
      </c>
      <c r="BH8" t="s">
        <v>801</v>
      </c>
      <c r="BI8" t="s">
        <v>809</v>
      </c>
    </row>
    <row r="9" spans="1:61" x14ac:dyDescent="0.3">
      <c r="A9" t="s">
        <v>250</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623</v>
      </c>
      <c r="AG9" t="s">
        <v>653</v>
      </c>
      <c r="AH9" t="s">
        <v>654</v>
      </c>
      <c r="AI9" t="s">
        <v>655</v>
      </c>
      <c r="AJ9" t="s">
        <v>656</v>
      </c>
      <c r="AK9" t="s">
        <v>657</v>
      </c>
      <c r="AL9" t="s">
        <v>658</v>
      </c>
      <c r="AM9" t="s">
        <v>659</v>
      </c>
      <c r="AN9" t="s">
        <v>660</v>
      </c>
      <c r="AO9" t="s">
        <v>661</v>
      </c>
      <c r="AP9" t="s">
        <v>662</v>
      </c>
      <c r="AQ9" t="s">
        <v>663</v>
      </c>
      <c r="AR9" t="s">
        <v>664</v>
      </c>
      <c r="AS9" t="s">
        <v>665</v>
      </c>
      <c r="AT9" t="s">
        <v>666</v>
      </c>
      <c r="AU9" t="s">
        <v>667</v>
      </c>
      <c r="AV9" t="s">
        <v>668</v>
      </c>
      <c r="AW9" t="s">
        <v>669</v>
      </c>
      <c r="AX9" t="s">
        <v>670</v>
      </c>
      <c r="AY9" t="s">
        <v>671</v>
      </c>
      <c r="AZ9" t="s">
        <v>672</v>
      </c>
      <c r="BA9" t="s">
        <v>673</v>
      </c>
      <c r="BB9" s="36" t="s">
        <v>786</v>
      </c>
      <c r="BC9" s="36" t="s">
        <v>787</v>
      </c>
      <c r="BD9" s="36" t="s">
        <v>788</v>
      </c>
      <c r="BE9" s="37" t="s">
        <v>789</v>
      </c>
      <c r="BF9" s="37" t="s">
        <v>790</v>
      </c>
      <c r="BG9" s="36" t="s">
        <v>791</v>
      </c>
      <c r="BH9" t="s">
        <v>792</v>
      </c>
      <c r="BI9" t="s">
        <v>793</v>
      </c>
    </row>
    <row r="10" spans="1:61" x14ac:dyDescent="0.3">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1219</v>
      </c>
      <c r="AY10" t="s">
        <v>301</v>
      </c>
      <c r="AZ10" t="s">
        <v>302</v>
      </c>
      <c r="BA10" t="s">
        <v>303</v>
      </c>
      <c r="BB10" s="34" t="s">
        <v>304</v>
      </c>
      <c r="BC10" s="42" t="s">
        <v>305</v>
      </c>
      <c r="BD10" s="34" t="s">
        <v>306</v>
      </c>
      <c r="BE10" s="35" t="s">
        <v>307</v>
      </c>
      <c r="BF10" s="35" t="s">
        <v>308</v>
      </c>
      <c r="BG10" s="43" t="s">
        <v>309</v>
      </c>
      <c r="BH10" t="s">
        <v>795</v>
      </c>
      <c r="BI10" t="s">
        <v>803</v>
      </c>
    </row>
    <row r="11" spans="1:61" x14ac:dyDescent="0.3">
      <c r="A11" t="s">
        <v>252</v>
      </c>
      <c r="B11" t="s">
        <v>729</v>
      </c>
      <c r="C11" t="s">
        <v>730</v>
      </c>
      <c r="D11" t="s">
        <v>731</v>
      </c>
      <c r="E11" t="s">
        <v>732</v>
      </c>
      <c r="F11" t="s">
        <v>733</v>
      </c>
      <c r="G11" t="s">
        <v>734</v>
      </c>
      <c r="H11" t="s">
        <v>735</v>
      </c>
      <c r="I11" t="s">
        <v>736</v>
      </c>
      <c r="J11" t="s">
        <v>737</v>
      </c>
      <c r="K11" t="s">
        <v>738</v>
      </c>
      <c r="L11" t="s">
        <v>739</v>
      </c>
      <c r="M11" t="s">
        <v>740</v>
      </c>
      <c r="N11" t="s">
        <v>741</v>
      </c>
      <c r="O11" t="s">
        <v>742</v>
      </c>
      <c r="P11" t="s">
        <v>743</v>
      </c>
      <c r="Q11" t="s">
        <v>744</v>
      </c>
      <c r="R11" t="s">
        <v>745</v>
      </c>
      <c r="S11" t="s">
        <v>746</v>
      </c>
      <c r="T11" t="s">
        <v>747</v>
      </c>
      <c r="U11" t="s">
        <v>748</v>
      </c>
      <c r="V11" t="s">
        <v>749</v>
      </c>
      <c r="W11" t="s">
        <v>750</v>
      </c>
      <c r="X11" t="s">
        <v>751</v>
      </c>
      <c r="Y11" t="s">
        <v>752</v>
      </c>
      <c r="Z11" t="s">
        <v>753</v>
      </c>
      <c r="AA11" t="s">
        <v>754</v>
      </c>
      <c r="AB11" t="s">
        <v>755</v>
      </c>
      <c r="AC11" t="s">
        <v>756</v>
      </c>
      <c r="AD11" t="s">
        <v>757</v>
      </c>
      <c r="AE11" t="s">
        <v>758</v>
      </c>
      <c r="AF11" t="s">
        <v>759</v>
      </c>
      <c r="AG11" t="s">
        <v>760</v>
      </c>
      <c r="AH11" t="s">
        <v>761</v>
      </c>
      <c r="AI11" t="s">
        <v>762</v>
      </c>
      <c r="AJ11" t="s">
        <v>763</v>
      </c>
      <c r="AK11" t="s">
        <v>764</v>
      </c>
      <c r="AL11" t="s">
        <v>765</v>
      </c>
      <c r="AM11" t="s">
        <v>766</v>
      </c>
      <c r="AN11" t="s">
        <v>767</v>
      </c>
      <c r="AO11" t="s">
        <v>768</v>
      </c>
      <c r="AP11" t="s">
        <v>769</v>
      </c>
      <c r="AQ11" t="s">
        <v>770</v>
      </c>
      <c r="AR11" t="s">
        <v>771</v>
      </c>
      <c r="AS11" t="s">
        <v>772</v>
      </c>
      <c r="AT11" t="s">
        <v>773</v>
      </c>
      <c r="AU11" t="s">
        <v>774</v>
      </c>
      <c r="AV11" t="s">
        <v>775</v>
      </c>
      <c r="AW11" t="s">
        <v>776</v>
      </c>
      <c r="AX11" t="s">
        <v>777</v>
      </c>
      <c r="AY11" t="s">
        <v>778</v>
      </c>
      <c r="AZ11" t="s">
        <v>302</v>
      </c>
      <c r="BA11" t="s">
        <v>779</v>
      </c>
      <c r="BB11" s="34" t="s">
        <v>780</v>
      </c>
      <c r="BC11" s="34" t="s">
        <v>781</v>
      </c>
      <c r="BD11" s="34" t="s">
        <v>782</v>
      </c>
      <c r="BE11" s="35" t="s">
        <v>783</v>
      </c>
      <c r="BF11" s="35" t="s">
        <v>784</v>
      </c>
      <c r="BG11" s="34" t="s">
        <v>785</v>
      </c>
      <c r="BH11" t="s">
        <v>794</v>
      </c>
      <c r="BI11" t="s">
        <v>804</v>
      </c>
    </row>
    <row r="12" spans="1:61" x14ac:dyDescent="0.3">
      <c r="A12" t="s">
        <v>522</v>
      </c>
      <c r="B12" t="s">
        <v>565</v>
      </c>
      <c r="C12" t="s">
        <v>566</v>
      </c>
      <c r="D12" t="s">
        <v>567</v>
      </c>
      <c r="E12" t="s">
        <v>568</v>
      </c>
      <c r="F12" t="s">
        <v>569</v>
      </c>
      <c r="G12" t="s">
        <v>570</v>
      </c>
      <c r="H12" t="s">
        <v>571</v>
      </c>
      <c r="I12" t="s">
        <v>572</v>
      </c>
      <c r="J12" t="s">
        <v>573</v>
      </c>
      <c r="K12" t="s">
        <v>574</v>
      </c>
      <c r="L12" t="s">
        <v>575</v>
      </c>
      <c r="M12" t="s">
        <v>576</v>
      </c>
      <c r="N12" t="s">
        <v>577</v>
      </c>
      <c r="O12" t="s">
        <v>578</v>
      </c>
      <c r="P12" t="s">
        <v>579</v>
      </c>
      <c r="Q12" t="s">
        <v>580</v>
      </c>
      <c r="R12" t="s">
        <v>581</v>
      </c>
      <c r="S12" t="s">
        <v>582</v>
      </c>
      <c r="T12" t="s">
        <v>583</v>
      </c>
      <c r="U12" t="s">
        <v>584</v>
      </c>
      <c r="V12" t="s">
        <v>585</v>
      </c>
      <c r="W12" t="s">
        <v>586</v>
      </c>
      <c r="X12" t="s">
        <v>587</v>
      </c>
      <c r="Y12" t="s">
        <v>588</v>
      </c>
      <c r="Z12" t="s">
        <v>589</v>
      </c>
      <c r="AA12" t="s">
        <v>590</v>
      </c>
      <c r="AB12" t="s">
        <v>591</v>
      </c>
      <c r="AC12" t="s">
        <v>592</v>
      </c>
      <c r="AD12" t="s">
        <v>593</v>
      </c>
      <c r="AE12" t="s">
        <v>594</v>
      </c>
      <c r="AF12" t="s">
        <v>595</v>
      </c>
      <c r="AG12" t="s">
        <v>596</v>
      </c>
      <c r="AH12" t="s">
        <v>597</v>
      </c>
      <c r="AI12" t="s">
        <v>598</v>
      </c>
      <c r="AJ12" t="s">
        <v>599</v>
      </c>
      <c r="AK12" t="s">
        <v>600</v>
      </c>
      <c r="AL12" t="s">
        <v>601</v>
      </c>
      <c r="AM12" t="s">
        <v>602</v>
      </c>
      <c r="AN12" t="s">
        <v>603</v>
      </c>
      <c r="AO12" t="s">
        <v>604</v>
      </c>
      <c r="AP12" t="s">
        <v>605</v>
      </c>
      <c r="AQ12" t="s">
        <v>606</v>
      </c>
      <c r="AR12" t="s">
        <v>607</v>
      </c>
      <c r="AS12" t="s">
        <v>608</v>
      </c>
      <c r="AT12" t="s">
        <v>609</v>
      </c>
      <c r="AU12" t="s">
        <v>610</v>
      </c>
      <c r="AV12" t="s">
        <v>611</v>
      </c>
      <c r="AW12" t="s">
        <v>612</v>
      </c>
      <c r="AX12" t="s">
        <v>613</v>
      </c>
      <c r="AY12" t="s">
        <v>614</v>
      </c>
      <c r="AZ12" t="s">
        <v>615</v>
      </c>
      <c r="BA12" t="s">
        <v>616</v>
      </c>
      <c r="BB12" s="42" t="s">
        <v>617</v>
      </c>
      <c r="BC12" s="42" t="s">
        <v>618</v>
      </c>
      <c r="BD12" s="42" t="s">
        <v>619</v>
      </c>
      <c r="BE12" s="42" t="s">
        <v>620</v>
      </c>
      <c r="BF12" s="42" t="s">
        <v>621</v>
      </c>
      <c r="BG12" s="42" t="s">
        <v>622</v>
      </c>
      <c r="BH12" t="s">
        <v>802</v>
      </c>
      <c r="BI12" t="s">
        <v>810</v>
      </c>
    </row>
    <row r="13" spans="1:61" x14ac:dyDescent="0.3">
      <c r="A13" t="s">
        <v>564</v>
      </c>
      <c r="B13" t="s">
        <v>674</v>
      </c>
      <c r="C13" t="s">
        <v>675</v>
      </c>
      <c r="D13" t="s">
        <v>676</v>
      </c>
      <c r="E13" t="s">
        <v>677</v>
      </c>
      <c r="F13" t="s">
        <v>678</v>
      </c>
      <c r="G13" t="s">
        <v>679</v>
      </c>
      <c r="H13" t="s">
        <v>680</v>
      </c>
      <c r="I13" t="s">
        <v>681</v>
      </c>
      <c r="J13" t="s">
        <v>682</v>
      </c>
      <c r="K13" t="s">
        <v>683</v>
      </c>
      <c r="L13" t="s">
        <v>684</v>
      </c>
      <c r="M13" t="s">
        <v>142</v>
      </c>
      <c r="N13" t="s">
        <v>685</v>
      </c>
      <c r="O13" t="s">
        <v>144</v>
      </c>
      <c r="P13" t="s">
        <v>686</v>
      </c>
      <c r="Q13" t="s">
        <v>687</v>
      </c>
      <c r="R13" t="s">
        <v>688</v>
      </c>
      <c r="S13" t="s">
        <v>689</v>
      </c>
      <c r="T13" t="s">
        <v>690</v>
      </c>
      <c r="U13" t="s">
        <v>691</v>
      </c>
      <c r="V13" t="s">
        <v>692</v>
      </c>
      <c r="W13" t="s">
        <v>693</v>
      </c>
      <c r="X13" t="s">
        <v>694</v>
      </c>
      <c r="Y13" t="s">
        <v>695</v>
      </c>
      <c r="Z13" t="s">
        <v>696</v>
      </c>
      <c r="AA13" t="s">
        <v>697</v>
      </c>
      <c r="AB13" t="s">
        <v>698</v>
      </c>
      <c r="AC13" t="s">
        <v>699</v>
      </c>
      <c r="AD13" t="s">
        <v>700</v>
      </c>
      <c r="AE13" t="s">
        <v>701</v>
      </c>
      <c r="AF13" t="s">
        <v>702</v>
      </c>
      <c r="AG13" t="s">
        <v>703</v>
      </c>
      <c r="AH13" t="s">
        <v>704</v>
      </c>
      <c r="AI13" t="s">
        <v>705</v>
      </c>
      <c r="AJ13" t="s">
        <v>706</v>
      </c>
      <c r="AK13" t="s">
        <v>707</v>
      </c>
      <c r="AL13" t="s">
        <v>708</v>
      </c>
      <c r="AM13" t="s">
        <v>709</v>
      </c>
      <c r="AN13" t="s">
        <v>710</v>
      </c>
      <c r="AO13" t="s">
        <v>711</v>
      </c>
      <c r="AP13" t="s">
        <v>712</v>
      </c>
      <c r="AQ13" t="s">
        <v>713</v>
      </c>
      <c r="AR13" t="s">
        <v>714</v>
      </c>
      <c r="AS13" t="s">
        <v>715</v>
      </c>
      <c r="AT13" t="s">
        <v>716</v>
      </c>
      <c r="AU13" t="s">
        <v>717</v>
      </c>
      <c r="AV13" t="s">
        <v>699</v>
      </c>
      <c r="AW13" t="s">
        <v>718</v>
      </c>
      <c r="AX13" t="s">
        <v>719</v>
      </c>
      <c r="AY13" t="s">
        <v>720</v>
      </c>
      <c r="AZ13" t="s">
        <v>721</v>
      </c>
      <c r="BA13" t="s">
        <v>722</v>
      </c>
      <c r="BB13" s="36" t="s">
        <v>723</v>
      </c>
      <c r="BC13" s="36" t="s">
        <v>724</v>
      </c>
      <c r="BD13" s="36" t="s">
        <v>725</v>
      </c>
      <c r="BE13" s="37" t="s">
        <v>726</v>
      </c>
      <c r="BF13" s="37" t="s">
        <v>727</v>
      </c>
      <c r="BG13" s="36" t="s">
        <v>728</v>
      </c>
      <c r="BH13" t="s">
        <v>796</v>
      </c>
      <c r="BI13" t="s">
        <v>811</v>
      </c>
    </row>
    <row r="14" spans="1:61" x14ac:dyDescent="0.3">
      <c r="A14" s="64" t="s">
        <v>845</v>
      </c>
      <c r="B14" s="67" t="s">
        <v>846</v>
      </c>
      <c r="C14" s="67" t="s">
        <v>847</v>
      </c>
      <c r="D14" s="67" t="s">
        <v>848</v>
      </c>
      <c r="E14" s="67" t="s">
        <v>849</v>
      </c>
      <c r="F14" s="67" t="s">
        <v>850</v>
      </c>
      <c r="G14" s="67" t="s">
        <v>851</v>
      </c>
      <c r="H14" s="67" t="s">
        <v>852</v>
      </c>
      <c r="I14" s="67" t="s">
        <v>853</v>
      </c>
      <c r="J14" s="67" t="s">
        <v>854</v>
      </c>
      <c r="K14" s="67" t="s">
        <v>855</v>
      </c>
      <c r="L14" s="67" t="s">
        <v>856</v>
      </c>
      <c r="M14" s="67" t="s">
        <v>857</v>
      </c>
      <c r="N14" s="67" t="s">
        <v>858</v>
      </c>
      <c r="O14" s="67" t="s">
        <v>859</v>
      </c>
      <c r="P14" s="67" t="s">
        <v>860</v>
      </c>
      <c r="Q14" s="67" t="s">
        <v>861</v>
      </c>
      <c r="R14" s="67" t="s">
        <v>862</v>
      </c>
      <c r="S14" s="67" t="s">
        <v>863</v>
      </c>
      <c r="T14" s="67" t="s">
        <v>864</v>
      </c>
      <c r="U14" s="67" t="s">
        <v>865</v>
      </c>
      <c r="V14" s="67" t="s">
        <v>866</v>
      </c>
      <c r="W14" s="67" t="s">
        <v>867</v>
      </c>
      <c r="X14" s="67" t="s">
        <v>868</v>
      </c>
      <c r="Y14" s="67" t="s">
        <v>869</v>
      </c>
      <c r="Z14" s="67" t="s">
        <v>870</v>
      </c>
      <c r="AA14" s="67" t="s">
        <v>871</v>
      </c>
      <c r="AB14" s="67" t="s">
        <v>872</v>
      </c>
      <c r="AC14" s="67" t="s">
        <v>873</v>
      </c>
      <c r="AD14" s="67" t="s">
        <v>851</v>
      </c>
      <c r="AE14" s="67" t="s">
        <v>874</v>
      </c>
      <c r="AF14" s="67" t="s">
        <v>875</v>
      </c>
      <c r="AG14" s="67" t="s">
        <v>876</v>
      </c>
      <c r="AH14" s="67" t="s">
        <v>877</v>
      </c>
      <c r="AI14" s="67" t="s">
        <v>878</v>
      </c>
      <c r="AJ14" s="67" t="s">
        <v>879</v>
      </c>
      <c r="AK14" s="67" t="s">
        <v>880</v>
      </c>
      <c r="AL14" s="67" t="s">
        <v>881</v>
      </c>
      <c r="AM14" s="67" t="s">
        <v>882</v>
      </c>
      <c r="AN14" s="67" t="s">
        <v>883</v>
      </c>
      <c r="AO14" s="67" t="s">
        <v>884</v>
      </c>
      <c r="AP14" s="67" t="s">
        <v>885</v>
      </c>
      <c r="AQ14" s="67" t="s">
        <v>886</v>
      </c>
      <c r="AR14" s="67" t="s">
        <v>887</v>
      </c>
      <c r="AS14" s="67" t="s">
        <v>888</v>
      </c>
      <c r="AT14" s="67" t="s">
        <v>889</v>
      </c>
      <c r="AU14" s="67" t="s">
        <v>890</v>
      </c>
      <c r="AV14" s="67" t="s">
        <v>891</v>
      </c>
      <c r="AW14" s="67" t="s">
        <v>892</v>
      </c>
      <c r="AX14" s="67" t="s">
        <v>893</v>
      </c>
      <c r="AY14" s="67" t="s">
        <v>894</v>
      </c>
      <c r="AZ14" s="67" t="s">
        <v>865</v>
      </c>
      <c r="BA14" s="67" t="s">
        <v>874</v>
      </c>
      <c r="BB14" s="64" t="s">
        <v>895</v>
      </c>
      <c r="BC14" s="64" t="s">
        <v>896</v>
      </c>
      <c r="BD14" s="64" t="s">
        <v>897</v>
      </c>
      <c r="BE14" s="64" t="s">
        <v>898</v>
      </c>
      <c r="BF14" s="64" t="s">
        <v>899</v>
      </c>
      <c r="BG14" s="64" t="s">
        <v>900</v>
      </c>
      <c r="BH14" s="64" t="s">
        <v>901</v>
      </c>
      <c r="BI14" s="64" t="s">
        <v>902</v>
      </c>
    </row>
    <row r="15" spans="1:61" x14ac:dyDescent="0.3">
      <c r="A15" t="s">
        <v>955</v>
      </c>
      <c r="B15" s="67" t="s">
        <v>903</v>
      </c>
      <c r="C15" s="67" t="s">
        <v>904</v>
      </c>
      <c r="D15" s="67" t="s">
        <v>905</v>
      </c>
      <c r="E15" s="67" t="s">
        <v>906</v>
      </c>
      <c r="F15" s="67" t="s">
        <v>907</v>
      </c>
      <c r="G15" s="67" t="s">
        <v>908</v>
      </c>
      <c r="H15" s="67" t="s">
        <v>909</v>
      </c>
      <c r="I15" s="67" t="s">
        <v>910</v>
      </c>
      <c r="J15" s="67" t="s">
        <v>911</v>
      </c>
      <c r="K15" s="67" t="s">
        <v>912</v>
      </c>
      <c r="L15" s="67" t="s">
        <v>913</v>
      </c>
      <c r="M15" s="67" t="s">
        <v>914</v>
      </c>
      <c r="N15" s="67" t="s">
        <v>915</v>
      </c>
      <c r="O15" s="67" t="s">
        <v>916</v>
      </c>
      <c r="P15" s="67" t="s">
        <v>917</v>
      </c>
      <c r="Q15" s="67" t="s">
        <v>918</v>
      </c>
      <c r="R15" s="67" t="s">
        <v>919</v>
      </c>
      <c r="S15" s="67" t="s">
        <v>920</v>
      </c>
      <c r="T15" s="67" t="s">
        <v>921</v>
      </c>
      <c r="U15" s="67" t="s">
        <v>922</v>
      </c>
      <c r="V15" s="67" t="s">
        <v>923</v>
      </c>
      <c r="W15" s="67" t="s">
        <v>924</v>
      </c>
      <c r="X15" s="67" t="s">
        <v>925</v>
      </c>
      <c r="Y15" s="67" t="s">
        <v>926</v>
      </c>
      <c r="Z15" s="67" t="s">
        <v>927</v>
      </c>
      <c r="AA15" s="67" t="s">
        <v>928</v>
      </c>
      <c r="AB15" s="67" t="s">
        <v>929</v>
      </c>
      <c r="AC15" s="67" t="s">
        <v>930</v>
      </c>
      <c r="AD15" s="67" t="s">
        <v>931</v>
      </c>
      <c r="AE15" s="67" t="s">
        <v>932</v>
      </c>
      <c r="AF15" s="67" t="s">
        <v>933</v>
      </c>
      <c r="AG15" s="67" t="s">
        <v>934</v>
      </c>
      <c r="AH15" s="67" t="s">
        <v>935</v>
      </c>
      <c r="AI15" s="67" t="s">
        <v>936</v>
      </c>
      <c r="AJ15" s="67" t="s">
        <v>937</v>
      </c>
      <c r="AK15" s="67" t="s">
        <v>938</v>
      </c>
      <c r="AL15" s="67" t="s">
        <v>939</v>
      </c>
      <c r="AM15" s="67" t="s">
        <v>940</v>
      </c>
      <c r="AN15" s="67" t="s">
        <v>941</v>
      </c>
      <c r="AO15" s="67" t="s">
        <v>942</v>
      </c>
      <c r="AP15" s="67" t="s">
        <v>943</v>
      </c>
      <c r="AQ15" s="67" t="s">
        <v>944</v>
      </c>
      <c r="AR15" s="67" t="s">
        <v>945</v>
      </c>
      <c r="AS15" s="67" t="s">
        <v>946</v>
      </c>
      <c r="AT15" s="67" t="s">
        <v>947</v>
      </c>
      <c r="AU15" s="67" t="s">
        <v>948</v>
      </c>
      <c r="AV15" s="67" t="s">
        <v>949</v>
      </c>
      <c r="AW15" s="67" t="s">
        <v>950</v>
      </c>
      <c r="AX15" s="67" t="s">
        <v>951</v>
      </c>
      <c r="AY15" s="67" t="s">
        <v>952</v>
      </c>
      <c r="AZ15" s="67" t="s">
        <v>953</v>
      </c>
      <c r="BA15" s="67" t="s">
        <v>954</v>
      </c>
      <c r="BB15" s="68" t="s">
        <v>956</v>
      </c>
      <c r="BC15" s="65" t="s">
        <v>958</v>
      </c>
      <c r="BD15" s="65" t="s">
        <v>957</v>
      </c>
      <c r="BE15" s="66" t="s">
        <v>959</v>
      </c>
      <c r="BF15" s="66" t="s">
        <v>960</v>
      </c>
      <c r="BG15" s="65" t="s">
        <v>961</v>
      </c>
      <c r="BH15" s="64" t="s">
        <v>962</v>
      </c>
      <c r="BI15" s="64" t="s">
        <v>963</v>
      </c>
    </row>
    <row r="16" spans="1:61" x14ac:dyDescent="0.3">
      <c r="A16" t="s">
        <v>964</v>
      </c>
      <c r="B16" s="67" t="s">
        <v>973</v>
      </c>
      <c r="C16" s="67" t="s">
        <v>974</v>
      </c>
      <c r="D16" s="67" t="s">
        <v>975</v>
      </c>
      <c r="E16" s="67" t="s">
        <v>976</v>
      </c>
      <c r="F16" s="67" t="s">
        <v>977</v>
      </c>
      <c r="G16" s="67" t="s">
        <v>978</v>
      </c>
      <c r="H16" s="67" t="s">
        <v>979</v>
      </c>
      <c r="I16" s="67" t="s">
        <v>980</v>
      </c>
      <c r="J16" s="67" t="s">
        <v>981</v>
      </c>
      <c r="K16" s="67" t="s">
        <v>982</v>
      </c>
      <c r="L16" s="67" t="s">
        <v>978</v>
      </c>
      <c r="M16" s="67" t="s">
        <v>983</v>
      </c>
      <c r="N16" s="67" t="s">
        <v>984</v>
      </c>
      <c r="O16" s="67" t="s">
        <v>985</v>
      </c>
      <c r="P16" s="67" t="s">
        <v>986</v>
      </c>
      <c r="Q16" s="67" t="s">
        <v>987</v>
      </c>
      <c r="R16" s="67" t="s">
        <v>988</v>
      </c>
      <c r="S16" s="67" t="s">
        <v>989</v>
      </c>
      <c r="T16" s="67" t="s">
        <v>990</v>
      </c>
      <c r="U16" s="67" t="s">
        <v>991</v>
      </c>
      <c r="V16" s="67" t="s">
        <v>992</v>
      </c>
      <c r="W16" s="67" t="s">
        <v>993</v>
      </c>
      <c r="X16" s="67" t="s">
        <v>994</v>
      </c>
      <c r="Y16" s="67" t="s">
        <v>995</v>
      </c>
      <c r="Z16" s="67" t="s">
        <v>996</v>
      </c>
      <c r="AA16" s="67" t="s">
        <v>997</v>
      </c>
      <c r="AB16" s="67" t="s">
        <v>998</v>
      </c>
      <c r="AC16" s="67" t="s">
        <v>999</v>
      </c>
      <c r="AD16" s="67" t="s">
        <v>1000</v>
      </c>
      <c r="AE16" s="67" t="s">
        <v>1001</v>
      </c>
      <c r="AF16" s="67" t="s">
        <v>1002</v>
      </c>
      <c r="AG16" s="67" t="s">
        <v>1003</v>
      </c>
      <c r="AH16" s="67" t="s">
        <v>1004</v>
      </c>
      <c r="AI16" s="67" t="s">
        <v>1005</v>
      </c>
      <c r="AJ16" s="67" t="s">
        <v>1006</v>
      </c>
      <c r="AK16" s="67" t="s">
        <v>1007</v>
      </c>
      <c r="AL16" s="67" t="s">
        <v>1008</v>
      </c>
      <c r="AM16" s="67" t="s">
        <v>1009</v>
      </c>
      <c r="AN16" s="67" t="s">
        <v>1010</v>
      </c>
      <c r="AO16" s="67" t="s">
        <v>1011</v>
      </c>
      <c r="AP16" s="67" t="s">
        <v>1012</v>
      </c>
      <c r="AQ16" s="67" t="s">
        <v>1013</v>
      </c>
      <c r="AR16" s="67" t="s">
        <v>1014</v>
      </c>
      <c r="AS16" s="67" t="s">
        <v>1015</v>
      </c>
      <c r="AT16" s="67" t="s">
        <v>1016</v>
      </c>
      <c r="AU16" s="67" t="s">
        <v>1017</v>
      </c>
      <c r="AV16" s="67" t="s">
        <v>1018</v>
      </c>
      <c r="AW16" s="67" t="s">
        <v>1019</v>
      </c>
      <c r="AX16" s="67" t="s">
        <v>1020</v>
      </c>
      <c r="AY16" s="67" t="s">
        <v>1021</v>
      </c>
      <c r="AZ16" s="67" t="s">
        <v>1022</v>
      </c>
      <c r="BA16" s="67" t="s">
        <v>1023</v>
      </c>
      <c r="BB16" s="34" t="s">
        <v>967</v>
      </c>
      <c r="BC16" t="s">
        <v>971</v>
      </c>
      <c r="BD16" s="35" t="s">
        <v>970</v>
      </c>
      <c r="BE16" t="s">
        <v>972</v>
      </c>
      <c r="BF16" t="s">
        <v>969</v>
      </c>
      <c r="BG16" t="s">
        <v>968</v>
      </c>
      <c r="BH16" t="s">
        <v>966</v>
      </c>
      <c r="BI16" t="s">
        <v>965</v>
      </c>
    </row>
    <row r="17" spans="1:61" x14ac:dyDescent="0.3">
      <c r="A17" t="s">
        <v>1076</v>
      </c>
      <c r="B17" s="67" t="s">
        <v>1024</v>
      </c>
      <c r="C17" s="67" t="s">
        <v>1025</v>
      </c>
      <c r="D17" s="67" t="s">
        <v>1026</v>
      </c>
      <c r="E17" s="67" t="s">
        <v>1027</v>
      </c>
      <c r="F17" s="67" t="s">
        <v>1028</v>
      </c>
      <c r="G17" s="67" t="s">
        <v>1029</v>
      </c>
      <c r="H17" s="67" t="s">
        <v>1030</v>
      </c>
      <c r="I17" s="67" t="s">
        <v>1031</v>
      </c>
      <c r="J17" s="67" t="s">
        <v>1032</v>
      </c>
      <c r="K17" s="67" t="s">
        <v>1033</v>
      </c>
      <c r="L17" s="67" t="s">
        <v>1034</v>
      </c>
      <c r="M17" s="67" t="s">
        <v>1035</v>
      </c>
      <c r="N17" s="67" t="s">
        <v>1036</v>
      </c>
      <c r="O17" s="67" t="s">
        <v>1037</v>
      </c>
      <c r="P17" s="67" t="s">
        <v>1038</v>
      </c>
      <c r="Q17" s="67" t="s">
        <v>1039</v>
      </c>
      <c r="R17" s="67" t="s">
        <v>1040</v>
      </c>
      <c r="S17" s="67" t="s">
        <v>1041</v>
      </c>
      <c r="T17" s="67" t="s">
        <v>1042</v>
      </c>
      <c r="U17" s="67" t="s">
        <v>1043</v>
      </c>
      <c r="V17" s="67" t="s">
        <v>1044</v>
      </c>
      <c r="W17" s="67" t="s">
        <v>1045</v>
      </c>
      <c r="X17" s="67" t="s">
        <v>1046</v>
      </c>
      <c r="Y17" s="67" t="s">
        <v>1047</v>
      </c>
      <c r="Z17" s="67" t="s">
        <v>1048</v>
      </c>
      <c r="AA17" s="67" t="s">
        <v>1049</v>
      </c>
      <c r="AB17" s="67" t="s">
        <v>1050</v>
      </c>
      <c r="AC17" s="67" t="s">
        <v>1051</v>
      </c>
      <c r="AD17" s="67" t="s">
        <v>1052</v>
      </c>
      <c r="AE17" s="67" t="s">
        <v>1053</v>
      </c>
      <c r="AF17" s="67" t="s">
        <v>1054</v>
      </c>
      <c r="AG17" s="67" t="s">
        <v>1055</v>
      </c>
      <c r="AH17" s="67" t="s">
        <v>1056</v>
      </c>
      <c r="AI17" s="67" t="s">
        <v>1057</v>
      </c>
      <c r="AJ17" s="67" t="s">
        <v>1058</v>
      </c>
      <c r="AK17" s="67" t="s">
        <v>1059</v>
      </c>
      <c r="AL17" s="67" t="s">
        <v>1060</v>
      </c>
      <c r="AM17" s="67" t="s">
        <v>1061</v>
      </c>
      <c r="AN17" s="67" t="s">
        <v>1062</v>
      </c>
      <c r="AO17" s="67" t="s">
        <v>1063</v>
      </c>
      <c r="AP17" s="67" t="s">
        <v>1064</v>
      </c>
      <c r="AQ17" s="67" t="s">
        <v>1065</v>
      </c>
      <c r="AR17" s="67" t="s">
        <v>1066</v>
      </c>
      <c r="AS17" s="67" t="s">
        <v>1067</v>
      </c>
      <c r="AT17" s="67" t="s">
        <v>1068</v>
      </c>
      <c r="AU17" s="67" t="s">
        <v>1069</v>
      </c>
      <c r="AV17" s="67" t="s">
        <v>1070</v>
      </c>
      <c r="AW17" s="67" t="s">
        <v>1071</v>
      </c>
      <c r="AX17" s="67" t="s">
        <v>1072</v>
      </c>
      <c r="AY17" s="67" t="s">
        <v>1073</v>
      </c>
      <c r="AZ17" s="67" t="s">
        <v>1074</v>
      </c>
      <c r="BA17" s="67" t="s">
        <v>1075</v>
      </c>
      <c r="BB17" s="67" t="s">
        <v>1077</v>
      </c>
      <c r="BC17" t="s">
        <v>1078</v>
      </c>
      <c r="BD17" s="35" t="s">
        <v>1079</v>
      </c>
      <c r="BE17" t="s">
        <v>1080</v>
      </c>
      <c r="BF17" t="s">
        <v>1081</v>
      </c>
      <c r="BG17" t="s">
        <v>1082</v>
      </c>
      <c r="BH17" t="s">
        <v>1083</v>
      </c>
      <c r="BI17" t="s">
        <v>1084</v>
      </c>
    </row>
    <row r="18" spans="1:61" x14ac:dyDescent="0.3">
      <c r="A18" t="s">
        <v>1085</v>
      </c>
      <c r="B18" s="67" t="s">
        <v>1086</v>
      </c>
      <c r="C18" s="67" t="s">
        <v>1087</v>
      </c>
      <c r="D18" s="67" t="s">
        <v>1088</v>
      </c>
      <c r="E18" s="67" t="s">
        <v>1089</v>
      </c>
      <c r="F18" s="67" t="s">
        <v>1090</v>
      </c>
      <c r="G18" s="67" t="s">
        <v>1091</v>
      </c>
      <c r="H18" s="67" t="s">
        <v>1092</v>
      </c>
      <c r="I18" s="67" t="s">
        <v>1093</v>
      </c>
      <c r="J18" s="67" t="s">
        <v>1094</v>
      </c>
      <c r="K18" s="67" t="s">
        <v>1095</v>
      </c>
      <c r="L18" s="67" t="s">
        <v>1091</v>
      </c>
      <c r="M18" s="67" t="s">
        <v>1096</v>
      </c>
      <c r="N18" s="67" t="s">
        <v>1097</v>
      </c>
      <c r="O18" s="67" t="s">
        <v>1098</v>
      </c>
      <c r="P18" s="67" t="s">
        <v>1099</v>
      </c>
      <c r="Q18" s="67" t="s">
        <v>1100</v>
      </c>
      <c r="R18" s="67" t="s">
        <v>1101</v>
      </c>
      <c r="S18" s="67" t="s">
        <v>1102</v>
      </c>
      <c r="T18" s="67" t="s">
        <v>1103</v>
      </c>
      <c r="U18" s="67" t="s">
        <v>1104</v>
      </c>
      <c r="V18" s="67" t="s">
        <v>1105</v>
      </c>
      <c r="W18" s="67" t="s">
        <v>1106</v>
      </c>
      <c r="X18" s="67" t="s">
        <v>1107</v>
      </c>
      <c r="Y18" s="67" t="s">
        <v>1108</v>
      </c>
      <c r="Z18" s="67" t="s">
        <v>1109</v>
      </c>
      <c r="AA18" s="67" t="s">
        <v>1110</v>
      </c>
      <c r="AB18" s="67" t="s">
        <v>1111</v>
      </c>
      <c r="AC18" s="67" t="s">
        <v>1087</v>
      </c>
      <c r="AD18" s="67" t="s">
        <v>1112</v>
      </c>
      <c r="AE18" s="67" t="s">
        <v>1113</v>
      </c>
      <c r="AF18" s="67" t="s">
        <v>1114</v>
      </c>
      <c r="AG18" s="67" t="s">
        <v>1115</v>
      </c>
      <c r="AH18" s="67" t="s">
        <v>1116</v>
      </c>
      <c r="AI18" s="67" t="s">
        <v>1117</v>
      </c>
      <c r="AJ18" s="67" t="s">
        <v>1118</v>
      </c>
      <c r="AK18" s="67" t="s">
        <v>1119</v>
      </c>
      <c r="AL18" s="67" t="s">
        <v>1120</v>
      </c>
      <c r="AM18" s="67" t="s">
        <v>1121</v>
      </c>
      <c r="AN18" s="67" t="s">
        <v>1122</v>
      </c>
      <c r="AO18" s="67" t="s">
        <v>1123</v>
      </c>
      <c r="AP18" s="67" t="s">
        <v>1124</v>
      </c>
      <c r="AQ18" s="67" t="s">
        <v>1125</v>
      </c>
      <c r="AR18" s="67" t="s">
        <v>1126</v>
      </c>
      <c r="AS18" s="67" t="s">
        <v>1127</v>
      </c>
      <c r="AT18" s="67" t="s">
        <v>1128</v>
      </c>
      <c r="AU18" s="67" t="s">
        <v>1129</v>
      </c>
      <c r="AV18" s="67" t="s">
        <v>1130</v>
      </c>
      <c r="AW18" s="67" t="s">
        <v>1131</v>
      </c>
      <c r="AX18" s="67" t="s">
        <v>1132</v>
      </c>
      <c r="AY18" s="67" t="s">
        <v>1133</v>
      </c>
      <c r="AZ18" s="67" t="s">
        <v>1134</v>
      </c>
      <c r="BA18" s="67" t="s">
        <v>1135</v>
      </c>
      <c r="BB18" t="s">
        <v>1136</v>
      </c>
      <c r="BC18" t="s">
        <v>1137</v>
      </c>
      <c r="BD18" t="s">
        <v>1138</v>
      </c>
      <c r="BE18" t="s">
        <v>1139</v>
      </c>
      <c r="BF18" t="s">
        <v>1141</v>
      </c>
      <c r="BG18" t="s">
        <v>1140</v>
      </c>
      <c r="BH18" t="s">
        <v>1142</v>
      </c>
      <c r="BI18" t="s">
        <v>1143</v>
      </c>
    </row>
    <row r="19" spans="1:61" x14ac:dyDescent="0.3">
      <c r="A19" t="s">
        <v>1144</v>
      </c>
      <c r="B19" s="67" t="s">
        <v>1145</v>
      </c>
      <c r="C19" s="67" t="s">
        <v>1146</v>
      </c>
      <c r="D19" s="67" t="s">
        <v>1147</v>
      </c>
      <c r="E19" s="67" t="s">
        <v>1148</v>
      </c>
      <c r="F19" s="67" t="s">
        <v>1149</v>
      </c>
      <c r="G19" s="67" t="s">
        <v>1150</v>
      </c>
      <c r="H19" s="67" t="s">
        <v>1151</v>
      </c>
      <c r="I19" s="67" t="s">
        <v>1152</v>
      </c>
      <c r="J19" s="67" t="s">
        <v>1153</v>
      </c>
      <c r="K19" s="67" t="s">
        <v>1154</v>
      </c>
      <c r="L19" s="67" t="s">
        <v>1155</v>
      </c>
      <c r="M19" s="67" t="s">
        <v>1156</v>
      </c>
      <c r="N19" s="67" t="s">
        <v>1157</v>
      </c>
      <c r="O19" s="67" t="s">
        <v>1156</v>
      </c>
      <c r="P19" s="67" t="s">
        <v>1158</v>
      </c>
      <c r="Q19" s="67" t="s">
        <v>1159</v>
      </c>
      <c r="R19" s="67" t="s">
        <v>1160</v>
      </c>
      <c r="S19" s="67" t="s">
        <v>1161</v>
      </c>
      <c r="T19" s="67" t="s">
        <v>1162</v>
      </c>
      <c r="U19" s="67" t="s">
        <v>1163</v>
      </c>
      <c r="V19" s="67" t="s">
        <v>1164</v>
      </c>
      <c r="W19" s="67" t="s">
        <v>1165</v>
      </c>
      <c r="X19" s="67" t="s">
        <v>1166</v>
      </c>
      <c r="Y19" s="67" t="s">
        <v>1167</v>
      </c>
      <c r="Z19" s="67" t="s">
        <v>1168</v>
      </c>
      <c r="AA19" s="67" t="s">
        <v>1169</v>
      </c>
      <c r="AB19" s="67" t="s">
        <v>1170</v>
      </c>
      <c r="AC19" s="67" t="s">
        <v>1171</v>
      </c>
      <c r="AD19" s="67" t="s">
        <v>1172</v>
      </c>
      <c r="AE19" s="67" t="s">
        <v>1173</v>
      </c>
      <c r="AF19" s="67" t="s">
        <v>1174</v>
      </c>
      <c r="AG19" s="67" t="s">
        <v>1175</v>
      </c>
      <c r="AH19" s="67" t="s">
        <v>1176</v>
      </c>
      <c r="AI19" s="67" t="s">
        <v>1177</v>
      </c>
      <c r="AJ19" s="67" t="s">
        <v>1178</v>
      </c>
      <c r="AK19" s="67" t="s">
        <v>1179</v>
      </c>
      <c r="AL19" s="67" t="s">
        <v>1180</v>
      </c>
      <c r="AM19" s="67" t="s">
        <v>1181</v>
      </c>
      <c r="AN19" s="67" t="s">
        <v>1182</v>
      </c>
      <c r="AO19" s="67" t="s">
        <v>1183</v>
      </c>
      <c r="AP19" s="67" t="s">
        <v>1184</v>
      </c>
      <c r="AQ19" s="67" t="s">
        <v>1185</v>
      </c>
      <c r="AR19" s="67" t="s">
        <v>1186</v>
      </c>
      <c r="AS19" s="67" t="s">
        <v>1187</v>
      </c>
      <c r="AT19" s="67" t="s">
        <v>1188</v>
      </c>
      <c r="AU19" s="67" t="s">
        <v>1189</v>
      </c>
      <c r="AV19" s="67" t="s">
        <v>1190</v>
      </c>
      <c r="AW19" s="67" t="s">
        <v>1191</v>
      </c>
      <c r="AX19" s="67" t="s">
        <v>1192</v>
      </c>
      <c r="AY19" s="67" t="s">
        <v>1193</v>
      </c>
      <c r="AZ19" s="67" t="s">
        <v>1194</v>
      </c>
      <c r="BA19" s="67" t="s">
        <v>1195</v>
      </c>
      <c r="BB19" s="35" t="s">
        <v>1196</v>
      </c>
      <c r="BC19" t="s">
        <v>1197</v>
      </c>
      <c r="BD19" t="s">
        <v>1198</v>
      </c>
      <c r="BE19" t="s">
        <v>1199</v>
      </c>
      <c r="BF19" t="s">
        <v>1200</v>
      </c>
      <c r="BG19" t="s">
        <v>1201</v>
      </c>
      <c r="BH19" t="s">
        <v>1202</v>
      </c>
      <c r="BI19" t="s">
        <v>1203</v>
      </c>
    </row>
    <row r="20" spans="1:61" x14ac:dyDescent="0.3">
      <c r="A20" t="s">
        <v>1220</v>
      </c>
      <c r="B20" s="67" t="s">
        <v>1268</v>
      </c>
      <c r="C20" s="67" t="s">
        <v>1221</v>
      </c>
      <c r="D20" s="67" t="s">
        <v>1222</v>
      </c>
      <c r="E20" s="67" t="s">
        <v>1223</v>
      </c>
      <c r="F20" s="67" t="s">
        <v>1224</v>
      </c>
      <c r="G20" s="67" t="s">
        <v>1225</v>
      </c>
      <c r="H20" s="67" t="s">
        <v>1226</v>
      </c>
      <c r="I20" s="67" t="s">
        <v>1227</v>
      </c>
      <c r="J20" s="67" t="s">
        <v>1228</v>
      </c>
      <c r="K20" s="67" t="s">
        <v>1229</v>
      </c>
      <c r="L20" s="67" t="s">
        <v>1225</v>
      </c>
      <c r="M20" s="67" t="s">
        <v>1230</v>
      </c>
      <c r="N20" s="67" t="s">
        <v>1231</v>
      </c>
      <c r="O20" s="67" t="s">
        <v>1232</v>
      </c>
      <c r="P20" s="67" t="s">
        <v>1233</v>
      </c>
      <c r="Q20" s="67" t="s">
        <v>1234</v>
      </c>
      <c r="R20" s="67" t="s">
        <v>1235</v>
      </c>
      <c r="S20" s="67" t="s">
        <v>1236</v>
      </c>
      <c r="T20" s="67" t="s">
        <v>1237</v>
      </c>
      <c r="U20" s="67" t="s">
        <v>1238</v>
      </c>
      <c r="V20" s="67" t="s">
        <v>1239</v>
      </c>
      <c r="W20" s="67" t="s">
        <v>1269</v>
      </c>
      <c r="X20" s="67" t="s">
        <v>1240</v>
      </c>
      <c r="Y20" s="67" t="s">
        <v>1241</v>
      </c>
      <c r="Z20" s="67" t="s">
        <v>1242</v>
      </c>
      <c r="AA20" s="67" t="s">
        <v>1243</v>
      </c>
      <c r="AB20" s="67" t="s">
        <v>1244</v>
      </c>
      <c r="AC20" s="67" t="s">
        <v>1221</v>
      </c>
      <c r="AD20" s="67" t="s">
        <v>1245</v>
      </c>
      <c r="AE20" s="67" t="s">
        <v>1246</v>
      </c>
      <c r="AF20" s="67" t="s">
        <v>1247</v>
      </c>
      <c r="AG20" s="67" t="s">
        <v>1221</v>
      </c>
      <c r="AH20" s="67" t="s">
        <v>1248</v>
      </c>
      <c r="AI20" s="67" t="s">
        <v>1249</v>
      </c>
      <c r="AJ20" s="67" t="s">
        <v>1250</v>
      </c>
      <c r="AK20" s="67" t="s">
        <v>1251</v>
      </c>
      <c r="AL20" s="67" t="s">
        <v>1252</v>
      </c>
      <c r="AM20" s="67" t="s">
        <v>1253</v>
      </c>
      <c r="AN20" s="67" t="s">
        <v>1254</v>
      </c>
      <c r="AO20" s="67" t="s">
        <v>1255</v>
      </c>
      <c r="AP20" s="67" t="s">
        <v>1256</v>
      </c>
      <c r="AQ20" s="67" t="s">
        <v>1257</v>
      </c>
      <c r="AR20" s="67" t="s">
        <v>1258</v>
      </c>
      <c r="AS20" s="67" t="s">
        <v>1259</v>
      </c>
      <c r="AT20" s="67" t="s">
        <v>1260</v>
      </c>
      <c r="AU20" s="67" t="s">
        <v>1261</v>
      </c>
      <c r="AV20" s="67" t="s">
        <v>1262</v>
      </c>
      <c r="AW20" s="67" t="s">
        <v>1263</v>
      </c>
      <c r="AX20" s="67" t="s">
        <v>1264</v>
      </c>
      <c r="AY20" s="67" t="s">
        <v>1265</v>
      </c>
      <c r="AZ20" s="67" t="s">
        <v>1266</v>
      </c>
      <c r="BA20" s="67" t="s">
        <v>1267</v>
      </c>
      <c r="BB20" s="67" t="s">
        <v>1270</v>
      </c>
      <c r="BC20" t="s">
        <v>1272</v>
      </c>
      <c r="BD20" t="s">
        <v>1271</v>
      </c>
      <c r="BE20" t="s">
        <v>1273</v>
      </c>
      <c r="BF20" t="s">
        <v>1274</v>
      </c>
      <c r="BG20" t="s">
        <v>1275</v>
      </c>
      <c r="BH20" t="s">
        <v>1276</v>
      </c>
      <c r="BI20" t="s">
        <v>1277</v>
      </c>
    </row>
    <row r="21" spans="1:61" x14ac:dyDescent="0.3">
      <c r="A21" t="s">
        <v>1291</v>
      </c>
      <c r="B21" s="67" t="s">
        <v>1292</v>
      </c>
      <c r="C21" s="67" t="s">
        <v>1293</v>
      </c>
      <c r="D21" s="67" t="s">
        <v>1294</v>
      </c>
      <c r="E21" s="67" t="s">
        <v>1295</v>
      </c>
      <c r="F21" s="67" t="s">
        <v>1296</v>
      </c>
      <c r="G21" s="67" t="s">
        <v>1297</v>
      </c>
      <c r="H21" s="67" t="s">
        <v>1298</v>
      </c>
      <c r="I21" s="67" t="s">
        <v>1299</v>
      </c>
      <c r="J21" s="67" t="s">
        <v>1300</v>
      </c>
      <c r="K21" s="67" t="s">
        <v>1301</v>
      </c>
      <c r="L21" s="67" t="s">
        <v>1302</v>
      </c>
      <c r="M21" s="67" t="s">
        <v>1303</v>
      </c>
      <c r="N21" s="67" t="s">
        <v>1304</v>
      </c>
      <c r="O21" s="67" t="s">
        <v>1303</v>
      </c>
      <c r="P21" s="67" t="s">
        <v>1305</v>
      </c>
      <c r="Q21" s="67" t="s">
        <v>1306</v>
      </c>
      <c r="R21" s="67" t="s">
        <v>1307</v>
      </c>
      <c r="S21" s="67" t="s">
        <v>1308</v>
      </c>
      <c r="T21" s="67" t="s">
        <v>1309</v>
      </c>
      <c r="U21" s="67" t="s">
        <v>1310</v>
      </c>
      <c r="V21" s="67" t="s">
        <v>1311</v>
      </c>
      <c r="W21" s="67" t="s">
        <v>1312</v>
      </c>
      <c r="X21" s="67" t="s">
        <v>1313</v>
      </c>
      <c r="Y21" s="67" t="s">
        <v>1314</v>
      </c>
      <c r="Z21" s="67" t="s">
        <v>1315</v>
      </c>
      <c r="AA21" s="67" t="s">
        <v>1316</v>
      </c>
      <c r="AB21" s="67" t="s">
        <v>1317</v>
      </c>
      <c r="AC21" s="67" t="s">
        <v>1318</v>
      </c>
      <c r="AD21" s="67" t="s">
        <v>1319</v>
      </c>
      <c r="AE21" s="67" t="s">
        <v>1320</v>
      </c>
      <c r="AF21" s="67" t="s">
        <v>1321</v>
      </c>
      <c r="AG21" s="67" t="s">
        <v>1301</v>
      </c>
      <c r="AH21" s="67" t="s">
        <v>1322</v>
      </c>
      <c r="AI21" s="67" t="s">
        <v>1323</v>
      </c>
      <c r="AJ21" s="67" t="s">
        <v>1324</v>
      </c>
      <c r="AK21" s="67" t="s">
        <v>1325</v>
      </c>
      <c r="AL21" s="67" t="s">
        <v>1326</v>
      </c>
      <c r="AM21" s="67" t="s">
        <v>1327</v>
      </c>
      <c r="AN21" s="67" t="s">
        <v>1328</v>
      </c>
      <c r="AO21" s="67" t="s">
        <v>1329</v>
      </c>
      <c r="AP21" s="67" t="s">
        <v>1330</v>
      </c>
      <c r="AQ21" s="67" t="s">
        <v>1331</v>
      </c>
      <c r="AR21" s="67" t="s">
        <v>1332</v>
      </c>
      <c r="AS21" s="67" t="s">
        <v>1332</v>
      </c>
      <c r="AT21" s="67" t="s">
        <v>1333</v>
      </c>
      <c r="AU21" s="67" t="s">
        <v>1334</v>
      </c>
      <c r="AV21" s="67" t="s">
        <v>1303</v>
      </c>
      <c r="AW21" s="67" t="s">
        <v>1335</v>
      </c>
      <c r="AX21" s="67" t="s">
        <v>1336</v>
      </c>
      <c r="AY21" s="67" t="s">
        <v>1337</v>
      </c>
      <c r="AZ21" s="67" t="s">
        <v>1338</v>
      </c>
      <c r="BA21" s="67" t="s">
        <v>1339</v>
      </c>
      <c r="BB21" s="89" t="s">
        <v>1343</v>
      </c>
      <c r="BC21" s="89" t="s">
        <v>1340</v>
      </c>
      <c r="BD21" s="89" t="s">
        <v>1341</v>
      </c>
      <c r="BE21" s="90" t="s">
        <v>1342</v>
      </c>
      <c r="BF21" s="90" t="s">
        <v>1344</v>
      </c>
      <c r="BG21" s="89" t="s">
        <v>1345</v>
      </c>
      <c r="BH21" s="64" t="s">
        <v>1347</v>
      </c>
      <c r="BI21" s="64" t="s">
        <v>1346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D27" sqref="D27"/>
    </sheetView>
  </sheetViews>
  <sheetFormatPr defaultRowHeight="14.4" x14ac:dyDescent="0.3"/>
  <cols>
    <col min="1" max="1" width="28" customWidth="1"/>
    <col min="2" max="2" width="18.109375" customWidth="1"/>
    <col min="3" max="5" width="18.33203125" customWidth="1"/>
    <col min="6" max="6" width="18.44140625" customWidth="1"/>
    <col min="7" max="7" width="18.33203125" customWidth="1"/>
  </cols>
  <sheetData>
    <row r="1" spans="1:7" ht="21" x14ac:dyDescent="0.4">
      <c r="A1" s="86" t="s">
        <v>833</v>
      </c>
      <c r="B1" s="86"/>
      <c r="C1" s="86"/>
      <c r="D1" s="86"/>
      <c r="E1" s="86"/>
      <c r="F1" s="86"/>
      <c r="G1" s="86"/>
    </row>
    <row r="2" spans="1:7" ht="197.25" customHeight="1" x14ac:dyDescent="0.3">
      <c r="A2" s="71" t="s">
        <v>834</v>
      </c>
      <c r="B2" s="71"/>
      <c r="C2" s="71"/>
      <c r="D2" s="71"/>
      <c r="E2" s="71"/>
      <c r="F2" s="71"/>
      <c r="G2" s="71"/>
    </row>
    <row r="3" spans="1:7" x14ac:dyDescent="0.3">
      <c r="A3" s="88"/>
      <c r="B3" s="88"/>
      <c r="C3" s="88"/>
      <c r="D3" s="88"/>
      <c r="E3" s="88"/>
      <c r="F3" s="88"/>
      <c r="G3" s="88"/>
    </row>
    <row r="4" spans="1:7" x14ac:dyDescent="0.3">
      <c r="A4" s="46" t="s">
        <v>112</v>
      </c>
      <c r="B4" s="46" t="s">
        <v>831</v>
      </c>
    </row>
    <row r="5" spans="1:7" x14ac:dyDescent="0.3">
      <c r="A5" s="40" t="str">
        <f>VLOOKUP(Read_First!B4,Items!A1:BI50,54,FALSE)</f>
        <v>Attractiveness</v>
      </c>
      <c r="B5" s="11">
        <f>SQRT(VAR(DT!AC4:AC1004))</f>
        <v>0.7913498391364181</v>
      </c>
    </row>
    <row r="6" spans="1:7" x14ac:dyDescent="0.3">
      <c r="A6" s="40" t="str">
        <f>VLOOKUP(Read_First!B4,Items!A1:BI50,55,FALSE)</f>
        <v>Perspicuity</v>
      </c>
      <c r="B6" s="11">
        <f>SQRT(VAR(DT!AD4:AD1004))</f>
        <v>1.0260495981080924</v>
      </c>
    </row>
    <row r="7" spans="1:7" x14ac:dyDescent="0.3">
      <c r="A7" s="40" t="str">
        <f>VLOOKUP(Read_First!B4,Items!A1:BI50,56,FALSE)</f>
        <v>Efficiency</v>
      </c>
      <c r="B7" s="11">
        <f>SQRT(VAR(DT!AE4:AE1004))</f>
        <v>0.62416611036913361</v>
      </c>
    </row>
    <row r="8" spans="1:7" x14ac:dyDescent="0.3">
      <c r="A8" s="40" t="str">
        <f>VLOOKUP(Read_First!B4,Items!A1:BI50,57,FALSE)</f>
        <v>Dependability</v>
      </c>
      <c r="B8" s="11">
        <f>SQRT(VAR(DT!AF4:AF1004))</f>
        <v>0.73645170317619013</v>
      </c>
    </row>
    <row r="9" spans="1:7" x14ac:dyDescent="0.3">
      <c r="A9" s="40" t="str">
        <f>VLOOKUP(Read_First!B4,Items!A1:BI50,58,FALSE)</f>
        <v>Stimulation</v>
      </c>
      <c r="B9" s="11">
        <f>SQRT(VAR(DT!AG4:AG1004))</f>
        <v>0.85350584193795787</v>
      </c>
    </row>
    <row r="10" spans="1:7" x14ac:dyDescent="0.3">
      <c r="A10" s="40" t="str">
        <f>VLOOKUP(Read_First!B4,Items!A1:BI50,59,FALSE)</f>
        <v>Novelty</v>
      </c>
      <c r="B10" s="11">
        <f>SQRT(VAR(DT!AH4:AH1004))</f>
        <v>0.63519463333865012</v>
      </c>
    </row>
    <row r="13" spans="1:7" x14ac:dyDescent="0.3">
      <c r="A13" s="46" t="s">
        <v>832</v>
      </c>
      <c r="B13" s="63" t="str">
        <f>VLOOKUP(Read_First!B4,Items!A1:BI50,54,FALSE)</f>
        <v>Attractiveness</v>
      </c>
      <c r="C13" s="63" t="str">
        <f>VLOOKUP(Read_First!B4,Items!A1:BI50,55,FALSE)</f>
        <v>Perspicuity</v>
      </c>
      <c r="D13" s="63" t="str">
        <f>VLOOKUP(Read_First!B4,Items!A1:BI50,56,FALSE)</f>
        <v>Efficiency</v>
      </c>
      <c r="E13" s="63" t="str">
        <f>VLOOKUP(Read_First!B4,Items!A1:BI50,57,FALSE)</f>
        <v>Dependability</v>
      </c>
      <c r="F13" s="63" t="str">
        <f>VLOOKUP(Read_First!B4,Items!A1:BI50,58,FALSE)</f>
        <v>Stimulation</v>
      </c>
      <c r="G13" s="63" t="str">
        <f>VLOOKUP(Read_First!B4,Items!A1:BI50,59,FALSE)</f>
        <v>Novelty</v>
      </c>
    </row>
    <row r="14" spans="1:7" x14ac:dyDescent="0.3">
      <c r="A14" s="46" t="s">
        <v>835</v>
      </c>
      <c r="B14" s="7">
        <f>POWER((1.65*B5)/0.5,2)</f>
        <v>6.8196944444444467</v>
      </c>
      <c r="C14" s="7">
        <f>POWER((1.65*B6)/0.5,2)</f>
        <v>11.464749999999999</v>
      </c>
      <c r="D14" s="7">
        <f>POWER((1.65*B7)/0.5,2)</f>
        <v>4.2425625000000009</v>
      </c>
      <c r="E14" s="7">
        <f>POWER((1.65*B8)/0.5,2)</f>
        <v>5.9063125000000012</v>
      </c>
      <c r="F14" s="7">
        <f>POWER((1.65*B9)/0.5,2)</f>
        <v>7.933062500000001</v>
      </c>
      <c r="G14" s="7">
        <f>POWER((1.65*B10)/0.5,2)</f>
        <v>4.3938125000000001</v>
      </c>
    </row>
    <row r="15" spans="1:7" x14ac:dyDescent="0.3">
      <c r="A15" s="46" t="s">
        <v>836</v>
      </c>
      <c r="B15" s="7">
        <f>POWER((1.96*B5)/0.5,2)</f>
        <v>9.6229708641975336</v>
      </c>
      <c r="C15" s="7">
        <f>POWER((1.96*B6)/0.5,2)</f>
        <v>16.177404444444445</v>
      </c>
      <c r="D15" s="7">
        <f>POWER((1.96*B7)/0.5,2)</f>
        <v>5.9864933333333354</v>
      </c>
      <c r="E15" s="7">
        <f>POWER((1.96*B8)/0.5,2)</f>
        <v>8.3341377777777801</v>
      </c>
      <c r="F15" s="7">
        <f>POWER((1.96*B9)/0.5,2)</f>
        <v>11.193995555555558</v>
      </c>
      <c r="G15" s="7">
        <f>POWER((1.96*B10)/0.5,2)</f>
        <v>6.1999155555555552</v>
      </c>
    </row>
    <row r="16" spans="1:7" x14ac:dyDescent="0.3">
      <c r="A16" s="46" t="s">
        <v>837</v>
      </c>
      <c r="B16" s="7">
        <f>POWER((2.58*B6)/0.5,2)</f>
        <v>28.030840000000001</v>
      </c>
      <c r="C16" s="7">
        <f>POWER((2.58*B6)/0.5,2)</f>
        <v>28.030840000000001</v>
      </c>
      <c r="D16" s="7">
        <f>POWER((2.58*B7)/0.5,2)</f>
        <v>10.372890000000005</v>
      </c>
      <c r="E16" s="7">
        <f>POWER((2.58*B8)/0.5,2)</f>
        <v>14.440690000000004</v>
      </c>
      <c r="F16" s="7">
        <f>POWER((2.58*B9)/0.5,2)</f>
        <v>19.396010000000004</v>
      </c>
      <c r="G16" s="7">
        <f>POWER((2.58*B10)/0.5,2)</f>
        <v>10.74269</v>
      </c>
    </row>
    <row r="17" spans="1:7" x14ac:dyDescent="0.3">
      <c r="A17" s="46" t="s">
        <v>838</v>
      </c>
      <c r="B17" s="7">
        <f>POWER((1.65*B5)/0.25,2)</f>
        <v>27.278777777777787</v>
      </c>
      <c r="C17" s="7">
        <f>POWER((1.65*B6)/0.25,2)</f>
        <v>45.858999999999995</v>
      </c>
      <c r="D17" s="7">
        <f>POWER((1.65*B7)/0.25,2)</f>
        <v>16.970250000000004</v>
      </c>
      <c r="E17" s="7">
        <f>POWER((1.65*B8)/0.25,2)</f>
        <v>23.625250000000005</v>
      </c>
      <c r="F17" s="7">
        <f>POWER((1.65*B9)/0.25,2)</f>
        <v>31.732250000000004</v>
      </c>
      <c r="G17" s="7">
        <f>POWER((1.65*B10)/0.25,2)</f>
        <v>17.57525</v>
      </c>
    </row>
    <row r="18" spans="1:7" x14ac:dyDescent="0.3">
      <c r="A18" s="46" t="s">
        <v>839</v>
      </c>
      <c r="B18" s="7">
        <f>POWER((1.96*B5)/0.25,2)</f>
        <v>38.491883456790134</v>
      </c>
      <c r="C18" s="7">
        <f>POWER((1.96*B6)/0.25,2)</f>
        <v>64.70961777777778</v>
      </c>
      <c r="D18" s="7">
        <f>POWER((1.96*B7)/0.25,2)</f>
        <v>23.945973333333342</v>
      </c>
      <c r="E18" s="7">
        <f>POWER((1.96*B8)/0.25,2)</f>
        <v>33.33655111111112</v>
      </c>
      <c r="F18" s="7">
        <f>POWER((1.96*B9)/0.25,2)</f>
        <v>44.775982222222233</v>
      </c>
      <c r="G18" s="7">
        <f>POWER((1.96*B10)/0.25,2)</f>
        <v>24.799662222222221</v>
      </c>
    </row>
    <row r="19" spans="1:7" x14ac:dyDescent="0.3">
      <c r="A19" s="46" t="s">
        <v>840</v>
      </c>
      <c r="B19" s="7">
        <f>POWER((2.58*B5)/0.25,2)</f>
        <v>66.69548444444446</v>
      </c>
      <c r="C19" s="7">
        <f>POWER((2.58*B6)/0.25,2)</f>
        <v>112.12336000000001</v>
      </c>
      <c r="D19" s="7">
        <f>POWER((2.58*B7)/0.25,2)</f>
        <v>41.491560000000021</v>
      </c>
      <c r="E19" s="7">
        <f>POWER((2.58*B8)/0.25,2)</f>
        <v>57.762760000000014</v>
      </c>
      <c r="F19" s="7">
        <f>POWER((2.58*B9)/0.25,2)</f>
        <v>77.584040000000016</v>
      </c>
      <c r="G19" s="7">
        <f>POWER((2.58*B10)/0.25,2)</f>
        <v>42.970759999999999</v>
      </c>
    </row>
    <row r="20" spans="1:7" x14ac:dyDescent="0.3">
      <c r="A20" s="46" t="s">
        <v>841</v>
      </c>
      <c r="B20" s="7">
        <f>POWER((1.65*B5)/0.1,2)</f>
        <v>170.49236111111114</v>
      </c>
      <c r="C20" s="7">
        <f>POWER((1.65*B6)/0.1,2)</f>
        <v>286.61874999999998</v>
      </c>
      <c r="D20" s="7">
        <f>POWER((1.65*B7)/0.1,2)</f>
        <v>106.06406250000002</v>
      </c>
      <c r="E20" s="7">
        <f>POWER((1.65*B8)/0.1,2)</f>
        <v>147.65781250000003</v>
      </c>
      <c r="F20" s="7">
        <f>POWER((1.65*B9)/0.1,2)</f>
        <v>198.32656249999999</v>
      </c>
      <c r="G20" s="7">
        <f>POWER((1.65*B10)/0.1,2)</f>
        <v>109.84531249999998</v>
      </c>
    </row>
    <row r="21" spans="1:7" x14ac:dyDescent="0.3">
      <c r="A21" s="46" t="s">
        <v>842</v>
      </c>
      <c r="B21" s="7">
        <f>POWER((1.96*B5)/0.1,2)</f>
        <v>240.57427160493833</v>
      </c>
      <c r="C21" s="7">
        <f>POWER((1.96*B6)/0.1,2)</f>
        <v>404.43511111111104</v>
      </c>
      <c r="D21" s="7">
        <f>POWER((1.96*B7)/0.1,2)</f>
        <v>149.66233333333335</v>
      </c>
      <c r="E21" s="7">
        <f>POWER((1.96*B8)/0.1,2)</f>
        <v>208.35344444444451</v>
      </c>
      <c r="F21" s="7">
        <f>POWER((1.96*B9)/0.1,2)</f>
        <v>279.84988888888887</v>
      </c>
      <c r="G21" s="7">
        <f>POWER((1.96*B10)/0.1,2)</f>
        <v>154.99788888888889</v>
      </c>
    </row>
    <row r="22" spans="1:7" x14ac:dyDescent="0.3">
      <c r="A22" s="46" t="s">
        <v>843</v>
      </c>
      <c r="B22" s="7">
        <f>POWER((2.58*B5)/0.1,2)</f>
        <v>416.8467777777779</v>
      </c>
      <c r="C22" s="7">
        <f>POWER((2.58*B6)/0.1,2)</f>
        <v>700.77099999999996</v>
      </c>
      <c r="D22" s="7">
        <f>POWER((2.58*B7)/0.1,2)</f>
        <v>259.32225000000011</v>
      </c>
      <c r="E22" s="7">
        <f>POWER((2.58*B8)/0.1,2)</f>
        <v>361.01725000000005</v>
      </c>
      <c r="F22" s="7">
        <f>POWER((2.58*B9)/0.1,2)</f>
        <v>484.90025000000009</v>
      </c>
      <c r="G22" s="7">
        <f>POWER((2.58*B10)/0.1,2)</f>
        <v>268.56725</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2017-08-21T09:40:52Z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ies>
</file>