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C:\Users\Suraj\Desktop\"/>
    </mc:Choice>
  </mc:AlternateContent>
  <xr:revisionPtr revIDLastSave="0" documentId="13_ncr:1_{EA90FCA9-AA02-4F5B-8264-C1C21B7108EF}" xr6:coauthVersionLast="47" xr6:coauthVersionMax="47" xr10:uidLastSave="{00000000-0000-0000-0000-000000000000}"/>
  <bookViews>
    <workbookView xWindow="-120" yWindow="-120" windowWidth="20730" windowHeight="11160" activeTab="3" xr2:uid="{46A19770-C7A4-43BA-963D-5B15FF0C8391}"/>
  </bookViews>
  <sheets>
    <sheet name="Input and Calculation" sheetId="1" r:id="rId1"/>
    <sheet name="Forecast" sheetId="4" r:id="rId2"/>
    <sheet name="Pivot Table" sheetId="10" r:id="rId3"/>
    <sheet name="Dashboard" sheetId="11" r:id="rId4"/>
  </sheets>
  <definedNames>
    <definedName name="AverageLTV">'Input and Calculation'!$B$13</definedName>
    <definedName name="CAC">'Input and Calculation'!$B$6</definedName>
    <definedName name="ChurnRate">'Input and Calculation'!$B$3</definedName>
    <definedName name="ConversationRate">'Input and Calculation'!$B$9</definedName>
    <definedName name="CPM">'Input and Calculation'!$B$10</definedName>
    <definedName name="CTR">'Input and Calculation'!$B$8</definedName>
    <definedName name="GrossMargin">'Input and Calculation'!$B$4</definedName>
    <definedName name="MonthlyFee">'Input and Calculation'!$B$2</definedName>
    <definedName name="RequiredImpression">'Input and Calculation'!$B$11</definedName>
    <definedName name="Slicer_Cost">#N/A</definedName>
    <definedName name="Slicer_Customer_Segment">#N/A</definedName>
    <definedName name="Slicer_Months">#N/A</definedName>
    <definedName name="TargetCustomers">'Input and Calculation'!$B$5</definedName>
    <definedName name="Total_CAC">'Input and Calculation'!$B$7</definedName>
    <definedName name="Total_CPM">'Input and Calculation'!$B$12</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4" l="1"/>
  <c r="D5" i="4"/>
  <c r="D6" i="4"/>
  <c r="D7" i="4"/>
  <c r="D3" i="4"/>
  <c r="D2" i="4"/>
  <c r="G3" i="4"/>
  <c r="G4" i="4"/>
  <c r="G6" i="4"/>
  <c r="G7" i="4"/>
  <c r="B11" i="1"/>
  <c r="B12" i="1" s="1"/>
  <c r="B7" i="1"/>
  <c r="B13" i="1"/>
  <c r="H2" i="1" s="1"/>
  <c r="G2" i="4" s="1"/>
  <c r="B2" i="4"/>
  <c r="C2" i="4" s="1"/>
  <c r="G5" i="4" l="1"/>
  <c r="H3" i="1"/>
  <c r="H4" i="1"/>
  <c r="B3" i="4"/>
  <c r="B4" i="4" l="1"/>
  <c r="C3" i="4"/>
  <c r="E3" i="4" s="1"/>
  <c r="E2" i="4"/>
  <c r="B5" i="4" l="1"/>
  <c r="C4" i="4"/>
  <c r="E4" i="4" s="1"/>
  <c r="B6" i="4" l="1"/>
  <c r="C5" i="4"/>
  <c r="E5" i="4" s="1"/>
  <c r="B7" i="4" l="1"/>
  <c r="C7" i="4" s="1"/>
  <c r="E7" i="4" s="1"/>
  <c r="C6" i="4"/>
  <c r="E6" i="4" s="1"/>
</calcChain>
</file>

<file path=xl/sharedStrings.xml><?xml version="1.0" encoding="utf-8"?>
<sst xmlns="http://schemas.openxmlformats.org/spreadsheetml/2006/main" count="64" uniqueCount="38">
  <si>
    <t>Metric</t>
  </si>
  <si>
    <t>Value</t>
  </si>
  <si>
    <t>Monthly Subscription Fee</t>
  </si>
  <si>
    <t>Monthly Churn Rate</t>
  </si>
  <si>
    <t>Gross Margin</t>
  </si>
  <si>
    <t>Target Customers to Acquire</t>
  </si>
  <si>
    <t>Expected Cost per Acquisition (CAC)</t>
  </si>
  <si>
    <t>Projected Click-Through Rate (CTR)</t>
  </si>
  <si>
    <t>Projected Conversion Rate</t>
  </si>
  <si>
    <t>Estimated Cost per 1,000 Impressions (CPM)</t>
  </si>
  <si>
    <t>Ad Budget (CAC)</t>
  </si>
  <si>
    <t>Required Impressions</t>
  </si>
  <si>
    <t>Ad Budget (CPM)</t>
  </si>
  <si>
    <t>Premium</t>
  </si>
  <si>
    <t>Standard</t>
  </si>
  <si>
    <t>Trial</t>
  </si>
  <si>
    <t>Adjusted LTV</t>
  </si>
  <si>
    <t>Bonus % on LTV</t>
  </si>
  <si>
    <t>Average Customer LTV</t>
  </si>
  <si>
    <t>Month 1</t>
  </si>
  <si>
    <t>Month 2</t>
  </si>
  <si>
    <t>Month 3</t>
  </si>
  <si>
    <t>Month 4</t>
  </si>
  <si>
    <t>Month 5</t>
  </si>
  <si>
    <t>Month 6</t>
  </si>
  <si>
    <t>Customers</t>
  </si>
  <si>
    <t>Revenue (£)</t>
  </si>
  <si>
    <t>Cost (£)</t>
  </si>
  <si>
    <t>Profit (£)</t>
  </si>
  <si>
    <t>Months</t>
  </si>
  <si>
    <t>Grand Total</t>
  </si>
  <si>
    <t>Sum of Cost (£)</t>
  </si>
  <si>
    <t>Sum of Profit (£)</t>
  </si>
  <si>
    <t>Customer Segment</t>
  </si>
  <si>
    <t>Custmer Segment</t>
  </si>
  <si>
    <t>Average of Adjusted LTV</t>
  </si>
  <si>
    <t>Sum of Revenue (£)</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</si>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</sst>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809]* #,##0.00_-;\-[$£-809]* #,##0.00_-;_-[$£-809]*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2" fontId="0" fillId="0" borderId="0" xfId="0" applyNumberFormat="1"/>
    <xf numFmtId="0" fontId="3" fillId="2" borderId="1" xfId="0" applyFont="1" applyFill="1" applyBorder="1" applyAlignment="1">
      <alignment horizontal="center"/>
    </xf>
    <xf numFmtId="0" fontId="0" fillId="0" borderId="1" xfId="0" applyBorder="1"/>
    <xf numFmtId="1" fontId="0" fillId="0" borderId="1" xfId="0" applyNumberFormat="1" applyBorder="1"/>
    <xf numFmtId="164" fontId="0" fillId="0" borderId="1" xfId="0" applyNumberFormat="1" applyBorder="1"/>
    <xf numFmtId="164" fontId="0" fillId="0" borderId="1" xfId="1" applyNumberFormat="1" applyFont="1" applyBorder="1"/>
    <xf numFmtId="9" fontId="0" fillId="0" borderId="1" xfId="2" applyFont="1" applyBorder="1"/>
    <xf numFmtId="164" fontId="0" fillId="0" borderId="0" xfId="0" applyNumberFormat="1"/>
    <xf numFmtId="0" fontId="3" fillId="2" borderId="1"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2" fontId="3" fillId="2" borderId="1" xfId="0" applyNumberFormat="1" applyFont="1" applyFill="1" applyBorder="1" applyAlignment="1">
      <alignment horizontal="center" vertical="center"/>
    </xf>
    <xf numFmtId="49" fontId="3" fillId="2" borderId="1" xfId="0" applyNumberFormat="1" applyFont="1" applyFill="1" applyBorder="1" applyAlignment="1">
      <alignment horizontal="center" vertical="center"/>
    </xf>
    <xf numFmtId="49" fontId="0" fillId="0" borderId="1" xfId="0" applyNumberFormat="1" applyBorder="1"/>
    <xf numFmtId="49" fontId="0" fillId="0" borderId="0" xfId="0" applyNumberFormat="1"/>
    <xf numFmtId="49" fontId="2" fillId="2" borderId="1" xfId="0" applyNumberFormat="1" applyFont="1" applyFill="1" applyBorder="1" applyAlignment="1">
      <alignment horizontal="center"/>
    </xf>
    <xf numFmtId="49" fontId="3" fillId="2" borderId="1" xfId="0" applyNumberFormat="1" applyFont="1" applyFill="1" applyBorder="1" applyAlignment="1">
      <alignment horizontal="center"/>
    </xf>
    <xf numFmtId="2" fontId="3" fillId="2" borderId="1" xfId="0" applyNumberFormat="1" applyFont="1" applyFill="1" applyBorder="1" applyAlignment="1">
      <alignment horizontal="center"/>
    </xf>
    <xf numFmtId="164" fontId="3" fillId="2" borderId="1" xfId="0" applyNumberFormat="1" applyFont="1" applyFill="1" applyBorder="1" applyAlignment="1">
      <alignment horizontal="center"/>
    </xf>
    <xf numFmtId="164" fontId="0" fillId="0" borderId="0" xfId="0" applyNumberFormat="1" applyAlignment="1">
      <alignment horizontal="left" indent="1"/>
    </xf>
    <xf numFmtId="164" fontId="0" fillId="0" borderId="0" xfId="0" applyNumberFormat="1" applyAlignment="1">
      <alignment horizontal="left"/>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[DAININ TASK.xlsx]Pivot Table!LTV Comparison Across Segments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rPr>
              <a:t>LTV Comparison Across Segments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FFFF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pivotFmt>
      <c:pivotFmt>
        <c:idx val="5"/>
        <c:spPr>
          <a:solidFill>
            <a:srgbClr val="FFFF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pivotFmt>
      <c:pivotFmt>
        <c:idx val="8"/>
        <c:spPr>
          <a:solidFill>
            <a:srgbClr val="FFFF00"/>
          </a:solidFill>
          <a:ln>
            <a:noFill/>
          </a:ln>
          <a:effectLst/>
        </c:spP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Pt>
            <c:idx val="1"/>
            <c:invertIfNegative val="0"/>
            <c:bubble3D val="0"/>
            <c:spPr>
              <a:solidFill>
                <a:srgbClr val="92D050"/>
              </a:solidFill>
              <a:ln>
                <a:noFill/>
              </a:ln>
              <a:effectLst/>
            </c:spPr>
            <c:extLst>
              <c:ext xmlns:c16="http://schemas.microsoft.com/office/drawing/2014/chart" uri="{C3380CC4-5D6E-409C-BE32-E72D297353CC}">
                <c16:uniqueId val="{00000001-46E5-42A5-898A-85A6662BCD3C}"/>
              </c:ext>
            </c:extLst>
          </c:dPt>
          <c:dPt>
            <c:idx val="2"/>
            <c:invertIfNegative val="0"/>
            <c:bubble3D val="0"/>
            <c:spPr>
              <a:solidFill>
                <a:srgbClr val="FFFF00"/>
              </a:solidFill>
              <a:ln>
                <a:noFill/>
              </a:ln>
              <a:effectLst/>
            </c:spPr>
            <c:extLst>
              <c:ext xmlns:c16="http://schemas.microsoft.com/office/drawing/2014/chart" uri="{C3380CC4-5D6E-409C-BE32-E72D297353CC}">
                <c16:uniqueId val="{00000003-46E5-42A5-898A-85A6662BCD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Premium</c:v>
                </c:pt>
                <c:pt idx="1">
                  <c:v>Standard</c:v>
                </c:pt>
                <c:pt idx="2">
                  <c:v>Trial</c:v>
                </c:pt>
              </c:strCache>
            </c:strRef>
          </c:cat>
          <c:val>
            <c:numRef>
              <c:f>'Pivot Table'!$B$4:$B$7</c:f>
              <c:numCache>
                <c:formatCode>General</c:formatCode>
                <c:ptCount val="3"/>
                <c:pt idx="0">
                  <c:v>99.000000000000014</c:v>
                </c:pt>
                <c:pt idx="1">
                  <c:v>90</c:v>
                </c:pt>
                <c:pt idx="2">
                  <c:v>72</c:v>
                </c:pt>
              </c:numCache>
            </c:numRef>
          </c:val>
          <c:extLst>
            <c:ext xmlns:c16="http://schemas.microsoft.com/office/drawing/2014/chart" uri="{C3380CC4-5D6E-409C-BE32-E72D297353CC}">
              <c16:uniqueId val="{00000004-46E5-42A5-898A-85A6662BCD3C}"/>
            </c:ext>
          </c:extLst>
        </c:ser>
        <c:dLbls>
          <c:showLegendKey val="0"/>
          <c:showVal val="0"/>
          <c:showCatName val="0"/>
          <c:showSerName val="0"/>
          <c:showPercent val="0"/>
          <c:showBubbleSize val="0"/>
        </c:dLbls>
        <c:gapWidth val="219"/>
        <c:overlap val="-27"/>
        <c:axId val="1353547407"/>
        <c:axId val="1353547823"/>
      </c:barChart>
      <c:catAx>
        <c:axId val="135354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47823"/>
        <c:crosses val="autoZero"/>
        <c:auto val="1"/>
        <c:lblAlgn val="ctr"/>
        <c:lblOffset val="100"/>
        <c:noMultiLvlLbl val="0"/>
      </c:catAx>
      <c:valAx>
        <c:axId val="135354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4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[DAININ TASK.xlsx]Pivot Table!Budget vs Revenue Comparison</c:name>
    <c:fmtId val="1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i="0" u="none" strike="noStrike" baseline="0">
                <a:solidFill>
                  <a:sysClr val="windowText" lastClr="000000"/>
                </a:solidFill>
              </a:rPr>
              <a:t>Budget vs Revenue Comparison</a:t>
            </a:r>
            <a:endParaRPr lang="en-US" b="1">
              <a:solidFill>
                <a:sysClr val="windowText" lastClr="000000"/>
              </a:solidFill>
            </a:endParaRPr>
          </a:p>
        </c:rich>
      </c:tx>
      <c:layout>
        <c:manualLayout>
          <c:xMode val="edge"/>
          <c:yMode val="edge"/>
          <c:x val="0.24377522985065464"/>
          <c:y val="3.25821228868130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68757706456285"/>
          <c:y val="0.19779103698994147"/>
          <c:w val="0.55539797291420445"/>
          <c:h val="0.5067243768441988"/>
        </c:manualLayout>
      </c:layout>
      <c:barChart>
        <c:barDir val="col"/>
        <c:grouping val="stacked"/>
        <c:varyColors val="0"/>
        <c:ser>
          <c:idx val="0"/>
          <c:order val="0"/>
          <c:tx>
            <c:strRef>
              <c:f>'Pivot Table'!$E$3</c:f>
              <c:strCache>
                <c:ptCount val="1"/>
                <c:pt idx="0">
                  <c:v>Sum of Cost (£)</c:v>
                </c:pt>
              </c:strCache>
            </c:strRef>
          </c:tx>
          <c:spPr>
            <a:solidFill>
              <a:srgbClr val="FF0000"/>
            </a:solidFill>
            <a:ln>
              <a:noFill/>
            </a:ln>
            <a:effectLst/>
          </c:spPr>
          <c:invertIfNegative val="0"/>
          <c:cat>
            <c:multiLvlStrRef>
              <c:f>'Pivot Table'!$D$4:$D$12</c:f>
              <c:multiLvlStrCache>
                <c:ptCount val="6"/>
                <c:lvl>
                  <c:pt idx="0">
                    <c:v> £9,830.40 </c:v>
                  </c:pt>
                  <c:pt idx="1">
                    <c:v> £12,288.00 </c:v>
                  </c:pt>
                  <c:pt idx="2">
                    <c:v> £15,360.00 </c:v>
                  </c:pt>
                  <c:pt idx="3">
                    <c:v> £19,200.00 </c:v>
                  </c:pt>
                  <c:pt idx="4">
                    <c:v> £24,000.00 </c:v>
                  </c:pt>
                  <c:pt idx="5">
                    <c:v> £30,000.00 </c:v>
                  </c:pt>
                </c:lvl>
                <c:lvl>
                  <c:pt idx="0">
                    <c:v> £10,000.00 </c:v>
                  </c:pt>
                  <c:pt idx="5">
                    <c:v> £330,000.00 </c:v>
                  </c:pt>
                </c:lvl>
              </c:multiLvlStrCache>
            </c:multiLvlStrRef>
          </c:cat>
          <c:val>
            <c:numRef>
              <c:f>'Pivot Table'!$E$4:$E$12</c:f>
              <c:numCache>
                <c:formatCode>General</c:formatCode>
                <c:ptCount val="6"/>
                <c:pt idx="0">
                  <c:v>10000</c:v>
                </c:pt>
                <c:pt idx="1">
                  <c:v>10000</c:v>
                </c:pt>
                <c:pt idx="2">
                  <c:v>10000</c:v>
                </c:pt>
                <c:pt idx="3">
                  <c:v>10000</c:v>
                </c:pt>
                <c:pt idx="4">
                  <c:v>10000</c:v>
                </c:pt>
                <c:pt idx="5">
                  <c:v>330000</c:v>
                </c:pt>
              </c:numCache>
            </c:numRef>
          </c:val>
          <c:extLst>
            <c:ext xmlns:c16="http://schemas.microsoft.com/office/drawing/2014/chart" uri="{C3380CC4-5D6E-409C-BE32-E72D297353CC}">
              <c16:uniqueId val="{00000000-CEFA-417E-A60F-C3BF5ECAC983}"/>
            </c:ext>
          </c:extLst>
        </c:ser>
        <c:ser>
          <c:idx val="1"/>
          <c:order val="1"/>
          <c:tx>
            <c:strRef>
              <c:f>'Pivot Table'!$F$3</c:f>
              <c:strCache>
                <c:ptCount val="1"/>
                <c:pt idx="0">
                  <c:v>Sum of Revenue (£)</c:v>
                </c:pt>
              </c:strCache>
            </c:strRef>
          </c:tx>
          <c:spPr>
            <a:solidFill>
              <a:srgbClr val="00B050"/>
            </a:solidFill>
            <a:ln>
              <a:noFill/>
            </a:ln>
            <a:effectLst/>
          </c:spPr>
          <c:invertIfNegative val="0"/>
          <c:cat>
            <c:multiLvlStrRef>
              <c:f>'Pivot Table'!$D$4:$D$12</c:f>
              <c:multiLvlStrCache>
                <c:ptCount val="6"/>
                <c:lvl>
                  <c:pt idx="0">
                    <c:v> £9,830.40 </c:v>
                  </c:pt>
                  <c:pt idx="1">
                    <c:v> £12,288.00 </c:v>
                  </c:pt>
                  <c:pt idx="2">
                    <c:v> £15,360.00 </c:v>
                  </c:pt>
                  <c:pt idx="3">
                    <c:v> £19,200.00 </c:v>
                  </c:pt>
                  <c:pt idx="4">
                    <c:v> £24,000.00 </c:v>
                  </c:pt>
                  <c:pt idx="5">
                    <c:v> £30,000.00 </c:v>
                  </c:pt>
                </c:lvl>
                <c:lvl>
                  <c:pt idx="0">
                    <c:v> £10,000.00 </c:v>
                  </c:pt>
                  <c:pt idx="5">
                    <c:v> £330,000.00 </c:v>
                  </c:pt>
                </c:lvl>
              </c:multiLvlStrCache>
            </c:multiLvlStrRef>
          </c:cat>
          <c:val>
            <c:numRef>
              <c:f>'Pivot Table'!$F$4:$F$12</c:f>
              <c:numCache>
                <c:formatCode>General</c:formatCode>
                <c:ptCount val="6"/>
                <c:pt idx="0">
                  <c:v>9830.4000000000015</c:v>
                </c:pt>
                <c:pt idx="1">
                  <c:v>12288</c:v>
                </c:pt>
                <c:pt idx="2">
                  <c:v>15360</c:v>
                </c:pt>
                <c:pt idx="3">
                  <c:v>19200</c:v>
                </c:pt>
                <c:pt idx="4">
                  <c:v>24000</c:v>
                </c:pt>
                <c:pt idx="5">
                  <c:v>30000</c:v>
                </c:pt>
              </c:numCache>
            </c:numRef>
          </c:val>
          <c:extLst>
            <c:ext xmlns:c16="http://schemas.microsoft.com/office/drawing/2014/chart" uri="{C3380CC4-5D6E-409C-BE32-E72D297353CC}">
              <c16:uniqueId val="{00000001-CEFA-417E-A60F-C3BF5ECAC983}"/>
            </c:ext>
          </c:extLst>
        </c:ser>
        <c:dLbls>
          <c:showLegendKey val="0"/>
          <c:showVal val="0"/>
          <c:showCatName val="0"/>
          <c:showSerName val="0"/>
          <c:showPercent val="0"/>
          <c:showBubbleSize val="0"/>
        </c:dLbls>
        <c:gapWidth val="150"/>
        <c:overlap val="100"/>
        <c:axId val="1349965951"/>
        <c:axId val="1349964287"/>
      </c:barChart>
      <c:catAx>
        <c:axId val="134996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64287"/>
        <c:crosses val="autoZero"/>
        <c:auto val="1"/>
        <c:lblAlgn val="ctr"/>
        <c:lblOffset val="100"/>
        <c:noMultiLvlLbl val="0"/>
      </c:catAx>
      <c:valAx>
        <c:axId val="134996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65951"/>
        <c:crosses val="autoZero"/>
        <c:crossBetween val="between"/>
      </c:valAx>
      <c:spPr>
        <a:noFill/>
        <a:ln>
          <a:noFill/>
        </a:ln>
        <a:effectLst/>
      </c:spPr>
    </c:plotArea>
    <c:legend>
      <c:legendPos val="r"/>
      <c:layout>
        <c:manualLayout>
          <c:xMode val="edge"/>
          <c:yMode val="edge"/>
          <c:x val="0.7510752805998655"/>
          <c:y val="0.41963419483726772"/>
          <c:w val="0.23520330791984334"/>
          <c:h val="0.251949035990958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[DAININ TASK.xlsx]Pivot Table!Profit Trends Over Time</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i="0" u="none" strike="noStrike" baseline="0">
                <a:solidFill>
                  <a:sysClr val="windowText" lastClr="000000"/>
                </a:solidFill>
              </a:rPr>
              <a:t>Profit Trends Over Time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diamond"/>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c:f>
              <c:strCache>
                <c:ptCount val="1"/>
                <c:pt idx="0">
                  <c:v>Total</c:v>
                </c:pt>
              </c:strCache>
            </c:strRef>
          </c:tx>
          <c:spPr>
            <a:ln w="28575" cap="rnd">
              <a:solidFill>
                <a:schemeClr val="accent1"/>
              </a:solidFill>
              <a:round/>
            </a:ln>
            <a:effectLst/>
          </c:spPr>
          <c:marker>
            <c:symbol val="diamond"/>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Table'!$A$11:$A$17</c:f>
              <c:strCache>
                <c:ptCount val="6"/>
                <c:pt idx="0">
                  <c:v>Month 1</c:v>
                </c:pt>
                <c:pt idx="1">
                  <c:v>Month 2</c:v>
                </c:pt>
                <c:pt idx="2">
                  <c:v>Month 3</c:v>
                </c:pt>
                <c:pt idx="3">
                  <c:v>Month 4</c:v>
                </c:pt>
                <c:pt idx="4">
                  <c:v>Month 5</c:v>
                </c:pt>
                <c:pt idx="5">
                  <c:v>Month 6</c:v>
                </c:pt>
              </c:strCache>
            </c:strRef>
          </c:cat>
          <c:val>
            <c:numRef>
              <c:f>'Pivot Table'!$B$11:$B$17</c:f>
              <c:numCache>
                <c:formatCode>General</c:formatCode>
                <c:ptCount val="6"/>
                <c:pt idx="0">
                  <c:v>-300000</c:v>
                </c:pt>
                <c:pt idx="1">
                  <c:v>14000</c:v>
                </c:pt>
                <c:pt idx="2">
                  <c:v>9200</c:v>
                </c:pt>
                <c:pt idx="3">
                  <c:v>5360</c:v>
                </c:pt>
                <c:pt idx="4">
                  <c:v>2288</c:v>
                </c:pt>
                <c:pt idx="5">
                  <c:v>-169.59999999999854</c:v>
                </c:pt>
              </c:numCache>
            </c:numRef>
          </c:val>
          <c:smooth val="0"/>
          <c:extLst>
            <c:ext xmlns:c16="http://schemas.microsoft.com/office/drawing/2014/chart" uri="{C3380CC4-5D6E-409C-BE32-E72D297353CC}">
              <c16:uniqueId val="{00000000-DDE4-4E13-A0CB-EC3154A6EA07}"/>
            </c:ext>
          </c:extLst>
        </c:ser>
        <c:dLbls>
          <c:showLegendKey val="0"/>
          <c:showVal val="0"/>
          <c:showCatName val="0"/>
          <c:showSerName val="0"/>
          <c:showPercent val="0"/>
          <c:showBubbleSize val="0"/>
        </c:dLbls>
        <c:marker val="1"/>
        <c:smooth val="0"/>
        <c:axId val="1362517583"/>
        <c:axId val="1362514255"/>
      </c:lineChart>
      <c:catAx>
        <c:axId val="136251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14255"/>
        <c:crosses val="autoZero"/>
        <c:auto val="1"/>
        <c:lblAlgn val="ctr"/>
        <c:lblOffset val="100"/>
        <c:noMultiLvlLbl val="0"/>
      </c:catAx>
      <c:valAx>
        <c:axId val="136251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1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[DAININ TASK.xlsx]Pivot Table!Cost Allocation by Customer Segment</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i="0" u="none" strike="noStrike" baseline="0">
                <a:solidFill>
                  <a:sysClr val="windowText" lastClr="000000"/>
                </a:solidFill>
              </a:rPr>
              <a:t>Cost Allocation by Customer Segment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Table'!$E$14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E3-4A3C-A8F1-D7825DDB4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E3-4A3C-A8F1-D7825DDB4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E3-4A3C-A8F1-D7825DDB41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Table'!$D$15:$D$18</c:f>
              <c:strCache>
                <c:ptCount val="3"/>
                <c:pt idx="0">
                  <c:v>Premium</c:v>
                </c:pt>
                <c:pt idx="1">
                  <c:v>Standard</c:v>
                </c:pt>
                <c:pt idx="2">
                  <c:v>Trial</c:v>
                </c:pt>
              </c:strCache>
            </c:strRef>
          </c:cat>
          <c:val>
            <c:numRef>
              <c:f>'Pivot Table'!$E$15:$E$18</c:f>
              <c:numCache>
                <c:formatCode>General</c:formatCode>
                <c:ptCount val="3"/>
                <c:pt idx="0">
                  <c:v>340000</c:v>
                </c:pt>
                <c:pt idx="1">
                  <c:v>20000</c:v>
                </c:pt>
                <c:pt idx="2">
                  <c:v>20000</c:v>
                </c:pt>
              </c:numCache>
            </c:numRef>
          </c:val>
          <c:extLst>
            <c:ext xmlns:c16="http://schemas.microsoft.com/office/drawing/2014/chart" uri="{C3380CC4-5D6E-409C-BE32-E72D297353CC}">
              <c16:uniqueId val="{00000006-26E3-4A3C-A8F1-D7825DDB410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314325</xdr:colOff>
      <xdr:row>15</xdr:row>
      <xdr:rowOff>180974</xdr:rowOff>
    </xdr:to>
    <xdr:graphicFrame macro="">
      <xdr:nvGraphicFramePr>
        <xdr:cNvPr id="3" name="Chart 2">
          <a:extLst>
            <a:ext uri="{FF2B5EF4-FFF2-40B4-BE49-F238E27FC236}">
              <a16:creationId xmlns:a16="http://schemas.microsoft.com/office/drawing/2014/main" id="{EB056409-B0DB-4149-83A1-DB4DB30C7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333375</xdr:colOff>
      <xdr:row>0</xdr:row>
      <xdr:rowOff>0</xdr:rowOff>
    </xdr:from>
    <xdr:to>
      <xdr:col>14</xdr:col>
      <xdr:colOff>342900</xdr:colOff>
      <xdr:row>16</xdr:row>
      <xdr:rowOff>19050</xdr:rowOff>
    </xdr:to>
    <xdr:graphicFrame macro="">
      <xdr:nvGraphicFramePr>
        <xdr:cNvPr id="4" name="Chart 3">
          <a:extLst>
            <a:ext uri="{FF2B5EF4-FFF2-40B4-BE49-F238E27FC236}">
              <a16:creationId xmlns:a16="http://schemas.microsoft.com/office/drawing/2014/main" id="{426833EC-F1F3-4DB1-B32F-24FAF9BBF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28575</xdr:rowOff>
    </xdr:from>
    <xdr:to>
      <xdr:col>6</xdr:col>
      <xdr:colOff>314325</xdr:colOff>
      <xdr:row>30</xdr:row>
      <xdr:rowOff>104775</xdr:rowOff>
    </xdr:to>
    <xdr:graphicFrame macro="">
      <xdr:nvGraphicFramePr>
        <xdr:cNvPr id="5" name="Chart 4">
          <a:extLst>
            <a:ext uri="{FF2B5EF4-FFF2-40B4-BE49-F238E27FC236}">
              <a16:creationId xmlns:a16="http://schemas.microsoft.com/office/drawing/2014/main" id="{C7083D7C-2099-4749-9127-50B1BEF27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333374</xdr:colOff>
      <xdr:row>16</xdr:row>
      <xdr:rowOff>38100</xdr:rowOff>
    </xdr:from>
    <xdr:to>
      <xdr:col>14</xdr:col>
      <xdr:colOff>342899</xdr:colOff>
      <xdr:row>30</xdr:row>
      <xdr:rowOff>114300</xdr:rowOff>
    </xdr:to>
    <xdr:graphicFrame macro="">
      <xdr:nvGraphicFramePr>
        <xdr:cNvPr id="6" name="Chart 5">
          <a:extLst>
            <a:ext uri="{FF2B5EF4-FFF2-40B4-BE49-F238E27FC236}">
              <a16:creationId xmlns:a16="http://schemas.microsoft.com/office/drawing/2014/main" id="{42950582-B741-4A2E-826D-4770EC92C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447675</xdr:colOff>
      <xdr:row>11</xdr:row>
      <xdr:rowOff>85725</xdr:rowOff>
    </xdr:from>
    <xdr:to>
      <xdr:col>17</xdr:col>
      <xdr:colOff>19050</xdr:colOff>
      <xdr:row>19</xdr:row>
      <xdr:rowOff>28575</xdr:rowOff>
    </xdr:to>
    <mc:AlternateContent xmlns:mc="http://schemas.openxmlformats.org/markup-compatibility/2006">
      <mc:Choice xmlns:a14="http://schemas.microsoft.com/office/drawing/2010/main" Requires="a14">
        <xdr:graphicFrame macro="">
          <xdr:nvGraphicFramePr>
            <xdr:cNvPr id="7" name="Months">
              <a:extLst>
                <a:ext uri="{FF2B5EF4-FFF2-40B4-BE49-F238E27FC236}">
                  <a16:creationId xmlns:a16="http://schemas.microsoft.com/office/drawing/2014/main" id="{37EC3114-7C7D-41BA-8CFA-91C29AB2AA50}"/>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9582150" y="2181225"/>
              <a:ext cx="1400175"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447675</xdr:colOff>
      <xdr:row>21</xdr:row>
      <xdr:rowOff>85725</xdr:rowOff>
    </xdr:from>
    <xdr:to>
      <xdr:col>17</xdr:col>
      <xdr:colOff>19050</xdr:colOff>
      <xdr:row>29</xdr:row>
      <xdr:rowOff>28575</xdr:rowOff>
    </xdr:to>
    <mc:AlternateContent xmlns:mc="http://schemas.openxmlformats.org/markup-compatibility/2006">
      <mc:Choice xmlns:a14="http://schemas.microsoft.com/office/drawing/2010/main" Requires="a14">
        <xdr:graphicFrame macro="">
          <xdr:nvGraphicFramePr>
            <xdr:cNvPr id="8" name="Cost (£)">
              <a:extLst>
                <a:ext uri="{FF2B5EF4-FFF2-40B4-BE49-F238E27FC236}">
                  <a16:creationId xmlns:a16="http://schemas.microsoft.com/office/drawing/2014/main" id="{52880020-65C5-4A03-ABA7-B7EFDD9DCD9A}"/>
                </a:ext>
              </a:extLst>
            </xdr:cNvPr>
            <xdr:cNvGraphicFramePr/>
          </xdr:nvGraphicFramePr>
          <xdr:xfrm>
            <a:off x="0" y="0"/>
            <a:ext cx="0" cy="0"/>
          </xdr:xfrm>
          <a:graphic>
            <a:graphicData uri="http://schemas.microsoft.com/office/drawing/2010/slicer">
              <sle:slicer xmlns:sle="http://schemas.microsoft.com/office/drawing/2010/slicer" name="Cost (£)"/>
            </a:graphicData>
          </a:graphic>
        </xdr:graphicFrame>
      </mc:Choice>
      <mc:Fallback>
        <xdr:sp macro="" textlink="">
          <xdr:nvSpPr>
            <xdr:cNvPr id="0" name=""/>
            <xdr:cNvSpPr>
              <a:spLocks noTextEdit="1"/>
            </xdr:cNvSpPr>
          </xdr:nvSpPr>
          <xdr:spPr>
            <a:xfrm>
              <a:off x="9582150" y="4086225"/>
              <a:ext cx="1400175"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447675</xdr:colOff>
      <xdr:row>0</xdr:row>
      <xdr:rowOff>133350</xdr:rowOff>
    </xdr:from>
    <xdr:to>
      <xdr:col>17</xdr:col>
      <xdr:colOff>19050</xdr:colOff>
      <xdr:row>8</xdr:row>
      <xdr:rowOff>76200</xdr:rowOff>
    </xdr:to>
    <mc:AlternateContent xmlns:mc="http://schemas.openxmlformats.org/markup-compatibility/2006" xmlns:a14="http://schemas.microsoft.com/office/drawing/2010/main">
      <mc:Choice Requires="a14">
        <xdr:graphicFrame macro="">
          <xdr:nvGraphicFramePr>
            <xdr:cNvPr id="9" name="Customer Segment">
              <a:extLst>
                <a:ext uri="{FF2B5EF4-FFF2-40B4-BE49-F238E27FC236}">
                  <a16:creationId xmlns:a16="http://schemas.microsoft.com/office/drawing/2014/main" id="{E9577115-EDB6-4245-BC38-6FE266A0959E}"/>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9582150" y="133350"/>
              <a:ext cx="1400175"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refreshedDate="45743.441417708331" createdVersion="7" refreshedVersion="7" minRefreshableVersion="3" recordCount="6" xr:uid="{F3B741B1-A455-4C5D-A73F-4D690EF38201}">
  <cacheSource type="worksheet">
    <worksheetSource ref="A1:G7" sheet="Forecast"/>
  </cacheSource>
  <cacheFields count="7">
    <cacheField name="Months" numFmtId="49">
      <sharedItems count="6">
        <s v="Month 1"/>
        <s v="Month 2"/>
        <s v="Month 3"/>
        <s v="Month 4"/>
        <s v="Month 5"/>
        <s v="Month 6"/>
      </sharedItems>
    </cacheField>
    <cacheField name="Customers" numFmtId="1">
      <sharedItems containsSemiMixedTypes="0" containsString="0" containsNumber="1" minValue="327.68000000000006" maxValue="1000"/>
    </cacheField>
    <cacheField name="Revenue (£)" numFmtId="164">
      <sharedItems containsSemiMixedTypes="0" containsString="0" containsNumber="1" minValue="9830.4000000000015" maxValue="30000" count="6">
        <n v="30000"/>
        <n v="24000"/>
        <n v="19200"/>
        <n v="15360"/>
        <n v="12288"/>
        <n v="9830.4000000000015"/>
      </sharedItems>
    </cacheField>
    <cacheField name="Cost (£)" numFmtId="164">
      <sharedItems containsSemiMixedTypes="0" containsString="0" containsNumber="1" containsInteger="1" minValue="10000" maxValue="330000" count="2">
        <n v="330000"/>
        <n v="10000"/>
      </sharedItems>
    </cacheField>
    <cacheField name="Profit (£)" numFmtId="164">
      <sharedItems containsSemiMixedTypes="0" containsString="0" containsNumber="1" minValue="-300000" maxValue="14000" count="6">
        <n v="-300000"/>
        <n v="14000"/>
        <n v="9200"/>
        <n v="5360"/>
        <n v="2288"/>
        <n v="-169.59999999999854"/>
      </sharedItems>
    </cacheField>
    <cacheField name="Customer Segment" numFmtId="49">
      <sharedItems count="3">
        <s v="Premium"/>
        <s v="Standard"/>
        <s v="Trial"/>
      </sharedItems>
    </cacheField>
    <cacheField name="Adjusted LTV" numFmtId="0">
      <sharedItems containsSemiMixedTypes="0" containsString="0" containsNumber="1" minValue="72" maxValue="99.000000000000014" count="3">
        <n v="99.000000000000014"/>
        <n v="90"/>
        <n v="72"/>
      </sharedItems>
    </cacheField>
  </cacheFields>
  <extLst>
    <ext xmlns:x14="http://schemas.microsoft.com/office/spreadsheetml/2009/9/main" uri="{725AE2AE-9491-48be-B2B4-4EB974FC3084}">
      <x14:pivotCacheDefinition pivotCacheId="1006668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1000"/>
    <x v="0"/>
    <x v="0"/>
    <x v="0"/>
    <x v="0"/>
    <x v="0"/>
  </r>
  <r>
    <x v="1"/>
    <n v="800"/>
    <x v="1"/>
    <x v="1"/>
    <x v="1"/>
    <x v="1"/>
    <x v="1"/>
  </r>
  <r>
    <x v="2"/>
    <n v="640"/>
    <x v="2"/>
    <x v="1"/>
    <x v="2"/>
    <x v="2"/>
    <x v="2"/>
  </r>
  <r>
    <x v="3"/>
    <n v="512"/>
    <x v="3"/>
    <x v="1"/>
    <x v="3"/>
    <x v="0"/>
    <x v="0"/>
  </r>
  <r>
    <x v="4"/>
    <n v="409.6"/>
    <x v="4"/>
    <x v="1"/>
    <x v="4"/>
    <x v="1"/>
    <x v="1"/>
  </r>
  <r>
    <x v="5"/>
    <n v="327.68000000000006"/>
    <x v="5"/>
    <x v="1"/>
    <x v="5"/>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D13294-48CB-451B-B7A6-F7AF9151D8BA}" name="Budget vs Revenue Comparis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rowHeaderCaption="Customer Segment">
  <location ref="D3:F12" firstHeaderRow="0" firstDataRow="1" firstDataCol="1"/>
  <pivotFields count="7">
    <pivotField showAll="0">
      <items count="7">
        <item x="0"/>
        <item x="1"/>
        <item x="2"/>
        <item x="3"/>
        <item x="4"/>
        <item x="5"/>
        <item t="default"/>
      </items>
    </pivotField>
    <pivotField numFmtId="1" showAll="0"/>
    <pivotField axis="axisRow" dataField="1" numFmtId="164" showAll="0">
      <items count="7">
        <item x="5"/>
        <item x="4"/>
        <item x="3"/>
        <item x="2"/>
        <item x="1"/>
        <item x="0"/>
        <item t="default"/>
      </items>
    </pivotField>
    <pivotField axis="axisRow" dataField="1" numFmtId="164" showAll="0">
      <items count="3">
        <item x="1"/>
        <item x="0"/>
        <item t="default"/>
      </items>
    </pivotField>
    <pivotField numFmtId="164" showAll="0"/>
    <pivotField showAll="0">
      <items count="4">
        <item x="0"/>
        <item x="1"/>
        <item x="2"/>
        <item t="default"/>
      </items>
    </pivotField>
    <pivotField showAll="0">
      <items count="4">
        <item x="2"/>
        <item x="1"/>
        <item x="0"/>
        <item t="default"/>
      </items>
    </pivotField>
  </pivotFields>
  <rowFields count="2">
    <field x="3"/>
    <field x="2"/>
  </rowFields>
  <rowItems count="9">
    <i>
      <x/>
    </i>
    <i r="1">
      <x/>
    </i>
    <i r="1">
      <x v="1"/>
    </i>
    <i r="1">
      <x v="2"/>
    </i>
    <i r="1">
      <x v="3"/>
    </i>
    <i r="1">
      <x v="4"/>
    </i>
    <i>
      <x v="1"/>
    </i>
    <i r="1">
      <x v="5"/>
    </i>
    <i t="grand">
      <x/>
    </i>
  </rowItems>
  <colFields count="1">
    <field x="-2"/>
  </colFields>
  <colItems count="2">
    <i>
      <x/>
    </i>
    <i i="1">
      <x v="1"/>
    </i>
  </colItems>
  <dataFields count="2">
    <dataField name="Sum of Cost (£)" fld="3" baseField="0" baseItem="0"/>
    <dataField name="Sum of Revenue (£)" fld="2" baseField="0" baseItem="0"/>
  </dataFields>
  <chartFormats count="2">
    <chartFormat chart="19" format="5"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8F08AD-703E-4033-B011-5A00D82B9482}" name="Cost Allocation by Customer Segme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D14:E18" firstHeaderRow="1" firstDataRow="1" firstDataCol="1"/>
  <pivotFields count="7">
    <pivotField showAll="0">
      <items count="7">
        <item x="0"/>
        <item x="1"/>
        <item x="2"/>
        <item x="3"/>
        <item x="4"/>
        <item x="5"/>
        <item t="default"/>
      </items>
    </pivotField>
    <pivotField numFmtId="1" showAll="0"/>
    <pivotField numFmtId="164" showAll="0">
      <items count="7">
        <item x="5"/>
        <item x="4"/>
        <item x="3"/>
        <item x="2"/>
        <item x="1"/>
        <item x="0"/>
        <item t="default"/>
      </items>
    </pivotField>
    <pivotField dataField="1" numFmtId="164" showAll="0">
      <items count="3">
        <item x="1"/>
        <item x="0"/>
        <item t="default"/>
      </items>
    </pivotField>
    <pivotField numFmtId="164" showAll="0">
      <items count="7">
        <item x="0"/>
        <item x="5"/>
        <item x="4"/>
        <item x="3"/>
        <item x="2"/>
        <item x="1"/>
        <item t="default"/>
      </items>
    </pivotField>
    <pivotField axis="axisRow" showAll="0">
      <items count="4">
        <item x="0"/>
        <item x="1"/>
        <item x="2"/>
        <item t="default"/>
      </items>
    </pivotField>
    <pivotField showAll="0">
      <items count="4">
        <item x="2"/>
        <item x="1"/>
        <item x="0"/>
        <item t="default"/>
      </items>
    </pivotField>
  </pivotFields>
  <rowFields count="1">
    <field x="5"/>
  </rowFields>
  <rowItems count="4">
    <i>
      <x/>
    </i>
    <i>
      <x v="1"/>
    </i>
    <i>
      <x v="2"/>
    </i>
    <i t="grand">
      <x/>
    </i>
  </rowItems>
  <colItems count="1">
    <i/>
  </colItems>
  <dataFields count="1">
    <dataField name="Sum of Cost (£)" fld="3" baseField="0" baseItem="0"/>
  </dataFields>
  <chartFormats count="5">
    <chartFormat chart="1" format="1"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 chart="3" format="9">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07DCCE-2623-4AB9-A903-6D283A7EFF7D}" name="Profit Trends Over Tim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0:B17" firstHeaderRow="1" firstDataRow="1" firstDataCol="1"/>
  <pivotFields count="7">
    <pivotField axis="axisRow" showAll="0">
      <items count="7">
        <item x="0"/>
        <item x="1"/>
        <item x="2"/>
        <item x="3"/>
        <item x="4"/>
        <item x="5"/>
        <item t="default"/>
      </items>
    </pivotField>
    <pivotField numFmtId="1" showAll="0"/>
    <pivotField numFmtId="164" showAll="0"/>
    <pivotField numFmtId="164" showAll="0"/>
    <pivotField dataField="1" numFmtId="164" showAll="0"/>
    <pivotField showAll="0"/>
    <pivotField showAll="0"/>
  </pivotFields>
  <rowFields count="1">
    <field x="0"/>
  </rowFields>
  <rowItems count="7">
    <i>
      <x/>
    </i>
    <i>
      <x v="1"/>
    </i>
    <i>
      <x v="2"/>
    </i>
    <i>
      <x v="3"/>
    </i>
    <i>
      <x v="4"/>
    </i>
    <i>
      <x v="5"/>
    </i>
    <i t="grand">
      <x/>
    </i>
  </rowItems>
  <colItems count="1">
    <i/>
  </colItems>
  <dataFields count="1">
    <dataField name="Sum of Profit (£)"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19FA38-6692-4CF3-8872-F4F2A63C5BFA}" name="LTV Comparison Across Segment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rowHeaderCaption="Customer Segment">
  <location ref="A3:B7" firstHeaderRow="1" firstDataRow="1" firstDataCol="1"/>
  <pivotFields count="7">
    <pivotField showAll="0"/>
    <pivotField numFmtId="1" showAll="0"/>
    <pivotField numFmtId="164" showAll="0">
      <items count="7">
        <item x="5"/>
        <item x="4"/>
        <item x="3"/>
        <item x="2"/>
        <item x="1"/>
        <item x="0"/>
        <item t="default"/>
      </items>
    </pivotField>
    <pivotField numFmtId="164" showAll="0">
      <items count="3">
        <item x="1"/>
        <item x="0"/>
        <item t="default"/>
      </items>
    </pivotField>
    <pivotField numFmtId="164" showAll="0"/>
    <pivotField axis="axisRow" showAll="0">
      <items count="4">
        <item x="0"/>
        <item x="1"/>
        <item x="2"/>
        <item t="default"/>
      </items>
    </pivotField>
    <pivotField dataField="1" showAll="0">
      <items count="4">
        <item x="2"/>
        <item x="1"/>
        <item x="0"/>
        <item t="default"/>
      </items>
    </pivotField>
  </pivotFields>
  <rowFields count="1">
    <field x="5"/>
  </rowFields>
  <rowItems count="4">
    <i>
      <x/>
    </i>
    <i>
      <x v="1"/>
    </i>
    <i>
      <x v="2"/>
    </i>
    <i t="grand">
      <x/>
    </i>
  </rowItems>
  <colItems count="1">
    <i/>
  </colItems>
  <dataFields count="1">
    <dataField name="Average of Adjusted LTV" fld="6" subtotal="average" baseField="5" baseItem="0"/>
  </dataFields>
  <chartFormats count="3">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5" count="1" selected="0">
            <x v="1"/>
          </reference>
        </references>
      </pivotArea>
    </chartFormat>
    <chartFormat chart="21"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FCE92C17-87F5-4C0A-AB3B-82B2421664A3}" sourceName="Months">
  <pivotTables>
    <pivotTable tabId="10" name="Cost Allocation by Customer Segment"/>
    <pivotTable tabId="10" name="Budget vs Revenue Comparison"/>
  </pivotTables>
  <data>
    <tabular pivotCacheId="1006668477">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 xr10:uid="{79D790ED-26DD-4F7F-850B-43A7A042439B}" sourceName="Cost (£)">
  <pivotTables>
    <pivotTable tabId="10" name="Cost Allocation by Customer Segment"/>
    <pivotTable tabId="10" name="Budget vs Revenue Comparison"/>
  </pivotTables>
  <data>
    <tabular pivotCacheId="100666847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1292D6B-30FE-4402-BF3A-060CCF129E09}" sourceName="Customer Segment">
  <pivotTables>
    <pivotTable tabId="10" name="Cost Allocation by Customer Segment"/>
    <pivotTable tabId="10" name="LTV Comparison Across Segments"/>
  </pivotTables>
  <data>
    <tabular pivotCacheId="100666847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2324C004-4271-4C6E-89DE-3AAEFC2DA2D1}" cache="Slicer_Months" caption="Months" startItem="2" rowHeight="241300"/>
  <slicer name="Cost (£)" xr10:uid="{7C1162E5-10F4-45ED-8A51-B6217547C335}" cache="Slicer_Cost" caption="Cost (£)" rowHeight="241300"/>
  <slicer name="Customer Segment" xr10:uid="{DE311D38-C0A3-4434-83AC-E04CE325CEA0}" cache="Slicer_Customer_Segment" caption="Customer Seg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9E1A9-1808-467D-AC3B-D836053C869F}">
  <sheetPr codeName="Sheet1"/>
  <dimension ref="A1:H13"/>
  <sheetViews>
    <sheetView workbookViewId="0">
      <selection activeCell="B7" sqref="B7"/>
    </sheetView>
  </sheetViews>
  <sheetFormatPr defaultRowHeight="15" x14ac:dyDescent="0.25"/>
  <cols>
    <col min="1" max="1" width="40.5703125" style="16" bestFit="1" customWidth="1"/>
    <col min="2" max="2" width="12.5703125" bestFit="1" customWidth="1"/>
    <col min="4" max="4" width="8" bestFit="1" customWidth="1"/>
    <col min="6" max="6" width="18.42578125" style="16" bestFit="1" customWidth="1"/>
    <col min="7" max="7" width="16.5703125" style="1" bestFit="1" customWidth="1"/>
    <col min="8" max="8" width="15.28515625" style="8" bestFit="1" customWidth="1"/>
    <col min="10" max="10" width="4" bestFit="1" customWidth="1"/>
  </cols>
  <sheetData>
    <row r="1" spans="1:8" ht="15.75" x14ac:dyDescent="0.25">
      <c r="A1" s="17" t="s">
        <v>0</v>
      </c>
      <c r="B1" s="2" t="s">
        <v>1</v>
      </c>
      <c r="F1" s="18" t="s">
        <v>34</v>
      </c>
      <c r="G1" s="19" t="s">
        <v>17</v>
      </c>
      <c r="H1" s="20" t="s">
        <v>16</v>
      </c>
    </row>
    <row r="2" spans="1:8" x14ac:dyDescent="0.25">
      <c r="A2" s="15" t="s">
        <v>2</v>
      </c>
      <c r="B2" s="6">
        <v>30</v>
      </c>
      <c r="F2" s="15" t="s">
        <v>13</v>
      </c>
      <c r="G2" s="7">
        <v>0.1</v>
      </c>
      <c r="H2" s="5">
        <f>AverageLTV*(1+_xlfn.XLOOKUP($F2,$F2:$F4,$G2:$G4))</f>
        <v>99.000000000000014</v>
      </c>
    </row>
    <row r="3" spans="1:8" x14ac:dyDescent="0.25">
      <c r="A3" s="15" t="s">
        <v>3</v>
      </c>
      <c r="B3" s="7">
        <v>0.2</v>
      </c>
      <c r="D3" s="3"/>
      <c r="F3" s="15" t="s">
        <v>14</v>
      </c>
      <c r="G3" s="7">
        <v>0</v>
      </c>
      <c r="H3" s="5">
        <f>AverageLTV*(1+_xlfn.XLOOKUP($F3,$F3:$F6,$G3:$G6))</f>
        <v>90</v>
      </c>
    </row>
    <row r="4" spans="1:8" x14ac:dyDescent="0.25">
      <c r="A4" s="15" t="s">
        <v>4</v>
      </c>
      <c r="B4" s="7">
        <v>0.6</v>
      </c>
      <c r="F4" s="15" t="s">
        <v>15</v>
      </c>
      <c r="G4" s="7">
        <v>-0.2</v>
      </c>
      <c r="H4" s="5">
        <f>AverageLTV*(1+_xlfn.XLOOKUP($F4,$F4:$F7,$G4:$G7))</f>
        <v>72</v>
      </c>
    </row>
    <row r="5" spans="1:8" x14ac:dyDescent="0.25">
      <c r="A5" s="15" t="s">
        <v>5</v>
      </c>
      <c r="B5" s="3">
        <v>1000</v>
      </c>
    </row>
    <row r="6" spans="1:8" x14ac:dyDescent="0.25">
      <c r="A6" s="15" t="s">
        <v>6</v>
      </c>
      <c r="B6" s="6">
        <v>330</v>
      </c>
      <c r="D6" s="3"/>
    </row>
    <row r="7" spans="1:8" x14ac:dyDescent="0.25">
      <c r="A7" s="15" t="s">
        <v>10</v>
      </c>
      <c r="B7" s="5">
        <f>TargetCustomers*CAC</f>
        <v>330000</v>
      </c>
    </row>
    <row r="8" spans="1:8" x14ac:dyDescent="0.25">
      <c r="A8" s="15" t="s">
        <v>7</v>
      </c>
      <c r="B8" s="7">
        <v>0.02</v>
      </c>
    </row>
    <row r="9" spans="1:8" x14ac:dyDescent="0.25">
      <c r="A9" s="15" t="s">
        <v>8</v>
      </c>
      <c r="B9" s="7">
        <v>0.05</v>
      </c>
      <c r="D9" s="3"/>
    </row>
    <row r="10" spans="1:8" x14ac:dyDescent="0.25">
      <c r="A10" s="15" t="s">
        <v>9</v>
      </c>
      <c r="B10" s="5">
        <v>10</v>
      </c>
    </row>
    <row r="11" spans="1:8" x14ac:dyDescent="0.25">
      <c r="A11" s="15" t="s">
        <v>11</v>
      </c>
      <c r="B11" s="3">
        <f>(TargetCustomers/ConversationRate)/CTR</f>
        <v>1000000</v>
      </c>
    </row>
    <row r="12" spans="1:8" x14ac:dyDescent="0.25">
      <c r="A12" s="15" t="s">
        <v>12</v>
      </c>
      <c r="B12" s="5">
        <f>(RequiredImpression*CPM)/TargetCustomers</f>
        <v>10000</v>
      </c>
    </row>
    <row r="13" spans="1:8" x14ac:dyDescent="0.25">
      <c r="A13" s="15" t="s">
        <v>18</v>
      </c>
      <c r="B13" s="5">
        <f>(MonthlyFee*GrossMargin)/ChurnRate</f>
        <v>90</v>
      </c>
    </row>
  </sheetData>
  <dataValidations count="5">
    <dataValidation type="decimal" operator="greaterThan" allowBlank="1" showInputMessage="1" showErrorMessage="1" sqref="B2 B6 B10 B7 B13" xr:uid="{1360258B-CE27-4FC8-B74B-9F4FD20B28DC}">
      <formula1>0</formula1>
    </dataValidation>
    <dataValidation type="decimal" allowBlank="1" showInputMessage="1" showErrorMessage="1" sqref="B3 B4 B8:B9" xr:uid="{0078A4D7-8525-47F3-BE43-999D647DCD2D}">
      <formula1>0</formula1>
      <formula2>1</formula2>
    </dataValidation>
    <dataValidation type="decimal" operator="greaterThanOrEqual" allowBlank="1" showInputMessage="1" showErrorMessage="1" sqref="H1:H1048576" xr:uid="{A7506614-09D5-47F1-BB29-D988ED898048}">
      <formula1>0</formula1>
    </dataValidation>
    <dataValidation type="whole" operator="greaterThan" allowBlank="1" showInputMessage="1" showErrorMessage="1" sqref="B5 B11" xr:uid="{BD67C36D-31A7-4BCD-9194-7468379804D7}">
      <formula1>0</formula1>
    </dataValidation>
    <dataValidation type="list" allowBlank="1" showInputMessage="1" showErrorMessage="1" sqref="F1:F1048576" xr:uid="{34ADF9D9-8B81-4842-BB81-46DFCC03C72A}">
      <formula1>"Premium,Standard,Trial"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9471D-D1B6-427B-9C62-8DC43B3DEC01}">
  <sheetPr codeName="Sheet4"/>
  <dimension ref="A1:G7"/>
  <sheetViews>
    <sheetView workbookViewId="0">
      <pane ySplit="1" topLeftCell="A2" activePane="bottomLeft" state="frozen"/>
      <selection pane="bottomLeft" activeCell="E23" sqref="E23"/>
    </sheetView>
  </sheetViews>
  <sheetFormatPr defaultRowHeight="15" x14ac:dyDescent="0.25"/>
  <cols>
    <col min="1" max="1" width="8.5703125" style="16" bestFit="1" customWidth="1"/>
    <col min="2" max="2" width="11.140625" bestFit="1" customWidth="1"/>
    <col min="3" max="5" width="12.5703125" bestFit="1" customWidth="1"/>
    <col min="6" max="6" width="19.7109375" style="16" bestFit="1" customWidth="1"/>
    <col min="7" max="7" width="13.85546875" bestFit="1" customWidth="1"/>
  </cols>
  <sheetData>
    <row r="1" spans="1:7" ht="15.75" x14ac:dyDescent="0.25">
      <c r="A1" s="14" t="s">
        <v>29</v>
      </c>
      <c r="B1" s="9" t="s">
        <v>25</v>
      </c>
      <c r="C1" s="9" t="s">
        <v>26</v>
      </c>
      <c r="D1" s="9" t="s">
        <v>27</v>
      </c>
      <c r="E1" s="13" t="s">
        <v>28</v>
      </c>
      <c r="F1" s="14" t="s">
        <v>33</v>
      </c>
      <c r="G1" s="9" t="s">
        <v>16</v>
      </c>
    </row>
    <row r="2" spans="1:7" x14ac:dyDescent="0.25">
      <c r="A2" s="15" t="s">
        <v>19</v>
      </c>
      <c r="B2" s="4">
        <f>TargetCustomers</f>
        <v>1000</v>
      </c>
      <c r="C2" s="5">
        <f t="shared" ref="C2:C7" si="0">$B2*MonthlyFee</f>
        <v>30000</v>
      </c>
      <c r="D2" s="5">
        <f>Total_CAC</f>
        <v>330000</v>
      </c>
      <c r="E2" s="5">
        <f>$C2-$D2</f>
        <v>-300000</v>
      </c>
      <c r="F2" s="15" t="s">
        <v>13</v>
      </c>
      <c r="G2" s="3">
        <f>_xlfn.XLOOKUP(F2,'Input and Calculation'!$F$1:$F$4,'Input and Calculation'!$H$1:$H$4)</f>
        <v>99.000000000000014</v>
      </c>
    </row>
    <row r="3" spans="1:7" x14ac:dyDescent="0.25">
      <c r="A3" s="15" t="s">
        <v>20</v>
      </c>
      <c r="B3" s="4">
        <f>$B2*(1-ChurnRate)</f>
        <v>800</v>
      </c>
      <c r="C3" s="5">
        <f t="shared" si="0"/>
        <v>24000</v>
      </c>
      <c r="D3" s="5">
        <f>Total_CPM</f>
        <v>10000</v>
      </c>
      <c r="E3" s="5">
        <f t="shared" ref="E3:E7" si="1">$C3-$D3</f>
        <v>14000</v>
      </c>
      <c r="F3" s="15" t="s">
        <v>14</v>
      </c>
      <c r="G3" s="3">
        <f>_xlfn.XLOOKUP(F3,'Input and Calculation'!$F$1:$F$4,'Input and Calculation'!$H$1:$H$4)</f>
        <v>90</v>
      </c>
    </row>
    <row r="4" spans="1:7" x14ac:dyDescent="0.25">
      <c r="A4" s="15" t="s">
        <v>21</v>
      </c>
      <c r="B4" s="4">
        <f>$B3*(1-ChurnRate)</f>
        <v>640</v>
      </c>
      <c r="C4" s="5">
        <f t="shared" si="0"/>
        <v>19200</v>
      </c>
      <c r="D4" s="5">
        <f>Total_CPM</f>
        <v>10000</v>
      </c>
      <c r="E4" s="5">
        <f t="shared" si="1"/>
        <v>9200</v>
      </c>
      <c r="F4" s="15" t="s">
        <v>15</v>
      </c>
      <c r="G4" s="3">
        <f>_xlfn.XLOOKUP(F4,'Input and Calculation'!$F$1:$F$4,'Input and Calculation'!$H$1:$H$4)</f>
        <v>72</v>
      </c>
    </row>
    <row r="5" spans="1:7" x14ac:dyDescent="0.25">
      <c r="A5" s="15" t="s">
        <v>22</v>
      </c>
      <c r="B5" s="4">
        <f>$B4*(1-ChurnRate)</f>
        <v>512</v>
      </c>
      <c r="C5" s="5">
        <f t="shared" si="0"/>
        <v>15360</v>
      </c>
      <c r="D5" s="5">
        <f>Total_CPM</f>
        <v>10000</v>
      </c>
      <c r="E5" s="5">
        <f t="shared" si="1"/>
        <v>5360</v>
      </c>
      <c r="F5" s="15" t="s">
        <v>13</v>
      </c>
      <c r="G5" s="3">
        <f>_xlfn.XLOOKUP(F5,'Input and Calculation'!$F$1:$F$4,'Input and Calculation'!$H$1:$H$4)</f>
        <v>99.000000000000014</v>
      </c>
    </row>
    <row r="6" spans="1:7" x14ac:dyDescent="0.25">
      <c r="A6" s="15" t="s">
        <v>23</v>
      </c>
      <c r="B6" s="4">
        <f>$B5*(1-ChurnRate)</f>
        <v>409.6</v>
      </c>
      <c r="C6" s="5">
        <f t="shared" si="0"/>
        <v>12288</v>
      </c>
      <c r="D6" s="5">
        <f>Total_CPM</f>
        <v>10000</v>
      </c>
      <c r="E6" s="5">
        <f t="shared" si="1"/>
        <v>2288</v>
      </c>
      <c r="F6" s="15" t="s">
        <v>14</v>
      </c>
      <c r="G6" s="3">
        <f>_xlfn.XLOOKUP(F6,'Input and Calculation'!$F$1:$F$4,'Input and Calculation'!$H$1:$H$4)</f>
        <v>90</v>
      </c>
    </row>
    <row r="7" spans="1:7" x14ac:dyDescent="0.25">
      <c r="A7" s="15" t="s">
        <v>24</v>
      </c>
      <c r="B7" s="4">
        <f>$B6*(1-ChurnRate)</f>
        <v>327.68000000000006</v>
      </c>
      <c r="C7" s="5">
        <f t="shared" si="0"/>
        <v>9830.4000000000015</v>
      </c>
      <c r="D7" s="5">
        <f>Total_CPM</f>
        <v>10000</v>
      </c>
      <c r="E7" s="5">
        <f t="shared" si="1"/>
        <v>-169.59999999999854</v>
      </c>
      <c r="F7" s="15" t="s">
        <v>15</v>
      </c>
      <c r="G7" s="3">
        <f>_xlfn.XLOOKUP(F7,'Input and Calculation'!$F$1:$F$4,'Input and Calculation'!$H$1:$H$4)</f>
        <v>72</v>
      </c>
    </row>
  </sheetData>
  <dataValidations count="3">
    <dataValidation type="whole" operator="greaterThanOrEqual" allowBlank="1" showInputMessage="1" showErrorMessage="1" sqref="B1:B1048576" xr:uid="{DD531DE2-80B2-4EB3-8A46-9A4114F37A48}">
      <formula1>0</formula1>
    </dataValidation>
    <dataValidation type="decimal" operator="greaterThanOrEqual" allowBlank="1" showInputMessage="1" showErrorMessage="1" sqref="G1:G1048576 C1:E1048576" xr:uid="{BB5761A7-552D-4E7A-B350-678134D0361E}">
      <formula1>0</formula1>
    </dataValidation>
    <dataValidation type="list" allowBlank="1" showInputMessage="1" showErrorMessage="1" sqref="F1:F1048576" xr:uid="{C343E975-0E40-406D-9075-3F29A7790215}">
      <formula1>"Premium,Standard,Trial"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50E47-11ED-46B4-877D-29458A114F32}">
  <dimension ref="A3:F18"/>
  <sheetViews>
    <sheetView workbookViewId="0">
      <selection activeCell="D14" sqref="D14:E18"/>
    </sheetView>
  </sheetViews>
  <sheetFormatPr defaultRowHeight="15" x14ac:dyDescent="0.25"/>
  <cols>
    <col min="1" max="1" width="20.42578125" bestFit="1" customWidth="1"/>
    <col min="2" max="2" width="23" bestFit="1" customWidth="1"/>
    <col min="3" max="3" width="18.5703125" bestFit="1" customWidth="1"/>
    <col min="4" max="4" width="23" bestFit="1" customWidth="1"/>
    <col min="5" max="5" width="14.42578125" bestFit="1" customWidth="1"/>
    <col min="6" max="6" width="18.5703125" bestFit="1" customWidth="1"/>
    <col min="7" max="7" width="15.5703125" bestFit="1" customWidth="1"/>
    <col min="8" max="8" width="23" bestFit="1" customWidth="1"/>
    <col min="9" max="9" width="14.42578125" bestFit="1" customWidth="1"/>
    <col min="10" max="10" width="15.5703125" bestFit="1" customWidth="1"/>
    <col min="11" max="11" width="23" bestFit="1" customWidth="1"/>
    <col min="12" max="12" width="14.42578125" bestFit="1" customWidth="1"/>
    <col min="13" max="13" width="15.5703125" bestFit="1" customWidth="1"/>
    <col min="14" max="14" width="23" bestFit="1" customWidth="1"/>
    <col min="15" max="15" width="14.42578125" bestFit="1" customWidth="1"/>
    <col min="16" max="16" width="15.5703125" bestFit="1" customWidth="1"/>
    <col min="17" max="17" width="23" bestFit="1" customWidth="1"/>
    <col min="18" max="18" width="14.42578125" bestFit="1" customWidth="1"/>
    <col min="19" max="19" width="15.5703125" bestFit="1" customWidth="1"/>
    <col min="20" max="20" width="28" bestFit="1" customWidth="1"/>
    <col min="21" max="21" width="19.42578125" bestFit="1" customWidth="1"/>
    <col min="22" max="22" width="20.5703125" bestFit="1" customWidth="1"/>
    <col min="23" max="23" width="18.5703125" bestFit="1" customWidth="1"/>
    <col min="24" max="24" width="15.5703125" bestFit="1" customWidth="1"/>
    <col min="25" max="25" width="14.42578125" bestFit="1" customWidth="1"/>
    <col min="26" max="26" width="28" bestFit="1" customWidth="1"/>
    <col min="27" max="27" width="23.5703125" bestFit="1" customWidth="1"/>
    <col min="28" max="28" width="20.5703125" bestFit="1" customWidth="1"/>
    <col min="29" max="29" width="19.42578125" bestFit="1" customWidth="1"/>
  </cols>
  <sheetData>
    <row r="3" spans="1:6" x14ac:dyDescent="0.25">
      <c r="A3" s="10" t="s">
        <v>33</v>
      </c>
      <c r="B3" t="s">
        <v>35</v>
      </c>
      <c r="D3" s="10" t="s">
        <v>33</v>
      </c>
      <c r="E3" t="s">
        <v>31</v>
      </c>
      <c r="F3" t="s">
        <v>36</v>
      </c>
    </row>
    <row r="4" spans="1:6" x14ac:dyDescent="0.25">
      <c r="A4" s="11" t="s">
        <v>13</v>
      </c>
      <c r="B4" s="12">
        <v>99.000000000000014</v>
      </c>
      <c r="D4" s="22">
        <v>10000</v>
      </c>
      <c r="E4" s="12">
        <v>50000</v>
      </c>
      <c r="F4" s="12">
        <v>80678.399999999994</v>
      </c>
    </row>
    <row r="5" spans="1:6" x14ac:dyDescent="0.25">
      <c r="A5" s="11" t="s">
        <v>14</v>
      </c>
      <c r="B5" s="12">
        <v>90</v>
      </c>
      <c r="D5" s="21">
        <v>9830.4000000000015</v>
      </c>
      <c r="E5" s="12">
        <v>10000</v>
      </c>
      <c r="F5" s="12">
        <v>9830.4000000000015</v>
      </c>
    </row>
    <row r="6" spans="1:6" x14ac:dyDescent="0.25">
      <c r="A6" s="11" t="s">
        <v>15</v>
      </c>
      <c r="B6" s="12">
        <v>72</v>
      </c>
      <c r="D6" s="21">
        <v>12288</v>
      </c>
      <c r="E6" s="12">
        <v>10000</v>
      </c>
      <c r="F6" s="12">
        <v>12288</v>
      </c>
    </row>
    <row r="7" spans="1:6" x14ac:dyDescent="0.25">
      <c r="A7" s="11" t="s">
        <v>30</v>
      </c>
      <c r="B7" s="12">
        <v>87</v>
      </c>
      <c r="D7" s="21">
        <v>15360</v>
      </c>
      <c r="E7" s="12">
        <v>10000</v>
      </c>
      <c r="F7" s="12">
        <v>15360</v>
      </c>
    </row>
    <row r="8" spans="1:6" x14ac:dyDescent="0.25">
      <c r="D8" s="21">
        <v>19200</v>
      </c>
      <c r="E8" s="12">
        <v>10000</v>
      </c>
      <c r="F8" s="12">
        <v>19200</v>
      </c>
    </row>
    <row r="9" spans="1:6" x14ac:dyDescent="0.25">
      <c r="D9" s="21">
        <v>24000</v>
      </c>
      <c r="E9" s="12">
        <v>10000</v>
      </c>
      <c r="F9" s="12">
        <v>24000</v>
      </c>
    </row>
    <row r="10" spans="1:6" x14ac:dyDescent="0.25">
      <c r="A10" s="10" t="s">
        <v>37</v>
      </c>
      <c r="B10" t="s">
        <v>32</v>
      </c>
      <c r="D10" s="22">
        <v>330000</v>
      </c>
      <c r="E10" s="12">
        <v>330000</v>
      </c>
      <c r="F10" s="12">
        <v>30000</v>
      </c>
    </row>
    <row r="11" spans="1:6" x14ac:dyDescent="0.25">
      <c r="A11" s="11" t="s">
        <v>19</v>
      </c>
      <c r="B11" s="12">
        <v>-300000</v>
      </c>
      <c r="D11" s="21">
        <v>30000</v>
      </c>
      <c r="E11" s="12">
        <v>330000</v>
      </c>
      <c r="F11" s="12">
        <v>30000</v>
      </c>
    </row>
    <row r="12" spans="1:6" x14ac:dyDescent="0.25">
      <c r="A12" s="11" t="s">
        <v>20</v>
      </c>
      <c r="B12" s="12">
        <v>14000</v>
      </c>
      <c r="D12" s="22" t="s">
        <v>30</v>
      </c>
      <c r="E12" s="12">
        <v>380000</v>
      </c>
      <c r="F12" s="12">
        <v>110678.39999999999</v>
      </c>
    </row>
    <row r="13" spans="1:6" x14ac:dyDescent="0.25">
      <c r="A13" s="11" t="s">
        <v>21</v>
      </c>
      <c r="B13" s="12">
        <v>9200</v>
      </c>
    </row>
    <row r="14" spans="1:6" x14ac:dyDescent="0.25">
      <c r="A14" s="11" t="s">
        <v>22</v>
      </c>
      <c r="B14" s="12">
        <v>5360</v>
      </c>
      <c r="D14" s="10" t="s">
        <v>37</v>
      </c>
      <c r="E14" t="s">
        <v>31</v>
      </c>
    </row>
    <row r="15" spans="1:6" x14ac:dyDescent="0.25">
      <c r="A15" s="11" t="s">
        <v>23</v>
      </c>
      <c r="B15" s="12">
        <v>2288</v>
      </c>
      <c r="D15" s="11" t="s">
        <v>13</v>
      </c>
      <c r="E15" s="12">
        <v>340000</v>
      </c>
    </row>
    <row r="16" spans="1:6" x14ac:dyDescent="0.25">
      <c r="A16" s="11" t="s">
        <v>24</v>
      </c>
      <c r="B16" s="12">
        <v>-169.59999999999854</v>
      </c>
      <c r="D16" s="11" t="s">
        <v>14</v>
      </c>
      <c r="E16" s="12">
        <v>20000</v>
      </c>
    </row>
    <row r="17" spans="1:5" x14ac:dyDescent="0.25">
      <c r="A17" s="11" t="s">
        <v>30</v>
      </c>
      <c r="B17" s="12">
        <v>-269321.59999999998</v>
      </c>
      <c r="D17" s="11" t="s">
        <v>15</v>
      </c>
      <c r="E17" s="12">
        <v>20000</v>
      </c>
    </row>
    <row r="18" spans="1:5" x14ac:dyDescent="0.25">
      <c r="D18" s="11" t="s">
        <v>30</v>
      </c>
      <c r="E18" s="12">
        <v>380000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344B-0114-4AA4-A023-44891979ED06}">
  <dimension ref="A1"/>
  <sheetViews>
    <sheetView tabSelected="1" workbookViewId="0">
      <selection activeCell="R19" sqref="R19"/>
    </sheetView>
  </sheetViews>
  <sheetFormatPr defaultRowHeight="15" x14ac:dyDescent="0.25"/>
  <cols>
    <col min="1" max="1" width="18.1406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Input and Calculation</vt:lpstr>
      <vt:lpstr>Forecast</vt:lpstr>
      <vt:lpstr>Pivot Table</vt:lpstr>
      <vt:lpstr>Dashboard</vt:lpstr>
      <vt:lpstr>AverageLTV</vt:lpstr>
      <vt:lpstr>CAC</vt:lpstr>
      <vt:lpstr>ChurnRate</vt:lpstr>
      <vt:lpstr>ConversationRate</vt:lpstr>
      <vt:lpstr>CPM</vt:lpstr>
      <vt:lpstr>CTR</vt:lpstr>
      <vt:lpstr>GrossMargin</vt:lpstr>
      <vt:lpstr>MonthlyFee</vt:lpstr>
      <vt:lpstr>RequiredImpression</vt:lpstr>
      <vt:lpstr>TargetCustomers</vt:lpstr>
      <vt:lpstr>Total_CAC</vt:lpstr>
      <vt:lpstr>Total_CPM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rinky mama</dc:creator>
  <cp:lastModifiedBy>rinky mama</cp:lastModifiedBy>
  <dcterms:created xsi:type="dcterms:W3CDTF">2025-03-24T13:20:00Z</dcterms:created>
  <dcterms:modified xsi:type="dcterms:W3CDTF">2025-03-27T07:28:25Z</dcterms:modified>
</cp:coreProperties>
</file>