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noj\Data Science\"/>
    </mc:Choice>
  </mc:AlternateContent>
  <xr:revisionPtr revIDLastSave="0" documentId="13_ncr:1_{13E5E22C-0DEF-4C7D-8E1B-B11E861CB18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91029"/>
</workbook>
</file>

<file path=xl/calcChain.xml><?xml version="1.0" encoding="utf-8"?>
<calcChain xmlns="http://schemas.openxmlformats.org/spreadsheetml/2006/main">
  <c r="H49" i="1" l="1"/>
  <c r="H45" i="1"/>
  <c r="H48" i="1"/>
  <c r="H47" i="1"/>
  <c r="H44" i="1"/>
  <c r="H43" i="1"/>
  <c r="H42" i="1"/>
  <c r="H39" i="1"/>
  <c r="H38" i="1"/>
  <c r="H54" i="1"/>
  <c r="H53" i="1"/>
  <c r="H52" i="1"/>
  <c r="H37" i="1"/>
  <c r="H36" i="1"/>
  <c r="H33" i="1"/>
  <c r="H32" i="1"/>
  <c r="H31" i="1"/>
  <c r="H30" i="1"/>
  <c r="H29" i="1"/>
  <c r="E10" i="3"/>
  <c r="E11" i="3"/>
  <c r="E9" i="3"/>
  <c r="D10" i="3"/>
  <c r="D11" i="3"/>
  <c r="D9" i="3"/>
  <c r="C11" i="3"/>
  <c r="C10" i="3"/>
  <c r="C9" i="3"/>
  <c r="F3" i="3"/>
  <c r="F4" i="3"/>
  <c r="F5" i="3"/>
  <c r="F2" i="3"/>
  <c r="E3" i="3"/>
  <c r="E4" i="3"/>
  <c r="E5" i="3"/>
  <c r="E2" i="3"/>
  <c r="D2" i="3"/>
  <c r="D3" i="3"/>
  <c r="D4" i="3"/>
  <c r="D5" i="3"/>
  <c r="C5" i="3"/>
  <c r="C4" i="3"/>
  <c r="C3" i="3"/>
  <c r="C2" i="3"/>
  <c r="F9" i="3"/>
  <c r="F10" i="3"/>
  <c r="F11" i="3"/>
  <c r="B10" i="3"/>
  <c r="B11" i="3"/>
  <c r="B9" i="3"/>
  <c r="B5" i="3"/>
  <c r="B4" i="3"/>
  <c r="B3" i="3"/>
  <c r="B2" i="3"/>
</calcChain>
</file>

<file path=xl/sharedStrings.xml><?xml version="1.0" encoding="utf-8"?>
<sst xmlns="http://schemas.openxmlformats.org/spreadsheetml/2006/main" count="828" uniqueCount="73">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</sst>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opLeftCell="A10" workbookViewId="0">
      <selection activeCell="H50" sqref="H50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58.6640625" bestFit="1" customWidth="1"/>
    <col min="7" max="7" width="13.33203125" customWidth="1"/>
    <col min="8" max="8" width="35.44140625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s="20" t="s">
        <v>72</v>
      </c>
    </row>
    <row r="28" spans="1:8" x14ac:dyDescent="0.3">
      <c r="F28" s="2"/>
    </row>
    <row r="29" spans="1:8" ht="15.6" x14ac:dyDescent="0.3">
      <c r="E29" s="14" t="s">
        <v>31</v>
      </c>
      <c r="H29">
        <f>COUNTIF(G2:G25,"Boston")</f>
        <v>4</v>
      </c>
    </row>
    <row r="30" spans="1:8" ht="15.6" x14ac:dyDescent="0.3">
      <c r="E30" s="14" t="s">
        <v>32</v>
      </c>
      <c r="H30">
        <f>COUNTIF(D2:D25,"microwave")</f>
        <v>5</v>
      </c>
    </row>
    <row r="31" spans="1:8" ht="15.6" x14ac:dyDescent="0.3">
      <c r="E31" s="14" t="s">
        <v>33</v>
      </c>
      <c r="H31">
        <f>COUNTIF(F2:F25,"truck 3")</f>
        <v>8</v>
      </c>
    </row>
    <row r="32" spans="1:8" ht="15.6" x14ac:dyDescent="0.3">
      <c r="E32" s="14" t="s">
        <v>34</v>
      </c>
      <c r="H32">
        <f>COUNTIF(C2:C25,"peter white")</f>
        <v>6</v>
      </c>
    </row>
    <row r="33" spans="5:8" ht="15.6" x14ac:dyDescent="0.3">
      <c r="E33" s="14" t="s">
        <v>26</v>
      </c>
      <c r="H33">
        <f>COUNTIF(E2:E25,"&lt;20")</f>
        <v>9</v>
      </c>
    </row>
    <row r="34" spans="5:8" ht="15.6" x14ac:dyDescent="0.3">
      <c r="E34" s="14"/>
    </row>
    <row r="35" spans="5:8" ht="15.6" x14ac:dyDescent="0.3">
      <c r="E35" s="14"/>
      <c r="F35" s="2"/>
    </row>
    <row r="36" spans="5:8" ht="15.6" x14ac:dyDescent="0.3">
      <c r="E36" s="14" t="s">
        <v>23</v>
      </c>
      <c r="H36">
        <f>SUMIF(D2:D25,"refrigerator",E2:E25)</f>
        <v>105</v>
      </c>
    </row>
    <row r="37" spans="5:8" ht="15.6" x14ac:dyDescent="0.3">
      <c r="E37" s="14" t="s">
        <v>24</v>
      </c>
      <c r="H37">
        <f>SUMIF(D3:D26,"washing machine",E3:E26)</f>
        <v>164</v>
      </c>
    </row>
    <row r="38" spans="5:8" ht="15.6" x14ac:dyDescent="0.3">
      <c r="E38" s="14" t="s">
        <v>30</v>
      </c>
      <c r="H38">
        <f>SUMIF(F2:F24, "truck 4", E2:E24)</f>
        <v>156</v>
      </c>
    </row>
    <row r="39" spans="5:8" ht="15.6" x14ac:dyDescent="0.3">
      <c r="E39" s="14" t="s">
        <v>40</v>
      </c>
      <c r="H39">
        <f>SUMIF(F2:F25,"TRUCK 1",E2:E25)+SUMIF(F2:F25,"TRUCK 2",E2:E25)+SUMIF(F2:F25,"TRUCK 3",E2:E25)+SUMIF(F2:F25,"TRUCK 4",E2:E25)</f>
        <v>511</v>
      </c>
    </row>
    <row r="40" spans="5:8" ht="15.6" x14ac:dyDescent="0.3">
      <c r="E40" s="14"/>
    </row>
    <row r="41" spans="5:8" ht="15.6" x14ac:dyDescent="0.3">
      <c r="E41" s="14"/>
      <c r="F41" s="2"/>
    </row>
    <row r="42" spans="5:8" ht="15.6" x14ac:dyDescent="0.3">
      <c r="E42" s="14" t="s">
        <v>35</v>
      </c>
      <c r="H42">
        <f>COUNTIFS(D2:D24, "microwave", G2:G24, "Boston")</f>
        <v>2</v>
      </c>
    </row>
    <row r="43" spans="5:8" ht="15.6" x14ac:dyDescent="0.3">
      <c r="E43" s="14" t="s">
        <v>36</v>
      </c>
      <c r="H43">
        <f>COUNTIFS(C2:C24, "Peter White", F2:F24, "truck 1")</f>
        <v>2</v>
      </c>
    </row>
    <row r="44" spans="5:8" ht="15.6" x14ac:dyDescent="0.3">
      <c r="E44" s="14" t="s">
        <v>37</v>
      </c>
      <c r="H44">
        <f>COUNTIFS(G2:G24, "Boston", B2:B24, "&gt;" &amp; 2-3-2013)</f>
        <v>4</v>
      </c>
    </row>
    <row r="45" spans="5:8" ht="15.6" x14ac:dyDescent="0.3">
      <c r="E45" s="14" t="s">
        <v>38</v>
      </c>
      <c r="H45">
        <f>COUNTIFS(A2:A25,"&gt;=02-03-2013",B2:B25,"&lt;=02-03-2013")</f>
        <v>24</v>
      </c>
    </row>
    <row r="46" spans="5:8" ht="15.6" x14ac:dyDescent="0.3">
      <c r="E46" s="14"/>
      <c r="F46" s="2"/>
    </row>
    <row r="47" spans="5:8" ht="15.6" x14ac:dyDescent="0.3">
      <c r="E47" s="14" t="s">
        <v>27</v>
      </c>
      <c r="H47">
        <f>SUMIFS(E2:E24, D2:D24, "microwave", G2:G24, "NY")</f>
        <v>25</v>
      </c>
    </row>
    <row r="48" spans="5:8" ht="15.6" x14ac:dyDescent="0.3">
      <c r="E48" s="14" t="s">
        <v>29</v>
      </c>
      <c r="H48">
        <f>SUMIFS(E2:E24, F2:F24, "truck 1", G2:G24, "Pittsburgh")</f>
        <v>75</v>
      </c>
    </row>
    <row r="49" spans="5:8" ht="15.6" x14ac:dyDescent="0.3">
      <c r="E49" s="14" t="s">
        <v>39</v>
      </c>
      <c r="H49">
        <f>SUMIFS(E2:E25,B2:B25,"&gt;=02-03-2013",B2:B25,"&lt;=02-06-2013")</f>
        <v>0</v>
      </c>
    </row>
    <row r="50" spans="5:8" ht="15.6" x14ac:dyDescent="0.3">
      <c r="E50" s="14"/>
    </row>
    <row r="51" spans="5:8" ht="15.6" x14ac:dyDescent="0.3">
      <c r="E51" s="14"/>
    </row>
    <row r="52" spans="5:8" ht="15.6" x14ac:dyDescent="0.3">
      <c r="E52" s="14" t="s">
        <v>28</v>
      </c>
      <c r="G52" t="s">
        <v>19</v>
      </c>
      <c r="H52">
        <f>SUMIFS(E2:E25,G2:G25,"NY")</f>
        <v>131</v>
      </c>
    </row>
    <row r="53" spans="5:8" x14ac:dyDescent="0.3">
      <c r="G53" t="s">
        <v>21</v>
      </c>
      <c r="H53">
        <f>SUMIFS(E2:E25,G2:G25,"Baltimore")</f>
        <v>115</v>
      </c>
    </row>
    <row r="54" spans="5:8" x14ac:dyDescent="0.3">
      <c r="G54" t="s">
        <v>20</v>
      </c>
      <c r="H54">
        <f>SUMIFS(E2:E25,G2:G25,"Philadelphia")</f>
        <v>140</v>
      </c>
    </row>
  </sheetData>
  <autoFilter ref="A1:G25" xr:uid="{00000000-0001-0000-0000-000000000000}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B5" sqref="B5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COUNTIFS($B$16:$B$241,A2)</f>
        <v>71</v>
      </c>
      <c r="C2" s="1">
        <f>SUMIF($B$16:$B$241,"Shaving",$E$16:$E$241)</f>
        <v>717</v>
      </c>
      <c r="D2" s="1">
        <f>COUNTIFS(B16:B241,A2,D16:D241,"cash")</f>
        <v>42</v>
      </c>
      <c r="E2" s="1">
        <f>COUNTIFS(B16:B241,A2,D16:D241,"CREDIT CARD")</f>
        <v>29</v>
      </c>
      <c r="F2" s="1">
        <f>SUMIFS(E16:E241,B16:B241,A2,D16:D241,"CASH")</f>
        <v>414</v>
      </c>
    </row>
    <row r="3" spans="1:6" x14ac:dyDescent="0.3">
      <c r="A3" s="6" t="s">
        <v>43</v>
      </c>
      <c r="B3" s="1">
        <f t="shared" ref="B3:B5" si="0">COUNTIFS($B$16:$B$241,A3)</f>
        <v>46</v>
      </c>
      <c r="C3" s="1">
        <f>SUMIF($B$16:$B$241,"Washing and Combing",$E$16:$E$241)</f>
        <v>1934</v>
      </c>
      <c r="D3" s="1">
        <f t="shared" ref="D3:D5" si="1">COUNTIFS(B17:B242,A3,D17:D242,"cash")</f>
        <v>31</v>
      </c>
      <c r="E3" s="1">
        <f t="shared" ref="E3:E5" si="2">COUNTIFS(B17:B242,A3,D17:D242,"CREDIT CARD")</f>
        <v>15</v>
      </c>
      <c r="F3" s="1">
        <f t="shared" ref="F3:F5" si="3">SUMIFS(E17:E242,B17:B242,A3,D17:D242,"CASH")</f>
        <v>1350</v>
      </c>
    </row>
    <row r="4" spans="1:6" x14ac:dyDescent="0.3">
      <c r="A4" s="7" t="s">
        <v>44</v>
      </c>
      <c r="B4" s="1">
        <f t="shared" si="0"/>
        <v>50</v>
      </c>
      <c r="C4" s="1">
        <f>SUMIF($B$16:$B$241,"Dyeing",$E$16:$E$241)</f>
        <v>1650</v>
      </c>
      <c r="D4" s="1">
        <f t="shared" si="1"/>
        <v>35</v>
      </c>
      <c r="E4" s="1">
        <f t="shared" si="2"/>
        <v>15</v>
      </c>
      <c r="F4" s="1">
        <f t="shared" si="3"/>
        <v>1155</v>
      </c>
    </row>
    <row r="5" spans="1:6" x14ac:dyDescent="0.3">
      <c r="A5" s="1" t="s">
        <v>48</v>
      </c>
      <c r="B5" s="1">
        <f t="shared" si="0"/>
        <v>32</v>
      </c>
      <c r="C5" s="1">
        <f>SUMIF(B16:B241,"Meeting hairstyles",E16:E241)</f>
        <v>1119</v>
      </c>
      <c r="D5" s="1">
        <f t="shared" si="1"/>
        <v>21</v>
      </c>
      <c r="E5" s="1">
        <f t="shared" si="2"/>
        <v>11</v>
      </c>
      <c r="F5" s="1">
        <f t="shared" si="3"/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COUNTIFS($C$16:$C$241,A9)</f>
        <v>25</v>
      </c>
      <c r="C9" s="1">
        <f>SUMIF(C16:C241,A9,E16:E241)</f>
        <v>688</v>
      </c>
      <c r="D9" s="1">
        <f>COUNTIFS(C16:C241,"Jane",B16:B241,"Shaving")</f>
        <v>7</v>
      </c>
      <c r="E9" s="1">
        <f>COUNTIFS(C16:C241,A9,B16:B241,"Kids")</f>
        <v>1</v>
      </c>
      <c r="F9" s="1">
        <f>SUMIFS($E$16:$E$241,$C$16:$C$241,A9,$B$16:$B$241,"Shaving",$A$16:$A$241,"&gt;=10-05-2013",$A$16:$A$241,"&lt;=20-05-2013")</f>
        <v>31</v>
      </c>
    </row>
    <row r="10" spans="1:6" x14ac:dyDescent="0.3">
      <c r="A10" s="6" t="s">
        <v>50</v>
      </c>
      <c r="B10" s="1">
        <f t="shared" ref="B10:B11" si="4">COUNTIFS($C$16:$C$241,A10)</f>
        <v>31</v>
      </c>
      <c r="C10" s="1">
        <f t="shared" ref="C10:C11" si="5">SUMIF(C17:C242,A10,E17:E242)</f>
        <v>965</v>
      </c>
      <c r="D10" s="1">
        <f t="shared" ref="D10:D11" si="6">COUNTIFS(C17:C242,"Jane",B17:B242,"Shaving")</f>
        <v>6</v>
      </c>
      <c r="E10" s="1">
        <f t="shared" ref="E10:E11" si="7">COUNTIFS(C17:C242,A10,B17:B242,"Kids")</f>
        <v>1</v>
      </c>
      <c r="F10" s="1">
        <f t="shared" ref="F10:F11" si="8">SUMIFS($E$16:$E$241,$C$16:$C$241,A10,$B$16:$B$241,"Shaving",$A$16:$A$241,"&gt;=10-05-2013",$A$16:$A$241,"&lt;=20-05-2013")</f>
        <v>24</v>
      </c>
    </row>
    <row r="11" spans="1:6" x14ac:dyDescent="0.3">
      <c r="A11" s="6" t="s">
        <v>52</v>
      </c>
      <c r="B11" s="1">
        <f t="shared" si="4"/>
        <v>23</v>
      </c>
      <c r="C11" s="1">
        <f t="shared" si="5"/>
        <v>701</v>
      </c>
      <c r="D11" s="1">
        <f t="shared" si="6"/>
        <v>6</v>
      </c>
      <c r="E11" s="1">
        <f t="shared" si="7"/>
        <v>1</v>
      </c>
      <c r="F11" s="1">
        <f t="shared" si="8"/>
        <v>38</v>
      </c>
    </row>
    <row r="12" spans="1:6" x14ac:dyDescent="0.3">
      <c r="B12" s="13"/>
    </row>
    <row r="13" spans="1:6" x14ac:dyDescent="0.3">
      <c r="B13" s="13"/>
    </row>
    <row r="14" spans="1:6" x14ac:dyDescent="0.3">
      <c r="A14" s="21" t="s">
        <v>61</v>
      </c>
      <c r="B14" s="21"/>
      <c r="C14" s="21"/>
      <c r="D14" s="21"/>
      <c r="E14" s="21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Manoj Singh</cp:lastModifiedBy>
  <dcterms:created xsi:type="dcterms:W3CDTF">2013-06-05T17:23:06Z</dcterms:created>
  <dcterms:modified xsi:type="dcterms:W3CDTF">2023-08-26T07:21:22Z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