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embly-Benchmarking\Fig6-Time\"/>
    </mc:Choice>
  </mc:AlternateContent>
  <xr:revisionPtr revIDLastSave="0" documentId="13_ncr:1_{B7B3654C-1100-43B4-B404-559900168A4F}" xr6:coauthVersionLast="47" xr6:coauthVersionMax="47" xr10:uidLastSave="{00000000-0000-0000-0000-000000000000}"/>
  <bookViews>
    <workbookView xWindow="-98" yWindow="-98" windowWidth="21795" windowHeight="12975" xr2:uid="{67ED18BA-F372-4FE0-AF7B-29EA661261A9}"/>
  </bookViews>
  <sheets>
    <sheet name="Feuil1" sheetId="1" r:id="rId1"/>
    <sheet name="Feuil2" sheetId="2" r:id="rId2"/>
    <sheet name="Guided" sheetId="4" r:id="rId3"/>
    <sheet name="De novo" sheetId="5" r:id="rId4"/>
    <sheet name="Ab initio" sheetId="6" r:id="rId5"/>
  </sheets>
  <definedNames>
    <definedName name="_xlnm._FilterDatabase" localSheetId="4" hidden="1">'Ab initio'!$A$1:$C$21</definedName>
    <definedName name="_xlnm._FilterDatabase" localSheetId="3" hidden="1">'De novo'!$A$1:$C$17</definedName>
    <definedName name="_xlnm._FilterDatabase" localSheetId="2" hidden="1">Guided!$A$1:$C$29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I16" i="1"/>
  <c r="I31" i="1"/>
  <c r="D13" i="2" s="1"/>
  <c r="D33" i="2" s="1"/>
  <c r="I30" i="1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C23" i="2"/>
  <c r="D23" i="2"/>
  <c r="E23" i="2"/>
  <c r="B23" i="2"/>
  <c r="I27" i="1"/>
  <c r="H27" i="1"/>
  <c r="I17" i="1"/>
  <c r="E9" i="2"/>
  <c r="D7" i="2"/>
  <c r="I29" i="1"/>
  <c r="I28" i="1"/>
  <c r="C13" i="2" s="1"/>
  <c r="I22" i="1"/>
  <c r="I21" i="1"/>
  <c r="I19" i="1"/>
  <c r="I18" i="1"/>
  <c r="E8" i="2" s="1"/>
  <c r="I15" i="1"/>
  <c r="I14" i="1"/>
  <c r="I13" i="1"/>
  <c r="I12" i="1"/>
  <c r="I11" i="1"/>
  <c r="D9" i="2" s="1"/>
  <c r="I10" i="1"/>
  <c r="I9" i="1"/>
  <c r="I6" i="1"/>
  <c r="D14" i="2" s="1"/>
  <c r="I3" i="1"/>
  <c r="H32" i="1"/>
  <c r="I32" i="1" s="1"/>
  <c r="D16" i="2" s="1"/>
  <c r="H26" i="1"/>
  <c r="I26" i="1" s="1"/>
  <c r="D11" i="2" s="1"/>
  <c r="H25" i="1"/>
  <c r="I25" i="1" s="1"/>
  <c r="D4" i="2" s="1"/>
  <c r="H24" i="1"/>
  <c r="I24" i="1" s="1"/>
  <c r="D17" i="2" s="1"/>
  <c r="H23" i="1"/>
  <c r="I23" i="1" s="1"/>
  <c r="D18" i="2" s="1"/>
  <c r="H20" i="1"/>
  <c r="I20" i="1" s="1"/>
  <c r="D8" i="2" s="1"/>
  <c r="H11" i="1"/>
  <c r="H8" i="1"/>
  <c r="I8" i="1" s="1"/>
  <c r="H7" i="1"/>
  <c r="I7" i="1" s="1"/>
  <c r="D15" i="2" s="1"/>
  <c r="H5" i="1"/>
  <c r="I5" i="1" s="1"/>
  <c r="D12" i="2" s="1"/>
  <c r="H4" i="1"/>
  <c r="I4" i="1" s="1"/>
  <c r="D6" i="2" s="1"/>
  <c r="H2" i="1"/>
  <c r="I2" i="1" s="1"/>
  <c r="C29" i="2" l="1"/>
  <c r="C8" i="2"/>
  <c r="C7" i="2"/>
  <c r="J2" i="2"/>
</calcChain>
</file>

<file path=xl/sharedStrings.xml><?xml version="1.0" encoding="utf-8"?>
<sst xmlns="http://schemas.openxmlformats.org/spreadsheetml/2006/main" count="421" uniqueCount="213">
  <si>
    <t>LSK114_chrIS_sub150k</t>
  </si>
  <si>
    <t>Minimap2</t>
  </si>
  <si>
    <t>Samtools</t>
  </si>
  <si>
    <t>isoQuant</t>
  </si>
  <si>
    <t>isoQuant-noRef</t>
  </si>
  <si>
    <t>isONclust2</t>
  </si>
  <si>
    <t>TALON-reco</t>
  </si>
  <si>
    <t>TALON-reco_creategtf</t>
  </si>
  <si>
    <t>TALON_reco_filter</t>
  </si>
  <si>
    <t>TALON_reco_talon</t>
  </si>
  <si>
    <t>TALON_reco_labelReads-rep3</t>
  </si>
  <si>
    <t>TALON_reco_labelReads-rep2</t>
  </si>
  <si>
    <t>TALON_reco_labelReads-rep1</t>
  </si>
  <si>
    <t>TALON_reco_InitializeDatabase</t>
  </si>
  <si>
    <t>TALON_creategtf</t>
  </si>
  <si>
    <t>TALON_filter</t>
  </si>
  <si>
    <t>TALON_talon</t>
  </si>
  <si>
    <t>TALON_initializeDatabase</t>
  </si>
  <si>
    <t>TALON_labelReads</t>
  </si>
  <si>
    <t>RNAbloom2</t>
  </si>
  <si>
    <t>RNAbloom</t>
  </si>
  <si>
    <t>Flair</t>
  </si>
  <si>
    <t>Flair-noRef</t>
  </si>
  <si>
    <t>Stringtie2-sort</t>
  </si>
  <si>
    <t>Stringtie2-index</t>
  </si>
  <si>
    <t>Stringtie2</t>
  </si>
  <si>
    <t>Stringtie2-noRef</t>
  </si>
  <si>
    <t>Rattle</t>
  </si>
  <si>
    <t>isONclust</t>
  </si>
  <si>
    <t>Command being timed</t>
  </si>
  <si>
    <t>/home/apps/minimap2-2.24/minimap2 -t 20 -ax splice --secondary=no /scratch/melanie/chrIS.fa /scratch/melanie/inputs/LSK114_chrIS_mixA_cDNA_sub150k.fastq</t>
  </si>
  <si>
    <t>/home/apps/samtools-1.17/samtools view -@ 20 -b /data/melanie/Benchmarking_20/cDNA-dRNA_Allassemblers/inputs/preprocess/LSK114_chrIS_mixA_cDNA_sub150k_mm2spliceNoseck14.sam</t>
  </si>
  <si>
    <t>/home/apps/IsoQuant/isoquant.py -t 20 --reference /scratch/melanie/chrIS.fa --genedb /scratch/melanie/rnasequin_annotation_2.4.gtf --complete_genedb --fastq /data/melanie/Benchmarking_20/cDNA-dRNA_Allassemblers/inputs/preprocess/LSK114_chrIS_mixA_cDNA_sub150k_fullLen-rescued.fastq --data_type nanopore -o ./</t>
  </si>
  <si>
    <t>/home/apps/IsoQuant/isoquant.py -t 20 --reference /scratch/melanie/chrIS.fa --fastq /data/melanie/Benchmarking_20/cDNA-dRNA_Allassemblers/inputs/preprocess/LSK114_chrIS_mixA_cDNA_sub150k_fullLen-rescued.fastq --data_type nanopore -o ./</t>
  </si>
  <si>
    <t>/bin/bash</t>
  </si>
  <si>
    <t>/home/melanie/miniconda3/bin/talon_create_GTF --db LSK114_chrIS_mixA_cDNA_sub150k_talon_reco.db --whitelist filtered_transcripts-A05C5.csv -a chrIS_annot --build chrIS --o LSK114_chrIS_mixA_cDNA_sub150k-A05C5_gtf</t>
  </si>
  <si>
    <t>/home/melanie/miniconda3/bin/talon_filter_transcripts --db LSK114_chrIS_mixA_cDNA_sub150k_talon_reco.db --datasets Rep1,Rep2,Rep3 -a chrIS_annot --maxFracA 0.5 --minCount 5 --minDatasets 2 --o filtered_transcripts-A05C5.csv</t>
  </si>
  <si>
    <t>/home/melanie/miniconda3/bin/talon --f dataset.config --db LSK114_chrIS_mixA_cDNA_sub150k_talon_reco.db --build chrIS --threads 20 --o LSK114_chrIS_mixA_cDNA_sub150k_TALONpip</t>
  </si>
  <si>
    <t>/home/melanie/miniconda3/bin/talon_label_reads --f=/scratch/melanie/Benchmarking/LSK114_chrIS_mixA_cDNA_sub150k/talon_reco/rep3.sam --g=/scratch/melanie/chrIS.fa --t=20 --o=/scratch/melanie/Benchmarking/LSK114_chrIS_mixA_cDNA_sub150k/talon_reco/LSK114_chrIS_mixA_cDNA_sub150k_mm2talonreco.rep3.labeled.sam</t>
  </si>
  <si>
    <t>/home/melanie/miniconda3/bin/talon_label_reads --f=/scratch/melanie/Benchmarking/LSK114_chrIS_mixA_cDNA_sub150k/talon_reco/rep2.sam --g=/scratch/melanie/chrIS.fa --t=20 --o=/scratch/melanie/Benchmarking/LSK114_chrIS_mixA_cDNA_sub150k/talon_reco/LSK114_chrIS_mixA_cDNA_sub150k_mm2talonreco.rep2.labeled.sam</t>
  </si>
  <si>
    <t>/home/melanie/miniconda3/bin/talon_label_reads --f=/scratch/melanie/Benchmarking/LSK114_chrIS_mixA_cDNA_sub150k/talon_reco/rep1.sam --g=/scratch/melanie/chrIS.fa --t=20 --o=/scratch/melanie/Benchmarking/LSK114_chrIS_mixA_cDNA_sub150k/talon_reco/LSK114_chrIS_mixA_cDNA_sub150k_mm2talonreco.rep1.labeled.sam</t>
  </si>
  <si>
    <t>/home/melanie/miniconda3/bin/talon_initialize_database --f /scratch/melanie/rnasequin_annotation_2.4.gtf --g chrIS --a chrIS_annot --o ./LSK114_chrIS_mixA_cDNA_sub150k_talon_reco</t>
  </si>
  <si>
    <t>/home/melanie/miniconda3/bin/talon_create_GTF --db LSK114_chrIS_mixA_cDNA_sub150k_talon.db --whitelist filtered_transcripts.csv -a chrIS_annot --build chrIS --o LSK114_chrIS_mixA_cDNA_sub150k_gtf</t>
  </si>
  <si>
    <t>/home/melanie/miniconda3/bin/talon_filter_transcripts --db LSK114_chrIS_mixA_cDNA_sub150k_talon.db --datasets chrIS -a chrIS_annot --maxFracA 0.5 --minCount 5 --minDatasets 1 --o filtered_transcripts.csv</t>
  </si>
  <si>
    <t>/home/melanie/miniconda3/bin/talon --f dataset.config --db LSK114_chrIS_mixA_cDNA_sub150k_talon.db --build chrIS --threads 20 --o LSK114_chrIS_mixA_cDNA_sub150k_TALON</t>
  </si>
  <si>
    <t>/home/melanie/miniconda3/bin/talon_initialize_database --f /scratch/melanie/rnasequin_annotation_2.4.gtf --g chrIS --a chrIS_annot --o ./LSK114_chrIS_mixA_cDNA_sub150k_talon</t>
  </si>
  <si>
    <t>/home/melanie/miniconda3/bin/talon_label_reads --f=/data/melanie/Benchmarking_20/cDNA-dRNA_Allassemblers/inputs/preprocess/LSK114_chrIS_mixA_cDNA_sub150k_mm2spliceNoseck14.sam --g=/scratch/melanie/chrIS.fa --t=20 --o=/scratch/melanie/Benchmarking/LSK114_chrIS_mixA_cDNA_sub150k/talon/LSK114_chrIS_mixA_cDNA_sub150k_mm2spliceNoseck14.labeled.sam</t>
  </si>
  <si>
    <t>rnabloom -long /data/melanie/Benchmarking_20/cDNA-dRNA_Allassemblers/inputs/preprocess/LSK114_chrIS_mixA_cDNA_sub150k_fullLen-rescued.fastq -fpr 0.01 -t 20 -outdir /scratch/melanie/Benchmarking/LSK114_chrIS_mixA_cDNA_sub150k/rna_bloom2_default</t>
  </si>
  <si>
    <t>java -jar /scratch/melanie/RNA-Bloom_v1.4.3/RNA-Bloom.jar -long /data/melanie/Benchmarking_20/cDNA-dRNA_Allassemblers/inputs/preprocess/LSK114_chrIS_mixA_cDNA_sub150k_fullLen-rescued.fastq -fpr 0.01 -t 20 -outdir /scratch/melanie/Benchmarking/LSK114_chrIS_mixA_cDNA_sub150k/rna_bloom_default</t>
  </si>
  <si>
    <t>time flair 123 -r /data/melanie/Benchmarking_20/cDNA-dRNA_Allassemblers/inputs/preprocess/LSK114_chrIS_mixA_cDNA_sub150k_fullLen-rescued.fastq -g /scratch/melanie/chrIS.fa -f /scratch/melanie/rnasequin_annotation_2.4.gtf -o LSK114_chrIS_mixA_cDNA_sub150k_flair -t 20</t>
  </si>
  <si>
    <t>flair 13 -r /data/melanie/Benchmarking_20/cDNA-dRNA_Allassemblers/inputs/preprocess/LSK114_chrIS_mixA_cDNA_sub150k_fullLen-rescued.fastq -g /scratch/melanie/chrIS.fa -q ./LSK114_chrIS_mixA_cDNA_sub150k_flair_noRef.bed -o LSK114_chrIS_mixA_cDNA_sub150k_flair_noRef -t 20</t>
  </si>
  <si>
    <t>/home/apps/samtools-1.17/samtools sort -@ 6 -o /data/melanie/Benchmarking_20/cDNA-dRNA_Allassemblers/inputs/preprocess/LSK114_chrIS_mixA_cDNA_sub150k_mm2spliceNoseck14_GenSorted.bam /data/melanie/Benchmarking_20/cDNA-dRNA_Allassemblers/inputs/preprocess/LSK114_chrIS_mixA_cDNA_sub150k_mm2spliceNoseck14.bam</t>
  </si>
  <si>
    <t>/home/apps/samtools-1.17/samtools index /data/melanie/Benchmarking_20/cDNA-dRNA_Allassemblers/inputs/preprocess/LSK114_chrIS_mixA_cDNA_sub150k_mm2spliceNoseck14_GenSorted.bam</t>
  </si>
  <si>
    <t>1242.95</t>
  </si>
  <si>
    <t>13.86</t>
  </si>
  <si>
    <t>1392.34</t>
  </si>
  <si>
    <t>1237.49</t>
  </si>
  <si>
    <t>67.26</t>
  </si>
  <si>
    <t>8.28</t>
  </si>
  <si>
    <t>0.45</t>
  </si>
  <si>
    <t>13.22</t>
  </si>
  <si>
    <t>12.73</t>
  </si>
  <si>
    <t>23.28</t>
  </si>
  <si>
    <t>2:00.30</t>
  </si>
  <si>
    <t>0:00.79</t>
  </si>
  <si>
    <t>7:26.83</t>
  </si>
  <si>
    <t>1:50.09</t>
  </si>
  <si>
    <t>4:03.05</t>
  </si>
  <si>
    <t>TALON_reco_TranscriptClean</t>
  </si>
  <si>
    <t>Swaps</t>
  </si>
  <si>
    <t>Usertime(seconds)</t>
  </si>
  <si>
    <t>326.34</t>
  </si>
  <si>
    <t>2234.36</t>
  </si>
  <si>
    <t>0.07</t>
  </si>
  <si>
    <t>0.72</t>
  </si>
  <si>
    <t>102.44</t>
  </si>
  <si>
    <t>3.39</t>
  </si>
  <si>
    <t>3.54</t>
  </si>
  <si>
    <t>3.48</t>
  </si>
  <si>
    <t>0.08</t>
  </si>
  <si>
    <t>0.09</t>
  </si>
  <si>
    <t>0.67</t>
  </si>
  <si>
    <t>125.95</t>
  </si>
  <si>
    <t>17.91</t>
  </si>
  <si>
    <t>1573.64</t>
  </si>
  <si>
    <t>3468.49</t>
  </si>
  <si>
    <t>1278.07</t>
  </si>
  <si>
    <t>2456.83</t>
  </si>
  <si>
    <t>10.69</t>
  </si>
  <si>
    <t>0.93</t>
  </si>
  <si>
    <t>1698.56</t>
  </si>
  <si>
    <t>Systemtime(seconds)</t>
  </si>
  <si>
    <t>93.80</t>
  </si>
  <si>
    <t>40.74</t>
  </si>
  <si>
    <t>0.01</t>
  </si>
  <si>
    <t>0.11</t>
  </si>
  <si>
    <t>23.01</t>
  </si>
  <si>
    <t>0.79</t>
  </si>
  <si>
    <t>0.82</t>
  </si>
  <si>
    <t>0.81</t>
  </si>
  <si>
    <t>24.74</t>
  </si>
  <si>
    <t>2.19</t>
  </si>
  <si>
    <t>30.74</t>
  </si>
  <si>
    <t>89.52</t>
  </si>
  <si>
    <t>13.18</t>
  </si>
  <si>
    <t>10.49</t>
  </si>
  <si>
    <t>0.54</t>
  </si>
  <si>
    <t>0.02</t>
  </si>
  <si>
    <t>613.25</t>
  </si>
  <si>
    <t>PercentofCPUthisjobgot</t>
  </si>
  <si>
    <t>Elapsed(wallclock)time(h:mm:ssorm:ss)</t>
  </si>
  <si>
    <t>0:29.99</t>
  </si>
  <si>
    <t>24:40.25</t>
  </si>
  <si>
    <t>0:00.09</t>
  </si>
  <si>
    <t>0:00.84</t>
  </si>
  <si>
    <t>1:14.66</t>
  </si>
  <si>
    <t>0:02.18</t>
  </si>
  <si>
    <t>0:02.17</t>
  </si>
  <si>
    <t>0:02.15</t>
  </si>
  <si>
    <t>0:00.10</t>
  </si>
  <si>
    <t>0:00.11</t>
  </si>
  <si>
    <t>0:00.78</t>
  </si>
  <si>
    <t>1:37.28</t>
  </si>
  <si>
    <t>0:07.52</t>
  </si>
  <si>
    <t>1:59.85</t>
  </si>
  <si>
    <t>2:54.95</t>
  </si>
  <si>
    <t>1:16.87</t>
  </si>
  <si>
    <t>8:36.35</t>
  </si>
  <si>
    <t>0:02.97</t>
  </si>
  <si>
    <t>0:01.00</t>
  </si>
  <si>
    <t>2:46.16</t>
  </si>
  <si>
    <t>Averagesharedtextsize(kbytes)</t>
  </si>
  <si>
    <t>Averageunshareddatasize(kbytes)</t>
  </si>
  <si>
    <t>Averagestacksize(kbytes)</t>
  </si>
  <si>
    <t>Averagetotalsize(kbytes)</t>
  </si>
  <si>
    <t>Maximumresidentsetsize(kbytes)</t>
  </si>
  <si>
    <t>Averageresidentsetsize(kbytes)</t>
  </si>
  <si>
    <t>Major(requiringI/O)pagefaults</t>
  </si>
  <si>
    <t>Minor(reclaimingaframe)pagefaults</t>
  </si>
  <si>
    <t>Voluntarycontextswitches</t>
  </si>
  <si>
    <t>Involuntarycontextswitches</t>
  </si>
  <si>
    <t>Filesysteminputs</t>
  </si>
  <si>
    <t>Filesystemoutputs</t>
  </si>
  <si>
    <t>Socketmessagessent</t>
  </si>
  <si>
    <t>Socketmessagesreceived</t>
  </si>
  <si>
    <t>Signalsdelivered</t>
  </si>
  <si>
    <t>Pagesize(bytes)</t>
  </si>
  <si>
    <t>LogFile</t>
  </si>
  <si>
    <t>pychopper-align.log</t>
  </si>
  <si>
    <t>cDNA_assembler10-restart2.log</t>
  </si>
  <si>
    <t>cDNA_assembler8-restart3.log</t>
  </si>
  <si>
    <t>cDNA_assembler10_isONclust2.log</t>
  </si>
  <si>
    <t>cDNA_assembler9.log</t>
  </si>
  <si>
    <t>cDNA_assembler9-restart.log</t>
  </si>
  <si>
    <t>ElapsedTime(seconds)</t>
  </si>
  <si>
    <t>Elapsed time for 100% CPU usage (seconds)</t>
  </si>
  <si>
    <t>Pre-process</t>
  </si>
  <si>
    <t>Alignment</t>
  </si>
  <si>
    <t>Assembler</t>
  </si>
  <si>
    <t>Post-process</t>
  </si>
  <si>
    <t>Bambu</t>
  </si>
  <si>
    <t>Bambu-noRef</t>
  </si>
  <si>
    <t>RATTLE</t>
  </si>
  <si>
    <t>Comment</t>
  </si>
  <si>
    <t>TALON_reco_Alignment</t>
  </si>
  <si>
    <t>LSK114_chrIS-FLAMESTALONrecoTimes.log</t>
  </si>
  <si>
    <t>/home/sagmel/apps/minimap2/minimap2-2.24/minimap2 -t 20 -ax splice -uf -k14 --MD /home/sagmel/references/chrIS.fa /opt/benchmarking/data/sub150k/LSK114_chrIS_mixA_cDNA_sub150k.fastq</t>
  </si>
  <si>
    <t>726.76</t>
  </si>
  <si>
    <t>7.01</t>
  </si>
  <si>
    <t>0:44.02</t>
  </si>
  <si>
    <t>Bambu_PrepareAnnotation</t>
  </si>
  <si>
    <t>Bambu_writeGTF</t>
  </si>
  <si>
    <t>Bambu-noRef_writeGTF</t>
  </si>
  <si>
    <t>Bambu-time.log</t>
  </si>
  <si>
    <t>bambuAnnotations &lt;- prepareAnnotations(gtf.file)</t>
  </si>
  <si>
    <t>0.37</t>
  </si>
  <si>
    <t>se &lt;- bambu(reads = test.bam, annotations = bambuAnnotations, genome = fa.file)</t>
  </si>
  <si>
    <t>13.05</t>
  </si>
  <si>
    <t>se_noRef &lt;- bambu(reads = test.bam, genome = fa.file, NDR=1)</t>
  </si>
  <si>
    <t>9.27</t>
  </si>
  <si>
    <t>writeBambuOutput(se, path = "test/")</t>
  </si>
  <si>
    <t>4.33</t>
  </si>
  <si>
    <t>writeBambuOutput(se_noRef, path = "test_noRef/")</t>
  </si>
  <si>
    <t>0.58</t>
  </si>
  <si>
    <t>FLAMES</t>
  </si>
  <si>
    <t>/home/sagmel/apps/FLAMES/python/bulk_long_pipeline.py --gff3 /home/sagmel/references/rnasequin_annotation_2.4.gtf --genomefa /home/sagmel/references/chrIS.fa --outdir ./ --config_file /home/sagmel/apps/FLAMES/examples/SIRV/data/SIRV_config.json --fq_dir /opt/benchmarking/data/sub150k/LSK114_chrIS_mixA_cDNA_sub150k_fastq</t>
  </si>
  <si>
    <t>1274.44</t>
  </si>
  <si>
    <t>11.07</t>
  </si>
  <si>
    <t>2:30.46</t>
  </si>
  <si>
    <t>FLAIR</t>
  </si>
  <si>
    <t>FLAIR-noRef</t>
  </si>
  <si>
    <t>TALON</t>
  </si>
  <si>
    <t>TALON_reco</t>
  </si>
  <si>
    <t>1CPU</t>
  </si>
  <si>
    <t>TranscriptClean with default CPU</t>
  </si>
  <si>
    <t>Table 1: Elapsed time per CPU usage (sec)</t>
  </si>
  <si>
    <t>Table 2: Elapsed time per CPU usage (min)</t>
  </si>
  <si>
    <t>Assembly</t>
  </si>
  <si>
    <t>Step</t>
  </si>
  <si>
    <t>Value</t>
  </si>
  <si>
    <t>stringtie -p 20 -L -G /home/sagmel/references/rnasequin_annotation_2.4.gtf -o ./LSK114_chrIS_mixA_cDNA_sub150k_strg2def.gtf /opt/benchmarking/data/sub150k/LSK114_chrIS_mixA_cDNA_sub150k.bam</t>
  </si>
  <si>
    <t>1.08</t>
  </si>
  <si>
    <t>0.13</t>
  </si>
  <si>
    <t>0:00.83</t>
  </si>
  <si>
    <t>stringtie -p 20 -L -o ./LSK114_chrIS_mixA_cDNA_sub150k_strg2def-noRef.gtf /opt/benchmarking/data/sub150k/LSK114_chrIS_mixA_cDNA_sub150k.bam</t>
  </si>
  <si>
    <t>1.02</t>
  </si>
  <si>
    <t>0.14</t>
  </si>
  <si>
    <t>0:00.82</t>
  </si>
  <si>
    <t>transcriptclean -t 20 --sam /opt/benchmarking/data/sub150k/LSK114_chrIS_mixA_cDNA_sub150k_mm2talonreco.sam --genome /home/sagmel/references/chrIS.fa --outprefix ./</t>
  </si>
  <si>
    <t>799.18</t>
  </si>
  <si>
    <t>3.65</t>
  </si>
  <si>
    <t>0:43.59</t>
  </si>
  <si>
    <t>LSk114_Stringtie2TranscriptClean_Time.log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</si>
</sst>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 time per CPU usage (min)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Feuil2!$B$22</c:f>
              <c:strCache>
                <c:ptCount val="1"/>
                <c:pt idx="0">
                  <c:v>Alignment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Feuil2!$A$23:$A$38</c:f>
              <c:strCache>
                <c:ptCount val="16"/>
                <c:pt idx="0">
                  <c:v>Bambu</c:v>
                </c:pt>
                <c:pt idx="1">
                  <c:v>FLAIR</c:v>
                </c:pt>
                <c:pt idx="2">
                  <c:v>FLAMES</c:v>
                </c:pt>
                <c:pt idx="3">
                  <c:v>isoQuant</c:v>
                </c:pt>
                <c:pt idx="4">
                  <c:v>Stringtie2</c:v>
                </c:pt>
                <c:pt idx="5">
                  <c:v>TALON</c:v>
                </c:pt>
                <c:pt idx="6">
                  <c:v>TALON_reco</c:v>
                </c:pt>
                <c:pt idx="7">
                  <c:v>Bambu-noRef</c:v>
                </c:pt>
                <c:pt idx="8">
                  <c:v>FLAIR-noRef</c:v>
                </c:pt>
                <c:pt idx="9">
                  <c:v>isoQuant-noRef</c:v>
                </c:pt>
                <c:pt idx="10">
                  <c:v>Stringtie2-noRef</c:v>
                </c:pt>
                <c:pt idx="11">
                  <c:v>isONclust</c:v>
                </c:pt>
                <c:pt idx="12">
                  <c:v>isONclust2</c:v>
                </c:pt>
                <c:pt idx="13">
                  <c:v>RATTLE</c:v>
                </c:pt>
                <c:pt idx="14">
                  <c:v>RNAbloom</c:v>
                </c:pt>
                <c:pt idx="15">
                  <c:v>RNAbloom2</c:v>
                </c:pt>
              </c:strCache>
            </c:strRef>
          </c:cat>
          <c:val>
            <c:numRef>
              <c:f>Feuil2!$B$23:$B$38</c:f>
              <c:numCache>
                <c:formatCode>General</c:formatCode>
                <c:ptCount val="16"/>
                <c:pt idx="0">
                  <c:v>21.088473333333333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21.088473333333333</c:v>
                </c:pt>
                <c:pt idx="5">
                  <c:v>20.852</c:v>
                </c:pt>
                <c:pt idx="6">
                  <c:v>12.222886666666669</c:v>
                </c:pt>
                <c:pt idx="7">
                  <c:v>21.088473333333333</c:v>
                </c:pt>
                <c:pt idx="8">
                  <c:v>0</c:v>
                </c:pt>
                <c:pt idx="9">
                  <c:v>0</c:v>
                </c:pt>
                <c:pt idx="10">
                  <c:v>21.088473333333333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C-4B36-BB36-A86F3EAE5E43}"/>
            </c:ext>
          </c:extLst>
        </c:ser>
        <c:ser>
          <c:idx val="1"/>
          <c:order val="1"/>
          <c:tx>
            <c:strRef>
              <c:f>Feuil2!$C$22</c:f>
              <c:strCache>
                <c:ptCount val="1"/>
                <c:pt idx="0">
                  <c:v>Pre-process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Feuil2!$A$23:$A$38</c:f>
              <c:strCache>
                <c:ptCount val="16"/>
                <c:pt idx="0">
                  <c:v>Bambu</c:v>
                </c:pt>
                <c:pt idx="1">
                  <c:v>FLAIR</c:v>
                </c:pt>
                <c:pt idx="2">
                  <c:v>FLAMES</c:v>
                </c:pt>
                <c:pt idx="3">
                  <c:v>isoQuant</c:v>
                </c:pt>
                <c:pt idx="4">
                  <c:v>Stringtie2</c:v>
                </c:pt>
                <c:pt idx="5">
                  <c:v>TALON</c:v>
                </c:pt>
                <c:pt idx="6">
                  <c:v>TALON_reco</c:v>
                </c:pt>
                <c:pt idx="7">
                  <c:v>Bambu-noRef</c:v>
                </c:pt>
                <c:pt idx="8">
                  <c:v>FLAIR-noRef</c:v>
                </c:pt>
                <c:pt idx="9">
                  <c:v>isoQuant-noRef</c:v>
                </c:pt>
                <c:pt idx="10">
                  <c:v>Stringtie2-noRef</c:v>
                </c:pt>
                <c:pt idx="11">
                  <c:v>isONclust</c:v>
                </c:pt>
                <c:pt idx="12">
                  <c:v>isONclust2</c:v>
                </c:pt>
                <c:pt idx="13">
                  <c:v>RATTLE</c:v>
                </c:pt>
                <c:pt idx="14">
                  <c:v>RNAbloom</c:v>
                </c:pt>
                <c:pt idx="15">
                  <c:v>RNAbloom2</c:v>
                </c:pt>
              </c:strCache>
            </c:strRef>
          </c:cat>
          <c:val>
            <c:numRef>
              <c:f>Feuil2!$C$23:$C$38</c:f>
              <c:numCache>
                <c:formatCode>General</c:formatCode>
                <c:ptCount val="16"/>
                <c:pt idx="0">
                  <c:v>6.1666666666666667E-3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0.20244833333333334</c:v>
                </c:pt>
                <c:pt idx="5">
                  <c:v>0.33620666666666665</c:v>
                </c:pt>
                <c:pt idx="6">
                  <c:v>13.589783333333335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0.20244833333333334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C-4B36-BB36-A86F3EAE5E43}"/>
            </c:ext>
          </c:extLst>
        </c:ser>
        <c:ser>
          <c:idx val="2"/>
          <c:order val="2"/>
          <c:tx>
            <c:strRef>
              <c:f>Feuil2!$D$22</c:f>
              <c:strCache>
                <c:ptCount val="1"/>
                <c:pt idx="0">
                  <c:v>Assembler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Feuil2!$A$23:$A$38</c:f>
              <c:strCache>
                <c:ptCount val="16"/>
                <c:pt idx="0">
                  <c:v>Bambu</c:v>
                </c:pt>
                <c:pt idx="1">
                  <c:v>FLAIR</c:v>
                </c:pt>
                <c:pt idx="2">
                  <c:v>FLAMES</c:v>
                </c:pt>
                <c:pt idx="3">
                  <c:v>isoQuant</c:v>
                </c:pt>
                <c:pt idx="4">
                  <c:v>Stringtie2</c:v>
                </c:pt>
                <c:pt idx="5">
                  <c:v>TALON</c:v>
                </c:pt>
                <c:pt idx="6">
                  <c:v>TALON_reco</c:v>
                </c:pt>
                <c:pt idx="7">
                  <c:v>Bambu-noRef</c:v>
                </c:pt>
                <c:pt idx="8">
                  <c:v>FLAIR-noRef</c:v>
                </c:pt>
                <c:pt idx="9">
                  <c:v>isoQuant-noRef</c:v>
                </c:pt>
                <c:pt idx="10">
                  <c:v>Stringtie2-noRef</c:v>
                </c:pt>
                <c:pt idx="11">
                  <c:v>isONclust</c:v>
                </c:pt>
                <c:pt idx="12">
                  <c:v>isONclust2</c:v>
                </c:pt>
                <c:pt idx="13">
                  <c:v>RATTLE</c:v>
                </c:pt>
                <c:pt idx="14">
                  <c:v>RNAbloom</c:v>
                </c:pt>
                <c:pt idx="15">
                  <c:v>RNAbloom2</c:v>
                </c:pt>
              </c:strCache>
            </c:strRef>
          </c:cat>
          <c:val>
            <c:numRef>
              <c:f>Feuil2!$D$23:$D$38</c:f>
              <c:numCache>
                <c:formatCode>General</c:formatCode>
                <c:ptCount val="16"/>
                <c:pt idx="0">
                  <c:v>0.2175</c:v>
                </c:pt>
                <c:pt idx="1">
                  <c:v>38.300788333333337</c:v>
                </c:pt>
                <c:pt idx="2">
                  <c:v>21.415473333333335</c:v>
                </c:pt>
                <c:pt idx="3">
                  <c:v>23.384103333333332</c:v>
                </c:pt>
                <c:pt idx="4">
                  <c:v>2.0196666666666665E-2</c:v>
                </c:pt>
                <c:pt idx="5">
                  <c:v>2.4968533333333336</c:v>
                </c:pt>
                <c:pt idx="6">
                  <c:v>2.0904799999999999</c:v>
                </c:pt>
                <c:pt idx="7">
                  <c:v>0.1545</c:v>
                </c:pt>
                <c:pt idx="8">
                  <c:v>41.049824999999991</c:v>
                </c:pt>
                <c:pt idx="9">
                  <c:v>13.258691666666667</c:v>
                </c:pt>
                <c:pt idx="10">
                  <c:v>1.9269999999999999E-2</c:v>
                </c:pt>
                <c:pt idx="11">
                  <c:v>6.9976666666666656</c:v>
                </c:pt>
                <c:pt idx="12">
                  <c:v>1.4988083333333333</c:v>
                </c:pt>
                <c:pt idx="13">
                  <c:v>38.52142666666667</c:v>
                </c:pt>
                <c:pt idx="14">
                  <c:v>59.278891666666659</c:v>
                </c:pt>
                <c:pt idx="15">
                  <c:v>26.72655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C-4B36-BB36-A86F3EAE5E43}"/>
            </c:ext>
          </c:extLst>
        </c:ser>
        <c:ser>
          <c:idx val="3"/>
          <c:order val="3"/>
          <c:tx>
            <c:strRef>
              <c:f>Feuil2!$E$22</c:f>
              <c:strCache>
                <c:ptCount val="1"/>
                <c:pt idx="0">
                  <c:v>Post-process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Feuil2!$A$23:$A$38</c:f>
              <c:strCache>
                <c:ptCount val="16"/>
                <c:pt idx="0">
                  <c:v>Bambu</c:v>
                </c:pt>
                <c:pt idx="1">
                  <c:v>FLAIR</c:v>
                </c:pt>
                <c:pt idx="2">
                  <c:v>FLAMES</c:v>
                </c:pt>
                <c:pt idx="3">
                  <c:v>isoQuant</c:v>
                </c:pt>
                <c:pt idx="4">
                  <c:v>Stringtie2</c:v>
                </c:pt>
                <c:pt idx="5">
                  <c:v>TALON</c:v>
                </c:pt>
                <c:pt idx="6">
                  <c:v>TALON_reco</c:v>
                </c:pt>
                <c:pt idx="7">
                  <c:v>Bambu-noRef</c:v>
                </c:pt>
                <c:pt idx="8">
                  <c:v>FLAIR-noRef</c:v>
                </c:pt>
                <c:pt idx="9">
                  <c:v>isoQuant-noRef</c:v>
                </c:pt>
                <c:pt idx="10">
                  <c:v>Stringtie2-noRef</c:v>
                </c:pt>
                <c:pt idx="11">
                  <c:v>isONclust</c:v>
                </c:pt>
                <c:pt idx="12">
                  <c:v>isONclust2</c:v>
                </c:pt>
                <c:pt idx="13">
                  <c:v>RATTLE</c:v>
                </c:pt>
                <c:pt idx="14">
                  <c:v>RNAbloom</c:v>
                </c:pt>
                <c:pt idx="15">
                  <c:v>RNAbloom2</c:v>
                </c:pt>
              </c:strCache>
            </c:strRef>
          </c:cat>
          <c:val>
            <c:numRef>
              <c:f>Feuil2!$E$23:$E$38</c:f>
              <c:numCache>
                <c:formatCode>General</c:formatCode>
                <c:ptCount val="16"/>
                <c:pt idx="0">
                  <c:v>7.2166666666666671E-2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1.4796666666666668E-2</c:v>
                </c:pt>
                <c:pt idx="6">
                  <c:v>1.5455E-2</c:v>
                </c:pt>
                <c:pt idx="7">
                  <c:v>9.6666666666666654E-3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AC-4B36-BB36-A86F3EAE5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4338224"/>
        <c:axId val="1124144192"/>
      </c:barChart>
      <c:catAx>
        <c:axId val="112433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4144192"/>
        <c:crosses val="autoZero"/>
        <c:auto val="1"/>
        <c:lblAlgn val="ctr"/>
        <c:lblOffset val="100"/>
        <c:noMultiLvlLbl val="0"/>
      </c:catAx>
      <c:valAx>
        <c:axId val="112414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433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526256</xdr:colOff>
      <xdr:row>2</xdr:row>
      <xdr:rowOff>180974</xdr:rowOff>
    </xdr:from>
    <xdr:to>
      <xdr:col>13</xdr:col>
      <xdr:colOff>526256</xdr:colOff>
      <xdr:row>28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B8ECD46-18F1-3B2A-88BB-A79860824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BDB76-7F56-4836-96DB-D0766DD7F1D4}">
  <dimension ref="A1:AA37"/>
  <sheetViews>
    <sheetView tabSelected="1" topLeftCell="A13" workbookViewId="0">
      <selection activeCell="F26" sqref="F26"/>
    </sheetView>
  </sheetViews>
  <sheetFormatPr baseColWidth="10" defaultRowHeight="14.25" x14ac:dyDescent="0.45"/>
  <cols>
    <col min="1" max="1" width="19.1328125" customWidth="1"/>
    <col min="2" max="2" width="35.6640625" customWidth="1"/>
  </cols>
  <sheetData>
    <row r="1" spans="1:27" x14ac:dyDescent="0.45">
      <c r="A1" t="s">
        <v>0</v>
      </c>
      <c r="B1" t="s">
        <v>147</v>
      </c>
      <c r="C1" t="s">
        <v>29</v>
      </c>
      <c r="D1" t="s">
        <v>70</v>
      </c>
      <c r="E1" t="s">
        <v>91</v>
      </c>
      <c r="F1" t="s">
        <v>109</v>
      </c>
      <c r="G1" t="s">
        <v>110</v>
      </c>
      <c r="H1" t="s">
        <v>154</v>
      </c>
      <c r="I1" t="s">
        <v>155</v>
      </c>
      <c r="J1" t="s">
        <v>131</v>
      </c>
      <c r="K1" t="s">
        <v>132</v>
      </c>
      <c r="L1" t="s">
        <v>133</v>
      </c>
      <c r="M1" t="s">
        <v>134</v>
      </c>
      <c r="N1" t="s">
        <v>135</v>
      </c>
      <c r="O1" t="s">
        <v>136</v>
      </c>
      <c r="P1" t="s">
        <v>137</v>
      </c>
      <c r="Q1" t="s">
        <v>138</v>
      </c>
      <c r="R1" t="s">
        <v>139</v>
      </c>
      <c r="S1" t="s">
        <v>140</v>
      </c>
      <c r="T1" t="s">
        <v>69</v>
      </c>
      <c r="U1" t="s">
        <v>141</v>
      </c>
      <c r="V1" t="s">
        <v>142</v>
      </c>
      <c r="W1" t="s">
        <v>143</v>
      </c>
      <c r="X1" t="s">
        <v>144</v>
      </c>
      <c r="Y1" t="s">
        <v>145</v>
      </c>
      <c r="Z1" t="s">
        <v>146</v>
      </c>
    </row>
    <row r="2" spans="1:27" x14ac:dyDescent="0.45">
      <c r="A2" t="s">
        <v>1</v>
      </c>
      <c r="B2" t="s">
        <v>148</v>
      </c>
      <c r="C2" t="s">
        <v>30</v>
      </c>
      <c r="D2" t="s">
        <v>53</v>
      </c>
      <c r="E2" t="s">
        <v>58</v>
      </c>
      <c r="F2" s="1">
        <v>10.4</v>
      </c>
      <c r="G2" t="s">
        <v>63</v>
      </c>
      <c r="H2">
        <f>(2*60)+0.3</f>
        <v>120.3</v>
      </c>
      <c r="I2">
        <f>H2*10.4</f>
        <v>1251.1200000000001</v>
      </c>
      <c r="J2">
        <v>0</v>
      </c>
      <c r="K2">
        <v>0</v>
      </c>
      <c r="L2">
        <v>0</v>
      </c>
      <c r="M2">
        <v>0</v>
      </c>
      <c r="N2">
        <v>6079528</v>
      </c>
      <c r="O2">
        <v>0</v>
      </c>
      <c r="P2">
        <v>0</v>
      </c>
      <c r="Q2">
        <v>6161331</v>
      </c>
      <c r="R2">
        <v>28890</v>
      </c>
      <c r="S2">
        <v>2649</v>
      </c>
      <c r="T2">
        <v>0</v>
      </c>
      <c r="U2">
        <v>486880</v>
      </c>
      <c r="V2">
        <v>496560</v>
      </c>
      <c r="W2">
        <v>0</v>
      </c>
      <c r="X2">
        <v>0</v>
      </c>
      <c r="Y2">
        <v>0</v>
      </c>
      <c r="Z2">
        <v>4096</v>
      </c>
      <c r="AA2">
        <v>0</v>
      </c>
    </row>
    <row r="3" spans="1:27" x14ac:dyDescent="0.45">
      <c r="A3" t="s">
        <v>2</v>
      </c>
      <c r="B3" t="s">
        <v>148</v>
      </c>
      <c r="C3" t="s">
        <v>31</v>
      </c>
      <c r="D3" t="s">
        <v>54</v>
      </c>
      <c r="E3" t="s">
        <v>59</v>
      </c>
      <c r="F3" s="1">
        <v>17.96</v>
      </c>
      <c r="G3" t="s">
        <v>64</v>
      </c>
      <c r="H3">
        <v>0.79</v>
      </c>
      <c r="I3">
        <f>H3*17.96</f>
        <v>14.188400000000001</v>
      </c>
      <c r="J3">
        <v>0</v>
      </c>
      <c r="K3">
        <v>0</v>
      </c>
      <c r="L3">
        <v>0</v>
      </c>
      <c r="M3">
        <v>0</v>
      </c>
      <c r="N3">
        <v>56832</v>
      </c>
      <c r="O3">
        <v>0</v>
      </c>
      <c r="P3">
        <v>0</v>
      </c>
      <c r="Q3">
        <v>65963</v>
      </c>
      <c r="R3">
        <v>17234</v>
      </c>
      <c r="S3">
        <v>50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4096</v>
      </c>
      <c r="AA3">
        <v>0</v>
      </c>
    </row>
    <row r="4" spans="1:27" x14ac:dyDescent="0.45">
      <c r="A4" t="s">
        <v>3</v>
      </c>
      <c r="B4" t="s">
        <v>149</v>
      </c>
      <c r="C4" t="s">
        <v>32</v>
      </c>
      <c r="D4" t="s">
        <v>55</v>
      </c>
      <c r="E4" t="s">
        <v>60</v>
      </c>
      <c r="F4" s="1">
        <v>3.14</v>
      </c>
      <c r="G4" t="s">
        <v>65</v>
      </c>
      <c r="H4">
        <f>(7*60)+26.83</f>
        <v>446.83</v>
      </c>
      <c r="I4">
        <f>H4*3.14</f>
        <v>1403.0462</v>
      </c>
      <c r="J4">
        <v>0</v>
      </c>
      <c r="K4">
        <v>0</v>
      </c>
      <c r="L4">
        <v>0</v>
      </c>
      <c r="M4">
        <v>0</v>
      </c>
      <c r="N4">
        <v>8805368</v>
      </c>
      <c r="O4">
        <v>0</v>
      </c>
      <c r="P4">
        <v>299</v>
      </c>
      <c r="Q4">
        <v>6834461</v>
      </c>
      <c r="R4">
        <v>23944</v>
      </c>
      <c r="S4">
        <v>6311</v>
      </c>
      <c r="T4">
        <v>0</v>
      </c>
      <c r="U4">
        <v>679936</v>
      </c>
      <c r="V4">
        <v>1031232</v>
      </c>
      <c r="W4">
        <v>0</v>
      </c>
      <c r="X4">
        <v>0</v>
      </c>
      <c r="Y4">
        <v>0</v>
      </c>
      <c r="Z4">
        <v>4096</v>
      </c>
      <c r="AA4">
        <v>0</v>
      </c>
    </row>
    <row r="5" spans="1:27" x14ac:dyDescent="0.45">
      <c r="A5" t="s">
        <v>4</v>
      </c>
      <c r="B5" t="s">
        <v>149</v>
      </c>
      <c r="C5" t="s">
        <v>33</v>
      </c>
      <c r="D5" t="s">
        <v>56</v>
      </c>
      <c r="E5" t="s">
        <v>61</v>
      </c>
      <c r="F5" s="1">
        <v>11.35</v>
      </c>
      <c r="G5" t="s">
        <v>66</v>
      </c>
      <c r="H5">
        <f>(1*60)+10.09</f>
        <v>70.09</v>
      </c>
      <c r="I5">
        <f>H5*11.35</f>
        <v>795.52150000000006</v>
      </c>
      <c r="J5">
        <v>0</v>
      </c>
      <c r="K5">
        <v>0</v>
      </c>
      <c r="L5">
        <v>0</v>
      </c>
      <c r="M5">
        <v>0</v>
      </c>
      <c r="N5">
        <v>8676344</v>
      </c>
      <c r="O5">
        <v>0</v>
      </c>
      <c r="P5">
        <v>2</v>
      </c>
      <c r="Q5">
        <v>8179392</v>
      </c>
      <c r="R5">
        <v>23378</v>
      </c>
      <c r="S5">
        <v>3806</v>
      </c>
      <c r="T5">
        <v>0</v>
      </c>
      <c r="U5">
        <v>0</v>
      </c>
      <c r="V5">
        <v>882552</v>
      </c>
      <c r="W5">
        <v>0</v>
      </c>
      <c r="X5">
        <v>0</v>
      </c>
      <c r="Y5">
        <v>0</v>
      </c>
      <c r="Z5">
        <v>4096</v>
      </c>
      <c r="AA5">
        <v>0</v>
      </c>
    </row>
    <row r="6" spans="1:27" x14ac:dyDescent="0.45">
      <c r="A6" t="s">
        <v>28</v>
      </c>
      <c r="B6" t="s">
        <v>150</v>
      </c>
      <c r="C6" t="s">
        <v>34</v>
      </c>
      <c r="D6" t="s">
        <v>71</v>
      </c>
      <c r="E6" t="s">
        <v>92</v>
      </c>
      <c r="F6" s="1">
        <v>14</v>
      </c>
      <c r="G6" t="s">
        <v>111</v>
      </c>
      <c r="H6">
        <v>29.99</v>
      </c>
      <c r="I6">
        <f>H6*14</f>
        <v>419.85999999999996</v>
      </c>
      <c r="J6">
        <v>0</v>
      </c>
      <c r="K6">
        <v>0</v>
      </c>
      <c r="L6">
        <v>0</v>
      </c>
      <c r="M6">
        <v>0</v>
      </c>
      <c r="N6">
        <v>855152</v>
      </c>
      <c r="O6">
        <v>0</v>
      </c>
      <c r="P6">
        <v>349</v>
      </c>
      <c r="Q6">
        <v>3217529</v>
      </c>
      <c r="R6">
        <v>68674</v>
      </c>
      <c r="S6">
        <v>36710864</v>
      </c>
      <c r="T6">
        <v>0</v>
      </c>
      <c r="U6">
        <v>0</v>
      </c>
      <c r="V6">
        <v>1385984</v>
      </c>
      <c r="W6">
        <v>0</v>
      </c>
      <c r="X6">
        <v>0</v>
      </c>
      <c r="Y6">
        <v>0</v>
      </c>
      <c r="Z6">
        <v>4096</v>
      </c>
      <c r="AA6">
        <v>0</v>
      </c>
    </row>
    <row r="7" spans="1:27" x14ac:dyDescent="0.45">
      <c r="A7" t="s">
        <v>5</v>
      </c>
      <c r="B7" t="s">
        <v>151</v>
      </c>
      <c r="C7" t="s">
        <v>34</v>
      </c>
      <c r="D7" t="s">
        <v>57</v>
      </c>
      <c r="E7" t="s">
        <v>62</v>
      </c>
      <c r="F7" s="1">
        <v>0.37</v>
      </c>
      <c r="G7" t="s">
        <v>67</v>
      </c>
      <c r="H7">
        <f>(4*60)+3.05</f>
        <v>243.05</v>
      </c>
      <c r="I7">
        <f>H7*0.37</f>
        <v>89.9285</v>
      </c>
      <c r="J7">
        <v>0</v>
      </c>
      <c r="K7">
        <v>0</v>
      </c>
      <c r="L7">
        <v>0</v>
      </c>
      <c r="M7">
        <v>0</v>
      </c>
      <c r="N7">
        <v>4329172</v>
      </c>
      <c r="O7">
        <v>0</v>
      </c>
      <c r="P7">
        <v>7</v>
      </c>
      <c r="Q7">
        <v>2551282</v>
      </c>
      <c r="R7">
        <v>138818</v>
      </c>
      <c r="S7">
        <v>917</v>
      </c>
      <c r="T7">
        <v>0</v>
      </c>
      <c r="U7">
        <v>358888</v>
      </c>
      <c r="V7">
        <v>3123720</v>
      </c>
      <c r="W7">
        <v>0</v>
      </c>
      <c r="X7">
        <v>0</v>
      </c>
      <c r="Y7">
        <v>0</v>
      </c>
      <c r="Z7">
        <v>4096</v>
      </c>
      <c r="AA7">
        <v>0</v>
      </c>
    </row>
    <row r="8" spans="1:27" x14ac:dyDescent="0.45">
      <c r="A8" t="s">
        <v>6</v>
      </c>
      <c r="B8" t="s">
        <v>152</v>
      </c>
      <c r="C8" t="s">
        <v>34</v>
      </c>
      <c r="D8" t="s">
        <v>72</v>
      </c>
      <c r="E8" t="s">
        <v>93</v>
      </c>
      <c r="F8" s="1">
        <v>1.53</v>
      </c>
      <c r="G8" t="s">
        <v>112</v>
      </c>
      <c r="H8">
        <f>(24*60)+40.25</f>
        <v>1480.25</v>
      </c>
      <c r="I8">
        <f>H8*1.53</f>
        <v>2264.7825000000003</v>
      </c>
      <c r="J8">
        <v>0</v>
      </c>
      <c r="K8">
        <v>0</v>
      </c>
      <c r="L8">
        <v>0</v>
      </c>
      <c r="M8">
        <v>0</v>
      </c>
      <c r="N8">
        <v>8179916</v>
      </c>
      <c r="O8">
        <v>0</v>
      </c>
      <c r="P8">
        <v>0</v>
      </c>
      <c r="Q8">
        <v>6593045</v>
      </c>
      <c r="R8">
        <v>3377374</v>
      </c>
      <c r="S8">
        <v>13937</v>
      </c>
      <c r="T8">
        <v>0</v>
      </c>
      <c r="U8">
        <v>56</v>
      </c>
      <c r="V8">
        <v>5349552</v>
      </c>
      <c r="W8">
        <v>0</v>
      </c>
      <c r="X8">
        <v>0</v>
      </c>
      <c r="Y8">
        <v>0</v>
      </c>
      <c r="Z8">
        <v>4096</v>
      </c>
      <c r="AA8">
        <v>0</v>
      </c>
    </row>
    <row r="9" spans="1:27" x14ac:dyDescent="0.45">
      <c r="A9" t="s">
        <v>7</v>
      </c>
      <c r="B9" t="s">
        <v>152</v>
      </c>
      <c r="C9" t="s">
        <v>35</v>
      </c>
      <c r="D9" t="s">
        <v>73</v>
      </c>
      <c r="E9" t="s">
        <v>94</v>
      </c>
      <c r="F9" s="1">
        <v>0.97</v>
      </c>
      <c r="G9" t="s">
        <v>113</v>
      </c>
      <c r="H9">
        <v>0.09</v>
      </c>
      <c r="I9">
        <f>H9*0.97</f>
        <v>8.7299999999999989E-2</v>
      </c>
      <c r="J9">
        <v>0</v>
      </c>
      <c r="K9">
        <v>0</v>
      </c>
      <c r="L9">
        <v>0</v>
      </c>
      <c r="M9">
        <v>0</v>
      </c>
      <c r="N9">
        <v>18432</v>
      </c>
      <c r="O9">
        <v>0</v>
      </c>
      <c r="P9">
        <v>0</v>
      </c>
      <c r="Q9">
        <v>3332</v>
      </c>
      <c r="R9">
        <v>1</v>
      </c>
      <c r="S9">
        <v>1</v>
      </c>
      <c r="T9">
        <v>0</v>
      </c>
      <c r="U9">
        <v>0</v>
      </c>
      <c r="V9">
        <v>1472</v>
      </c>
      <c r="W9">
        <v>0</v>
      </c>
      <c r="X9">
        <v>0</v>
      </c>
      <c r="Y9">
        <v>0</v>
      </c>
      <c r="Z9">
        <v>4096</v>
      </c>
      <c r="AA9">
        <v>0</v>
      </c>
    </row>
    <row r="10" spans="1:27" x14ac:dyDescent="0.45">
      <c r="A10" t="s">
        <v>8</v>
      </c>
      <c r="B10" t="s">
        <v>152</v>
      </c>
      <c r="C10" t="s">
        <v>36</v>
      </c>
      <c r="D10" t="s">
        <v>74</v>
      </c>
      <c r="E10" t="s">
        <v>95</v>
      </c>
      <c r="F10" s="1">
        <v>1</v>
      </c>
      <c r="G10" t="s">
        <v>114</v>
      </c>
      <c r="H10">
        <v>0.84</v>
      </c>
      <c r="I10">
        <f>H10*1</f>
        <v>0.84</v>
      </c>
      <c r="J10">
        <v>0</v>
      </c>
      <c r="K10">
        <v>0</v>
      </c>
      <c r="L10">
        <v>0</v>
      </c>
      <c r="M10">
        <v>0</v>
      </c>
      <c r="N10">
        <v>165196</v>
      </c>
      <c r="O10">
        <v>0</v>
      </c>
      <c r="P10">
        <v>0</v>
      </c>
      <c r="Q10">
        <v>35454</v>
      </c>
      <c r="R10">
        <v>23</v>
      </c>
      <c r="S10">
        <v>12</v>
      </c>
      <c r="T10">
        <v>0</v>
      </c>
      <c r="U10">
        <v>0</v>
      </c>
      <c r="V10">
        <v>8</v>
      </c>
      <c r="W10">
        <v>0</v>
      </c>
      <c r="X10">
        <v>0</v>
      </c>
      <c r="Y10">
        <v>0</v>
      </c>
      <c r="Z10">
        <v>4096</v>
      </c>
      <c r="AA10">
        <v>0</v>
      </c>
    </row>
    <row r="11" spans="1:27" x14ac:dyDescent="0.45">
      <c r="A11" t="s">
        <v>9</v>
      </c>
      <c r="B11" t="s">
        <v>152</v>
      </c>
      <c r="C11" t="s">
        <v>37</v>
      </c>
      <c r="D11" t="s">
        <v>75</v>
      </c>
      <c r="E11" t="s">
        <v>96</v>
      </c>
      <c r="F11" s="1">
        <v>1.68</v>
      </c>
      <c r="G11" t="s">
        <v>115</v>
      </c>
      <c r="H11">
        <f>(1*60)+14.66</f>
        <v>74.66</v>
      </c>
      <c r="I11">
        <f>H11*1.68</f>
        <v>125.4288</v>
      </c>
      <c r="J11">
        <v>0</v>
      </c>
      <c r="K11">
        <v>0</v>
      </c>
      <c r="L11">
        <v>0</v>
      </c>
      <c r="M11">
        <v>0</v>
      </c>
      <c r="N11">
        <v>362388</v>
      </c>
      <c r="O11">
        <v>0</v>
      </c>
      <c r="P11">
        <v>0</v>
      </c>
      <c r="Q11">
        <v>394097</v>
      </c>
      <c r="R11">
        <v>3265595</v>
      </c>
      <c r="S11">
        <v>332</v>
      </c>
      <c r="T11">
        <v>0</v>
      </c>
      <c r="U11">
        <v>8</v>
      </c>
      <c r="V11">
        <v>352080</v>
      </c>
      <c r="W11">
        <v>0</v>
      </c>
      <c r="X11">
        <v>0</v>
      </c>
      <c r="Y11">
        <v>0</v>
      </c>
      <c r="Z11">
        <v>4096</v>
      </c>
      <c r="AA11">
        <v>0</v>
      </c>
    </row>
    <row r="12" spans="1:27" x14ac:dyDescent="0.45">
      <c r="A12" t="s">
        <v>10</v>
      </c>
      <c r="B12" t="s">
        <v>152</v>
      </c>
      <c r="C12" t="s">
        <v>38</v>
      </c>
      <c r="D12" t="s">
        <v>76</v>
      </c>
      <c r="E12" t="s">
        <v>97</v>
      </c>
      <c r="F12" s="1">
        <v>1.92</v>
      </c>
      <c r="G12" t="s">
        <v>116</v>
      </c>
      <c r="H12">
        <v>2.1800000000000002</v>
      </c>
      <c r="I12">
        <f>H12*1.92</f>
        <v>4.1856</v>
      </c>
      <c r="J12">
        <v>0</v>
      </c>
      <c r="K12">
        <v>0</v>
      </c>
      <c r="L12">
        <v>0</v>
      </c>
      <c r="M12">
        <v>0</v>
      </c>
      <c r="N12">
        <v>141048</v>
      </c>
      <c r="O12">
        <v>0</v>
      </c>
      <c r="P12">
        <v>0</v>
      </c>
      <c r="Q12">
        <v>59480</v>
      </c>
      <c r="R12">
        <v>22648</v>
      </c>
      <c r="S12">
        <v>40</v>
      </c>
      <c r="T12">
        <v>0</v>
      </c>
      <c r="U12">
        <v>8</v>
      </c>
      <c r="V12">
        <v>329912</v>
      </c>
      <c r="W12">
        <v>0</v>
      </c>
      <c r="X12">
        <v>0</v>
      </c>
      <c r="Y12">
        <v>0</v>
      </c>
      <c r="Z12">
        <v>4096</v>
      </c>
      <c r="AA12">
        <v>0</v>
      </c>
    </row>
    <row r="13" spans="1:27" x14ac:dyDescent="0.45">
      <c r="A13" t="s">
        <v>11</v>
      </c>
      <c r="B13" t="s">
        <v>152</v>
      </c>
      <c r="C13" t="s">
        <v>39</v>
      </c>
      <c r="D13" t="s">
        <v>77</v>
      </c>
      <c r="E13" t="s">
        <v>98</v>
      </c>
      <c r="F13" s="1">
        <v>2</v>
      </c>
      <c r="G13" t="s">
        <v>117</v>
      </c>
      <c r="H13">
        <v>2.17</v>
      </c>
      <c r="I13">
        <f>H13*2</f>
        <v>4.34</v>
      </c>
      <c r="J13">
        <v>0</v>
      </c>
      <c r="K13">
        <v>0</v>
      </c>
      <c r="L13">
        <v>0</v>
      </c>
      <c r="M13">
        <v>0</v>
      </c>
      <c r="N13">
        <v>151012</v>
      </c>
      <c r="O13">
        <v>0</v>
      </c>
      <c r="P13">
        <v>0</v>
      </c>
      <c r="Q13">
        <v>62300</v>
      </c>
      <c r="R13">
        <v>20128</v>
      </c>
      <c r="S13">
        <v>48</v>
      </c>
      <c r="T13">
        <v>0</v>
      </c>
      <c r="U13">
        <v>16</v>
      </c>
      <c r="V13">
        <v>341288</v>
      </c>
      <c r="W13">
        <v>0</v>
      </c>
      <c r="X13">
        <v>0</v>
      </c>
      <c r="Y13">
        <v>0</v>
      </c>
      <c r="Z13">
        <v>4096</v>
      </c>
      <c r="AA13">
        <v>0</v>
      </c>
    </row>
    <row r="14" spans="1:27" x14ac:dyDescent="0.45">
      <c r="A14" t="s">
        <v>12</v>
      </c>
      <c r="B14" t="s">
        <v>152</v>
      </c>
      <c r="C14" t="s">
        <v>40</v>
      </c>
      <c r="D14" t="s">
        <v>78</v>
      </c>
      <c r="E14" t="s">
        <v>99</v>
      </c>
      <c r="F14" s="1">
        <v>1.99</v>
      </c>
      <c r="G14" t="s">
        <v>118</v>
      </c>
      <c r="H14">
        <v>2.15</v>
      </c>
      <c r="I14">
        <f>H14*1.99</f>
        <v>4.2785000000000002</v>
      </c>
      <c r="J14">
        <v>0</v>
      </c>
      <c r="K14">
        <v>0</v>
      </c>
      <c r="L14">
        <v>0</v>
      </c>
      <c r="M14">
        <v>0</v>
      </c>
      <c r="N14">
        <v>146092</v>
      </c>
      <c r="O14">
        <v>0</v>
      </c>
      <c r="P14">
        <v>0</v>
      </c>
      <c r="Q14">
        <v>59457</v>
      </c>
      <c r="R14">
        <v>21308</v>
      </c>
      <c r="S14">
        <v>34</v>
      </c>
      <c r="T14">
        <v>0</v>
      </c>
      <c r="U14">
        <v>16</v>
      </c>
      <c r="V14">
        <v>339856</v>
      </c>
      <c r="W14">
        <v>0</v>
      </c>
      <c r="X14">
        <v>0</v>
      </c>
      <c r="Y14">
        <v>0</v>
      </c>
      <c r="Z14">
        <v>4096</v>
      </c>
      <c r="AA14">
        <v>0</v>
      </c>
    </row>
    <row r="15" spans="1:27" x14ac:dyDescent="0.45">
      <c r="A15" t="s">
        <v>13</v>
      </c>
      <c r="B15" t="s">
        <v>152</v>
      </c>
      <c r="C15" t="s">
        <v>41</v>
      </c>
      <c r="D15" t="s">
        <v>79</v>
      </c>
      <c r="E15" t="s">
        <v>94</v>
      </c>
      <c r="F15" s="1">
        <v>0.91</v>
      </c>
      <c r="G15" t="s">
        <v>119</v>
      </c>
      <c r="H15">
        <v>0.1</v>
      </c>
      <c r="I15">
        <f>H15*0.91</f>
        <v>9.1000000000000011E-2</v>
      </c>
      <c r="J15">
        <v>0</v>
      </c>
      <c r="K15">
        <v>0</v>
      </c>
      <c r="L15">
        <v>0</v>
      </c>
      <c r="M15">
        <v>0</v>
      </c>
      <c r="N15">
        <v>15872</v>
      </c>
      <c r="O15">
        <v>0</v>
      </c>
      <c r="P15">
        <v>0</v>
      </c>
      <c r="Q15">
        <v>2658</v>
      </c>
      <c r="R15">
        <v>131</v>
      </c>
      <c r="S15">
        <v>28</v>
      </c>
      <c r="T15">
        <v>0</v>
      </c>
      <c r="U15">
        <v>0</v>
      </c>
      <c r="V15">
        <v>2136</v>
      </c>
      <c r="W15">
        <v>0</v>
      </c>
      <c r="X15">
        <v>0</v>
      </c>
      <c r="Y15">
        <v>0</v>
      </c>
      <c r="Z15">
        <v>4096</v>
      </c>
      <c r="AA15">
        <v>0</v>
      </c>
    </row>
    <row r="16" spans="1:27" x14ac:dyDescent="0.45">
      <c r="A16" t="s">
        <v>68</v>
      </c>
      <c r="B16" t="s">
        <v>212</v>
      </c>
      <c r="C16" t="s">
        <v>208</v>
      </c>
      <c r="D16" t="s">
        <v>209</v>
      </c>
      <c r="E16" t="s">
        <v>210</v>
      </c>
      <c r="F16" s="1">
        <v>18.41</v>
      </c>
      <c r="G16" t="s">
        <v>211</v>
      </c>
      <c r="H16">
        <v>43.59</v>
      </c>
      <c r="I16">
        <f>H16*18.41</f>
        <v>802.4919000000001</v>
      </c>
      <c r="J16">
        <v>0</v>
      </c>
      <c r="K16">
        <v>0</v>
      </c>
      <c r="L16">
        <v>0</v>
      </c>
      <c r="M16">
        <v>0</v>
      </c>
      <c r="N16">
        <v>290400</v>
      </c>
      <c r="O16">
        <v>0</v>
      </c>
      <c r="P16">
        <v>9</v>
      </c>
      <c r="Q16">
        <v>268674</v>
      </c>
      <c r="R16">
        <v>23080</v>
      </c>
      <c r="S16">
        <v>16183</v>
      </c>
      <c r="T16">
        <v>0</v>
      </c>
      <c r="U16">
        <v>3480</v>
      </c>
      <c r="V16">
        <v>0</v>
      </c>
      <c r="W16">
        <v>0</v>
      </c>
      <c r="X16">
        <v>0</v>
      </c>
      <c r="Y16">
        <v>0</v>
      </c>
      <c r="Z16">
        <v>4096</v>
      </c>
      <c r="AA16">
        <v>0</v>
      </c>
    </row>
    <row r="17" spans="1:27" x14ac:dyDescent="0.45">
      <c r="A17" t="s">
        <v>164</v>
      </c>
      <c r="B17" t="s">
        <v>165</v>
      </c>
      <c r="C17" t="s">
        <v>166</v>
      </c>
      <c r="D17" t="s">
        <v>167</v>
      </c>
      <c r="E17" t="s">
        <v>168</v>
      </c>
      <c r="F17" s="1">
        <v>16.66</v>
      </c>
      <c r="G17" t="s">
        <v>169</v>
      </c>
      <c r="H17">
        <v>44.02</v>
      </c>
      <c r="I17">
        <f>H17*16.66</f>
        <v>733.37320000000011</v>
      </c>
      <c r="J17">
        <v>0</v>
      </c>
      <c r="K17">
        <v>0</v>
      </c>
      <c r="L17">
        <v>0</v>
      </c>
      <c r="M17">
        <v>0</v>
      </c>
      <c r="N17">
        <v>8205768</v>
      </c>
      <c r="O17">
        <v>0</v>
      </c>
      <c r="P17">
        <v>1</v>
      </c>
      <c r="Q17">
        <v>2072349</v>
      </c>
      <c r="R17">
        <v>38256</v>
      </c>
      <c r="S17">
        <v>1082</v>
      </c>
      <c r="T17">
        <v>0</v>
      </c>
      <c r="U17">
        <v>32</v>
      </c>
      <c r="V17">
        <v>0</v>
      </c>
      <c r="W17">
        <v>0</v>
      </c>
      <c r="X17">
        <v>0</v>
      </c>
      <c r="Y17">
        <v>0</v>
      </c>
      <c r="Z17">
        <v>4096</v>
      </c>
      <c r="AA17">
        <v>0</v>
      </c>
    </row>
    <row r="18" spans="1:27" x14ac:dyDescent="0.45">
      <c r="A18" t="s">
        <v>14</v>
      </c>
      <c r="B18" t="s">
        <v>152</v>
      </c>
      <c r="C18" t="s">
        <v>42</v>
      </c>
      <c r="D18" t="s">
        <v>80</v>
      </c>
      <c r="E18" t="s">
        <v>94</v>
      </c>
      <c r="F18" s="1">
        <v>0.98</v>
      </c>
      <c r="G18" t="s">
        <v>120</v>
      </c>
      <c r="H18">
        <v>0.11</v>
      </c>
      <c r="I18">
        <f>H18*0.98</f>
        <v>0.10779999999999999</v>
      </c>
      <c r="J18">
        <v>0</v>
      </c>
      <c r="K18">
        <v>0</v>
      </c>
      <c r="L18">
        <v>0</v>
      </c>
      <c r="M18">
        <v>0</v>
      </c>
      <c r="N18">
        <v>19456</v>
      </c>
      <c r="O18">
        <v>0</v>
      </c>
      <c r="P18">
        <v>0</v>
      </c>
      <c r="Q18">
        <v>3609</v>
      </c>
      <c r="R18">
        <v>1</v>
      </c>
      <c r="S18">
        <v>4</v>
      </c>
      <c r="T18">
        <v>0</v>
      </c>
      <c r="U18">
        <v>0</v>
      </c>
      <c r="V18">
        <v>2512</v>
      </c>
      <c r="W18">
        <v>0</v>
      </c>
      <c r="X18">
        <v>0</v>
      </c>
      <c r="Y18">
        <v>0</v>
      </c>
      <c r="Z18">
        <v>4096</v>
      </c>
      <c r="AA18">
        <v>0</v>
      </c>
    </row>
    <row r="19" spans="1:27" x14ac:dyDescent="0.45">
      <c r="A19" t="s">
        <v>15</v>
      </c>
      <c r="B19" t="s">
        <v>152</v>
      </c>
      <c r="C19" t="s">
        <v>43</v>
      </c>
      <c r="D19" t="s">
        <v>81</v>
      </c>
      <c r="E19" t="s">
        <v>95</v>
      </c>
      <c r="F19" s="1">
        <v>1</v>
      </c>
      <c r="G19" t="s">
        <v>121</v>
      </c>
      <c r="H19">
        <v>0.78</v>
      </c>
      <c r="I19">
        <f>H19*1</f>
        <v>0.78</v>
      </c>
      <c r="J19">
        <v>0</v>
      </c>
      <c r="K19">
        <v>0</v>
      </c>
      <c r="L19">
        <v>0</v>
      </c>
      <c r="M19">
        <v>0</v>
      </c>
      <c r="N19">
        <v>166088</v>
      </c>
      <c r="O19">
        <v>0</v>
      </c>
      <c r="P19">
        <v>0</v>
      </c>
      <c r="Q19">
        <v>36047</v>
      </c>
      <c r="R19">
        <v>21</v>
      </c>
      <c r="S19">
        <v>13</v>
      </c>
      <c r="T19">
        <v>0</v>
      </c>
      <c r="U19">
        <v>0</v>
      </c>
      <c r="V19">
        <v>24</v>
      </c>
      <c r="W19">
        <v>0</v>
      </c>
      <c r="X19">
        <v>0</v>
      </c>
      <c r="Y19">
        <v>0</v>
      </c>
      <c r="Z19">
        <v>4096</v>
      </c>
      <c r="AA19">
        <v>0</v>
      </c>
    </row>
    <row r="20" spans="1:27" x14ac:dyDescent="0.45">
      <c r="A20" t="s">
        <v>16</v>
      </c>
      <c r="B20" t="s">
        <v>152</v>
      </c>
      <c r="C20" t="s">
        <v>44</v>
      </c>
      <c r="D20" t="s">
        <v>82</v>
      </c>
      <c r="E20" t="s">
        <v>100</v>
      </c>
      <c r="F20" s="1">
        <v>1.54</v>
      </c>
      <c r="G20" t="s">
        <v>122</v>
      </c>
      <c r="H20">
        <f>60+37.28</f>
        <v>97.28</v>
      </c>
      <c r="I20">
        <f>H20*1.54</f>
        <v>149.81120000000001</v>
      </c>
      <c r="J20">
        <v>0</v>
      </c>
      <c r="K20">
        <v>0</v>
      </c>
      <c r="L20">
        <v>0</v>
      </c>
      <c r="M20">
        <v>0</v>
      </c>
      <c r="N20">
        <v>368660</v>
      </c>
      <c r="O20">
        <v>0</v>
      </c>
      <c r="P20">
        <v>0</v>
      </c>
      <c r="Q20">
        <v>449584</v>
      </c>
      <c r="R20">
        <v>3343359</v>
      </c>
      <c r="S20">
        <v>512</v>
      </c>
      <c r="T20">
        <v>0</v>
      </c>
      <c r="U20">
        <v>56</v>
      </c>
      <c r="V20">
        <v>986808</v>
      </c>
      <c r="W20">
        <v>0</v>
      </c>
      <c r="X20">
        <v>0</v>
      </c>
      <c r="Y20">
        <v>0</v>
      </c>
      <c r="Z20">
        <v>4096</v>
      </c>
      <c r="AA20">
        <v>0</v>
      </c>
    </row>
    <row r="21" spans="1:27" x14ac:dyDescent="0.45">
      <c r="A21" t="s">
        <v>17</v>
      </c>
      <c r="B21" t="s">
        <v>152</v>
      </c>
      <c r="C21" t="s">
        <v>45</v>
      </c>
      <c r="D21" t="s">
        <v>73</v>
      </c>
      <c r="E21" t="s">
        <v>94</v>
      </c>
      <c r="F21" s="1">
        <v>0.94</v>
      </c>
      <c r="G21" t="s">
        <v>119</v>
      </c>
      <c r="H21">
        <v>0.1</v>
      </c>
      <c r="I21">
        <f>H21*0.94</f>
        <v>9.4E-2</v>
      </c>
      <c r="J21">
        <v>0</v>
      </c>
      <c r="K21">
        <v>0</v>
      </c>
      <c r="L21">
        <v>0</v>
      </c>
      <c r="M21">
        <v>0</v>
      </c>
      <c r="N21">
        <v>15872</v>
      </c>
      <c r="O21">
        <v>0</v>
      </c>
      <c r="P21">
        <v>0</v>
      </c>
      <c r="Q21">
        <v>2677</v>
      </c>
      <c r="R21">
        <v>143</v>
      </c>
      <c r="S21">
        <v>28</v>
      </c>
      <c r="T21">
        <v>0</v>
      </c>
      <c r="U21">
        <v>0</v>
      </c>
      <c r="V21">
        <v>2136</v>
      </c>
      <c r="W21">
        <v>0</v>
      </c>
      <c r="X21">
        <v>0</v>
      </c>
      <c r="Y21">
        <v>0</v>
      </c>
      <c r="Z21">
        <v>4096</v>
      </c>
      <c r="AA21">
        <v>0</v>
      </c>
    </row>
    <row r="22" spans="1:27" x14ac:dyDescent="0.45">
      <c r="A22" t="s">
        <v>18</v>
      </c>
      <c r="B22" t="s">
        <v>152</v>
      </c>
      <c r="C22" t="s">
        <v>46</v>
      </c>
      <c r="D22" t="s">
        <v>83</v>
      </c>
      <c r="E22" t="s">
        <v>101</v>
      </c>
      <c r="F22" s="1">
        <v>2.67</v>
      </c>
      <c r="G22" t="s">
        <v>123</v>
      </c>
      <c r="H22">
        <v>7.52</v>
      </c>
      <c r="I22">
        <f>H22*2.67</f>
        <v>20.078399999999998</v>
      </c>
      <c r="J22">
        <v>0</v>
      </c>
      <c r="K22">
        <v>0</v>
      </c>
      <c r="L22">
        <v>0</v>
      </c>
      <c r="M22">
        <v>0</v>
      </c>
      <c r="N22">
        <v>284052</v>
      </c>
      <c r="O22">
        <v>0</v>
      </c>
      <c r="P22">
        <v>0</v>
      </c>
      <c r="Q22">
        <v>99139</v>
      </c>
      <c r="R22">
        <v>24490</v>
      </c>
      <c r="S22">
        <v>94</v>
      </c>
      <c r="T22">
        <v>0</v>
      </c>
      <c r="U22">
        <v>511768</v>
      </c>
      <c r="V22">
        <v>1989000</v>
      </c>
      <c r="W22">
        <v>0</v>
      </c>
      <c r="X22">
        <v>0</v>
      </c>
      <c r="Y22">
        <v>0</v>
      </c>
      <c r="Z22">
        <v>4096</v>
      </c>
      <c r="AA22">
        <v>0</v>
      </c>
    </row>
    <row r="23" spans="1:27" x14ac:dyDescent="0.45">
      <c r="A23" t="s">
        <v>19</v>
      </c>
      <c r="B23" t="s">
        <v>152</v>
      </c>
      <c r="C23" t="s">
        <v>47</v>
      </c>
      <c r="D23" t="s">
        <v>84</v>
      </c>
      <c r="E23" t="s">
        <v>102</v>
      </c>
      <c r="F23" s="1">
        <v>13.38</v>
      </c>
      <c r="G23" t="s">
        <v>124</v>
      </c>
      <c r="H23">
        <f>60+59.85</f>
        <v>119.85</v>
      </c>
      <c r="I23">
        <f>H23*13.38</f>
        <v>1603.5930000000001</v>
      </c>
      <c r="J23">
        <v>0</v>
      </c>
      <c r="K23">
        <v>0</v>
      </c>
      <c r="L23">
        <v>0</v>
      </c>
      <c r="M23">
        <v>0</v>
      </c>
      <c r="N23">
        <v>3086684</v>
      </c>
      <c r="O23">
        <v>0</v>
      </c>
      <c r="P23">
        <v>0</v>
      </c>
      <c r="Q23">
        <v>3764464</v>
      </c>
      <c r="R23">
        <v>3540031</v>
      </c>
      <c r="S23">
        <v>3700</v>
      </c>
      <c r="T23">
        <v>0</v>
      </c>
      <c r="U23">
        <v>0</v>
      </c>
      <c r="V23">
        <v>130848</v>
      </c>
      <c r="W23">
        <v>0</v>
      </c>
      <c r="X23">
        <v>0</v>
      </c>
      <c r="Y23">
        <v>0</v>
      </c>
      <c r="Z23">
        <v>4096</v>
      </c>
      <c r="AA23">
        <v>0</v>
      </c>
    </row>
    <row r="24" spans="1:27" x14ac:dyDescent="0.45">
      <c r="A24" t="s">
        <v>20</v>
      </c>
      <c r="B24" t="s">
        <v>152</v>
      </c>
      <c r="C24" t="s">
        <v>48</v>
      </c>
      <c r="D24" t="s">
        <v>85</v>
      </c>
      <c r="E24" t="s">
        <v>103</v>
      </c>
      <c r="F24" s="1">
        <v>20.329999999999998</v>
      </c>
      <c r="G24" t="s">
        <v>125</v>
      </c>
      <c r="H24">
        <f>(2*60)+54.95</f>
        <v>174.95</v>
      </c>
      <c r="I24">
        <f>H24*20.33</f>
        <v>3556.7334999999994</v>
      </c>
      <c r="J24">
        <v>0</v>
      </c>
      <c r="K24">
        <v>0</v>
      </c>
      <c r="L24">
        <v>0</v>
      </c>
      <c r="M24">
        <v>0</v>
      </c>
      <c r="N24">
        <v>2735412</v>
      </c>
      <c r="O24">
        <v>0</v>
      </c>
      <c r="P24">
        <v>0</v>
      </c>
      <c r="Q24">
        <v>8987034</v>
      </c>
      <c r="R24">
        <v>10493392</v>
      </c>
      <c r="S24">
        <v>13856</v>
      </c>
      <c r="T24">
        <v>0</v>
      </c>
      <c r="U24">
        <v>486872</v>
      </c>
      <c r="V24">
        <v>164712</v>
      </c>
      <c r="W24">
        <v>0</v>
      </c>
      <c r="X24">
        <v>0</v>
      </c>
      <c r="Y24">
        <v>0</v>
      </c>
      <c r="Z24">
        <v>4096</v>
      </c>
      <c r="AA24">
        <v>0</v>
      </c>
    </row>
    <row r="25" spans="1:27" x14ac:dyDescent="0.45">
      <c r="A25" t="s">
        <v>21</v>
      </c>
      <c r="B25" t="s">
        <v>153</v>
      </c>
      <c r="C25" t="s">
        <v>49</v>
      </c>
      <c r="D25" t="s">
        <v>86</v>
      </c>
      <c r="E25" t="s">
        <v>104</v>
      </c>
      <c r="F25" s="1">
        <v>16.79</v>
      </c>
      <c r="G25" t="s">
        <v>126</v>
      </c>
      <c r="H25">
        <f>(2*60)+16.87</f>
        <v>136.87</v>
      </c>
      <c r="I25">
        <f>H25*16.79</f>
        <v>2298.0473000000002</v>
      </c>
      <c r="J25">
        <v>0</v>
      </c>
      <c r="K25">
        <v>0</v>
      </c>
      <c r="L25">
        <v>0</v>
      </c>
      <c r="M25">
        <v>0</v>
      </c>
      <c r="N25">
        <v>6073532</v>
      </c>
      <c r="O25">
        <v>0</v>
      </c>
      <c r="P25">
        <v>0</v>
      </c>
      <c r="Q25">
        <v>7548508</v>
      </c>
      <c r="R25">
        <v>82656</v>
      </c>
      <c r="S25">
        <v>2910</v>
      </c>
      <c r="T25">
        <v>0</v>
      </c>
      <c r="U25">
        <v>0</v>
      </c>
      <c r="V25">
        <v>1321624</v>
      </c>
      <c r="W25">
        <v>0</v>
      </c>
      <c r="X25">
        <v>0</v>
      </c>
      <c r="Y25">
        <v>0</v>
      </c>
      <c r="Z25">
        <v>4096</v>
      </c>
      <c r="AA25">
        <v>0</v>
      </c>
    </row>
    <row r="26" spans="1:27" x14ac:dyDescent="0.45">
      <c r="A26" t="s">
        <v>22</v>
      </c>
      <c r="B26" t="s">
        <v>153</v>
      </c>
      <c r="C26" t="s">
        <v>50</v>
      </c>
      <c r="D26" t="s">
        <v>87</v>
      </c>
      <c r="E26" t="s">
        <v>105</v>
      </c>
      <c r="F26" s="1">
        <v>4.7699999999999996</v>
      </c>
      <c r="G26" t="s">
        <v>127</v>
      </c>
      <c r="H26">
        <f>(8*60)+36.35</f>
        <v>516.35</v>
      </c>
      <c r="I26">
        <f>H26*4.77</f>
        <v>2462.9894999999997</v>
      </c>
      <c r="J26">
        <v>0</v>
      </c>
      <c r="K26">
        <v>0</v>
      </c>
      <c r="L26">
        <v>0</v>
      </c>
      <c r="M26">
        <v>0</v>
      </c>
      <c r="N26">
        <v>6077444</v>
      </c>
      <c r="O26">
        <v>0</v>
      </c>
      <c r="P26">
        <v>0</v>
      </c>
      <c r="Q26">
        <v>4572448</v>
      </c>
      <c r="R26">
        <v>88964</v>
      </c>
      <c r="S26">
        <v>5521</v>
      </c>
      <c r="T26">
        <v>0</v>
      </c>
      <c r="U26">
        <v>485736</v>
      </c>
      <c r="V26">
        <v>1218608</v>
      </c>
      <c r="W26">
        <v>0</v>
      </c>
      <c r="X26">
        <v>0</v>
      </c>
      <c r="Y26">
        <v>0</v>
      </c>
      <c r="Z26">
        <v>4096</v>
      </c>
      <c r="AA26">
        <v>0</v>
      </c>
    </row>
    <row r="27" spans="1:27" x14ac:dyDescent="0.45">
      <c r="A27" t="s">
        <v>184</v>
      </c>
      <c r="B27" t="s">
        <v>165</v>
      </c>
      <c r="C27" t="s">
        <v>185</v>
      </c>
      <c r="D27" t="s">
        <v>186</v>
      </c>
      <c r="E27" t="s">
        <v>187</v>
      </c>
      <c r="F27" s="1">
        <v>8.5399999999999991</v>
      </c>
      <c r="G27" t="s">
        <v>188</v>
      </c>
      <c r="H27">
        <f>(2*60)+30.46</f>
        <v>150.46</v>
      </c>
      <c r="I27">
        <f>H27*8.54</f>
        <v>1284.9284</v>
      </c>
      <c r="J27">
        <v>0</v>
      </c>
      <c r="K27">
        <v>0</v>
      </c>
      <c r="L27">
        <v>0</v>
      </c>
      <c r="M27">
        <v>0</v>
      </c>
      <c r="N27">
        <v>6461608</v>
      </c>
      <c r="O27">
        <v>0</v>
      </c>
      <c r="P27">
        <v>0</v>
      </c>
      <c r="Q27">
        <v>1884068</v>
      </c>
      <c r="R27">
        <v>120440</v>
      </c>
      <c r="S27">
        <v>4259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4096</v>
      </c>
      <c r="AA27">
        <v>0</v>
      </c>
    </row>
    <row r="28" spans="1:27" x14ac:dyDescent="0.45">
      <c r="A28" t="s">
        <v>23</v>
      </c>
      <c r="B28" t="s">
        <v>150</v>
      </c>
      <c r="C28" t="s">
        <v>51</v>
      </c>
      <c r="D28" t="s">
        <v>88</v>
      </c>
      <c r="E28" t="s">
        <v>106</v>
      </c>
      <c r="F28" s="1">
        <v>3.77</v>
      </c>
      <c r="G28" t="s">
        <v>128</v>
      </c>
      <c r="H28">
        <v>2.97</v>
      </c>
      <c r="I28">
        <f>H28*3.77</f>
        <v>11.196900000000001</v>
      </c>
      <c r="J28">
        <v>0</v>
      </c>
      <c r="K28">
        <v>0</v>
      </c>
      <c r="L28">
        <v>0</v>
      </c>
      <c r="M28">
        <v>0</v>
      </c>
      <c r="N28">
        <v>235008</v>
      </c>
      <c r="O28">
        <v>0</v>
      </c>
      <c r="P28">
        <v>0</v>
      </c>
      <c r="Q28">
        <v>85320</v>
      </c>
      <c r="R28">
        <v>11843</v>
      </c>
      <c r="S28">
        <v>22</v>
      </c>
      <c r="T28">
        <v>0</v>
      </c>
      <c r="U28">
        <v>191048</v>
      </c>
      <c r="V28">
        <v>191080</v>
      </c>
      <c r="W28">
        <v>0</v>
      </c>
      <c r="X28">
        <v>0</v>
      </c>
      <c r="Y28">
        <v>0</v>
      </c>
      <c r="Z28">
        <v>4096</v>
      </c>
      <c r="AA28">
        <v>0</v>
      </c>
    </row>
    <row r="29" spans="1:27" x14ac:dyDescent="0.45">
      <c r="A29" t="s">
        <v>24</v>
      </c>
      <c r="B29" t="s">
        <v>150</v>
      </c>
      <c r="C29" t="s">
        <v>52</v>
      </c>
      <c r="D29" t="s">
        <v>89</v>
      </c>
      <c r="E29" t="s">
        <v>107</v>
      </c>
      <c r="F29" s="1">
        <v>0.95</v>
      </c>
      <c r="G29" t="s">
        <v>129</v>
      </c>
      <c r="H29">
        <v>1</v>
      </c>
      <c r="I29">
        <f>H29*0.95</f>
        <v>0.95</v>
      </c>
      <c r="J29">
        <v>0</v>
      </c>
      <c r="K29">
        <v>0</v>
      </c>
      <c r="L29">
        <v>0</v>
      </c>
      <c r="M29">
        <v>0</v>
      </c>
      <c r="N29">
        <v>9728</v>
      </c>
      <c r="O29">
        <v>0</v>
      </c>
      <c r="P29">
        <v>0</v>
      </c>
      <c r="Q29">
        <v>655</v>
      </c>
      <c r="R29">
        <v>4</v>
      </c>
      <c r="S29">
        <v>4</v>
      </c>
      <c r="T29">
        <v>0</v>
      </c>
      <c r="U29">
        <v>8</v>
      </c>
      <c r="V29">
        <v>56</v>
      </c>
      <c r="W29">
        <v>0</v>
      </c>
      <c r="X29">
        <v>0</v>
      </c>
      <c r="Y29">
        <v>0</v>
      </c>
      <c r="Z29">
        <v>4096</v>
      </c>
      <c r="AA29">
        <v>0</v>
      </c>
    </row>
    <row r="30" spans="1:27" x14ac:dyDescent="0.45">
      <c r="A30" t="s">
        <v>25</v>
      </c>
      <c r="B30" t="s">
        <v>212</v>
      </c>
      <c r="C30" t="s">
        <v>200</v>
      </c>
      <c r="D30" t="s">
        <v>201</v>
      </c>
      <c r="E30" t="s">
        <v>202</v>
      </c>
      <c r="F30" s="1">
        <v>1.46</v>
      </c>
      <c r="G30" t="s">
        <v>203</v>
      </c>
      <c r="H30">
        <v>0.83</v>
      </c>
      <c r="I30">
        <f>H30*1.46</f>
        <v>1.2118</v>
      </c>
      <c r="J30">
        <v>0</v>
      </c>
      <c r="K30">
        <v>0</v>
      </c>
      <c r="L30">
        <v>0</v>
      </c>
      <c r="M30">
        <v>0</v>
      </c>
      <c r="N30">
        <v>44288</v>
      </c>
      <c r="O30">
        <v>0</v>
      </c>
      <c r="P30">
        <v>16</v>
      </c>
      <c r="Q30">
        <v>16460</v>
      </c>
      <c r="R30">
        <v>811</v>
      </c>
      <c r="S30">
        <v>62</v>
      </c>
      <c r="T30">
        <v>0</v>
      </c>
      <c r="U30">
        <v>3352</v>
      </c>
      <c r="V30">
        <v>0</v>
      </c>
      <c r="W30">
        <v>0</v>
      </c>
      <c r="X30">
        <v>0</v>
      </c>
      <c r="Y30">
        <v>0</v>
      </c>
      <c r="Z30">
        <v>4096</v>
      </c>
      <c r="AA30">
        <v>0</v>
      </c>
    </row>
    <row r="31" spans="1:27" x14ac:dyDescent="0.45">
      <c r="A31" t="s">
        <v>26</v>
      </c>
      <c r="B31" t="s">
        <v>212</v>
      </c>
      <c r="C31" t="s">
        <v>204</v>
      </c>
      <c r="D31" t="s">
        <v>205</v>
      </c>
      <c r="E31" t="s">
        <v>206</v>
      </c>
      <c r="F31" s="1">
        <v>1.41</v>
      </c>
      <c r="G31" t="s">
        <v>207</v>
      </c>
      <c r="H31">
        <v>0.82</v>
      </c>
      <c r="I31">
        <f>H31*1.41</f>
        <v>1.1561999999999999</v>
      </c>
      <c r="J31">
        <v>0</v>
      </c>
      <c r="K31">
        <v>0</v>
      </c>
      <c r="L31">
        <v>0</v>
      </c>
      <c r="M31">
        <v>0</v>
      </c>
      <c r="N31">
        <v>37944</v>
      </c>
      <c r="O31">
        <v>0</v>
      </c>
      <c r="P31">
        <v>1</v>
      </c>
      <c r="Q31">
        <v>14196</v>
      </c>
      <c r="R31">
        <v>854</v>
      </c>
      <c r="S31">
        <v>163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4096</v>
      </c>
      <c r="AA31">
        <v>0</v>
      </c>
    </row>
    <row r="32" spans="1:27" x14ac:dyDescent="0.45">
      <c r="A32" t="s">
        <v>27</v>
      </c>
      <c r="B32" t="s">
        <v>150</v>
      </c>
      <c r="C32" t="s">
        <v>34</v>
      </c>
      <c r="D32" t="s">
        <v>90</v>
      </c>
      <c r="E32" t="s">
        <v>108</v>
      </c>
      <c r="F32" s="1">
        <v>13.91</v>
      </c>
      <c r="G32" t="s">
        <v>130</v>
      </c>
      <c r="H32">
        <f>(2*60)+46.16</f>
        <v>166.16</v>
      </c>
      <c r="I32">
        <f>H32*13.91</f>
        <v>2311.2856000000002</v>
      </c>
      <c r="J32">
        <v>0</v>
      </c>
      <c r="K32">
        <v>0</v>
      </c>
      <c r="L32">
        <v>0</v>
      </c>
      <c r="M32">
        <v>0</v>
      </c>
      <c r="N32">
        <v>3546044</v>
      </c>
      <c r="O32">
        <v>0</v>
      </c>
      <c r="P32">
        <v>1</v>
      </c>
      <c r="Q32">
        <v>137351782</v>
      </c>
      <c r="R32">
        <v>1367930</v>
      </c>
      <c r="S32">
        <v>26346</v>
      </c>
      <c r="T32">
        <v>0</v>
      </c>
      <c r="U32">
        <v>486632</v>
      </c>
      <c r="V32">
        <v>1516304</v>
      </c>
      <c r="W32">
        <v>0</v>
      </c>
      <c r="X32">
        <v>0</v>
      </c>
      <c r="Y32">
        <v>0</v>
      </c>
      <c r="Z32">
        <v>4096</v>
      </c>
      <c r="AA32">
        <v>0</v>
      </c>
    </row>
    <row r="33" spans="1:9" x14ac:dyDescent="0.45">
      <c r="A33" t="s">
        <v>170</v>
      </c>
      <c r="B33" t="s">
        <v>173</v>
      </c>
      <c r="C33" t="s">
        <v>174</v>
      </c>
      <c r="G33" t="s">
        <v>175</v>
      </c>
      <c r="I33">
        <v>0.37</v>
      </c>
    </row>
    <row r="34" spans="1:9" x14ac:dyDescent="0.45">
      <c r="A34" t="s">
        <v>160</v>
      </c>
      <c r="B34" t="s">
        <v>173</v>
      </c>
      <c r="C34" t="s">
        <v>176</v>
      </c>
      <c r="G34" t="s">
        <v>177</v>
      </c>
      <c r="I34">
        <v>13.05</v>
      </c>
    </row>
    <row r="35" spans="1:9" x14ac:dyDescent="0.45">
      <c r="A35" t="s">
        <v>171</v>
      </c>
      <c r="B35" t="s">
        <v>173</v>
      </c>
      <c r="C35" t="s">
        <v>180</v>
      </c>
      <c r="G35" t="s">
        <v>181</v>
      </c>
      <c r="I35">
        <v>4.33</v>
      </c>
    </row>
    <row r="36" spans="1:9" x14ac:dyDescent="0.45">
      <c r="A36" t="s">
        <v>161</v>
      </c>
      <c r="B36" t="s">
        <v>173</v>
      </c>
      <c r="C36" t="s">
        <v>178</v>
      </c>
      <c r="G36" t="s">
        <v>179</v>
      </c>
      <c r="I36">
        <v>9.27</v>
      </c>
    </row>
    <row r="37" spans="1:9" x14ac:dyDescent="0.45">
      <c r="A37" t="s">
        <v>172</v>
      </c>
      <c r="B37" t="s">
        <v>173</v>
      </c>
      <c r="C37" t="s">
        <v>182</v>
      </c>
      <c r="G37" t="s">
        <v>183</v>
      </c>
      <c r="I37">
        <v>0.57999999999999996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CB7F8-224D-4E6F-9FF8-B508E4FB4CD3}">
  <dimension ref="A1:J38"/>
  <sheetViews>
    <sheetView topLeftCell="A18" workbookViewId="0">
      <selection activeCell="D33" sqref="D33"/>
    </sheetView>
  </sheetViews>
  <sheetFormatPr baseColWidth="10" defaultRowHeight="14.25" x14ac:dyDescent="0.45"/>
  <sheetData>
    <row r="1" spans="1:10" x14ac:dyDescent="0.45">
      <c r="A1" t="s">
        <v>195</v>
      </c>
    </row>
    <row r="2" spans="1:10" x14ac:dyDescent="0.45">
      <c r="B2" t="s">
        <v>157</v>
      </c>
      <c r="C2" t="s">
        <v>156</v>
      </c>
      <c r="D2" t="s">
        <v>158</v>
      </c>
      <c r="E2" t="s">
        <v>159</v>
      </c>
      <c r="F2" t="s">
        <v>163</v>
      </c>
      <c r="I2" t="s">
        <v>157</v>
      </c>
      <c r="J2">
        <f>Feuil1!I2+Feuil1!I3</f>
        <v>1265.3084000000001</v>
      </c>
    </row>
    <row r="3" spans="1:10" x14ac:dyDescent="0.45">
      <c r="A3" t="s">
        <v>160</v>
      </c>
      <c r="B3">
        <v>1265.3083999999999</v>
      </c>
      <c r="C3">
        <v>0.37</v>
      </c>
      <c r="D3">
        <v>13.05</v>
      </c>
      <c r="E3">
        <v>4.33</v>
      </c>
      <c r="F3" t="s">
        <v>193</v>
      </c>
    </row>
    <row r="4" spans="1:10" x14ac:dyDescent="0.45">
      <c r="A4" t="s">
        <v>189</v>
      </c>
      <c r="B4">
        <v>0</v>
      </c>
      <c r="C4">
        <v>0</v>
      </c>
      <c r="D4">
        <f>Feuil1!I25</f>
        <v>2298.0473000000002</v>
      </c>
      <c r="E4">
        <v>0</v>
      </c>
    </row>
    <row r="5" spans="1:10" x14ac:dyDescent="0.45">
      <c r="A5" t="s">
        <v>184</v>
      </c>
      <c r="B5">
        <v>0</v>
      </c>
      <c r="C5">
        <v>0</v>
      </c>
      <c r="D5">
        <v>1284.9284</v>
      </c>
      <c r="E5">
        <v>0</v>
      </c>
      <c r="F5" t="s">
        <v>193</v>
      </c>
    </row>
    <row r="6" spans="1:10" x14ac:dyDescent="0.45">
      <c r="A6" t="s">
        <v>3</v>
      </c>
      <c r="B6">
        <v>0</v>
      </c>
      <c r="C6">
        <v>0</v>
      </c>
      <c r="D6">
        <f>Feuil1!I4</f>
        <v>1403.0462</v>
      </c>
      <c r="E6">
        <v>0</v>
      </c>
    </row>
    <row r="7" spans="1:10" x14ac:dyDescent="0.45">
      <c r="A7" t="s">
        <v>25</v>
      </c>
      <c r="B7">
        <v>1265.3083999999999</v>
      </c>
      <c r="C7">
        <f>SUM(Feuil1!I28,Feuil1!I29)</f>
        <v>12.1469</v>
      </c>
      <c r="D7">
        <f>Feuil1!I30</f>
        <v>1.2118</v>
      </c>
      <c r="E7">
        <v>0</v>
      </c>
    </row>
    <row r="8" spans="1:10" x14ac:dyDescent="0.45">
      <c r="A8" t="s">
        <v>191</v>
      </c>
      <c r="B8">
        <v>1251.1200000000001</v>
      </c>
      <c r="C8">
        <f>SUM(Feuil1!I21:I22)</f>
        <v>20.1724</v>
      </c>
      <c r="D8">
        <f>Feuil1!I20</f>
        <v>149.81120000000001</v>
      </c>
      <c r="E8">
        <f>SUM(Feuil1!I18:I19)</f>
        <v>0.88780000000000003</v>
      </c>
    </row>
    <row r="9" spans="1:10" x14ac:dyDescent="0.45">
      <c r="A9" t="s">
        <v>192</v>
      </c>
      <c r="B9">
        <v>733.37320000000011</v>
      </c>
      <c r="C9">
        <f>SUM(Feuil1!I12:I16)</f>
        <v>815.38700000000006</v>
      </c>
      <c r="D9">
        <f>Feuil1!I11</f>
        <v>125.4288</v>
      </c>
      <c r="E9">
        <f>SUM(Feuil1!I9:I10)</f>
        <v>0.92730000000000001</v>
      </c>
    </row>
    <row r="10" spans="1:10" x14ac:dyDescent="0.45">
      <c r="A10" t="s">
        <v>161</v>
      </c>
      <c r="B10">
        <v>1265.3083999999999</v>
      </c>
      <c r="C10">
        <v>0</v>
      </c>
      <c r="D10">
        <v>9.27</v>
      </c>
      <c r="E10">
        <v>0.57999999999999996</v>
      </c>
      <c r="F10" t="s">
        <v>193</v>
      </c>
    </row>
    <row r="11" spans="1:10" x14ac:dyDescent="0.45">
      <c r="A11" t="s">
        <v>190</v>
      </c>
      <c r="B11">
        <v>0</v>
      </c>
      <c r="C11">
        <v>0</v>
      </c>
      <c r="D11">
        <f>Feuil1!I26</f>
        <v>2462.9894999999997</v>
      </c>
      <c r="E11">
        <v>0</v>
      </c>
    </row>
    <row r="12" spans="1:10" x14ac:dyDescent="0.45">
      <c r="A12" t="s">
        <v>4</v>
      </c>
      <c r="B12">
        <v>0</v>
      </c>
      <c r="C12">
        <v>0</v>
      </c>
      <c r="D12">
        <f>Feuil1!I5</f>
        <v>795.52150000000006</v>
      </c>
      <c r="E12">
        <v>0</v>
      </c>
    </row>
    <row r="13" spans="1:10" x14ac:dyDescent="0.45">
      <c r="A13" t="s">
        <v>26</v>
      </c>
      <c r="B13">
        <v>1265.3083999999999</v>
      </c>
      <c r="C13">
        <f>SUM(Feuil1!I28:I29)</f>
        <v>12.1469</v>
      </c>
      <c r="D13">
        <f>Feuil1!I31</f>
        <v>1.1561999999999999</v>
      </c>
      <c r="E13">
        <v>0</v>
      </c>
    </row>
    <row r="14" spans="1:10" x14ac:dyDescent="0.45">
      <c r="A14" t="s">
        <v>28</v>
      </c>
      <c r="B14">
        <v>0</v>
      </c>
      <c r="C14">
        <v>0</v>
      </c>
      <c r="D14">
        <f>Feuil1!I6</f>
        <v>419.85999999999996</v>
      </c>
      <c r="E14">
        <v>0</v>
      </c>
    </row>
    <row r="15" spans="1:10" x14ac:dyDescent="0.45">
      <c r="A15" t="s">
        <v>5</v>
      </c>
      <c r="B15">
        <v>0</v>
      </c>
      <c r="C15">
        <v>0</v>
      </c>
      <c r="D15">
        <f>Feuil1!I7</f>
        <v>89.9285</v>
      </c>
      <c r="E15">
        <v>0</v>
      </c>
    </row>
    <row r="16" spans="1:10" x14ac:dyDescent="0.45">
      <c r="A16" t="s">
        <v>162</v>
      </c>
      <c r="B16">
        <v>0</v>
      </c>
      <c r="C16">
        <v>0</v>
      </c>
      <c r="D16">
        <f>Feuil1!I32</f>
        <v>2311.2856000000002</v>
      </c>
      <c r="E16">
        <v>0</v>
      </c>
    </row>
    <row r="17" spans="1:6" x14ac:dyDescent="0.45">
      <c r="A17" t="s">
        <v>20</v>
      </c>
      <c r="B17">
        <v>0</v>
      </c>
      <c r="C17">
        <v>0</v>
      </c>
      <c r="D17">
        <f>Feuil1!I24</f>
        <v>3556.7334999999994</v>
      </c>
      <c r="E17">
        <v>0</v>
      </c>
    </row>
    <row r="18" spans="1:6" x14ac:dyDescent="0.45">
      <c r="A18" t="s">
        <v>19</v>
      </c>
      <c r="B18">
        <v>0</v>
      </c>
      <c r="C18">
        <v>0</v>
      </c>
      <c r="D18">
        <f>Feuil1!I23</f>
        <v>1603.5930000000001</v>
      </c>
      <c r="E18">
        <v>0</v>
      </c>
    </row>
    <row r="21" spans="1:6" x14ac:dyDescent="0.45">
      <c r="A21" t="s">
        <v>196</v>
      </c>
    </row>
    <row r="22" spans="1:6" x14ac:dyDescent="0.45">
      <c r="B22" t="s">
        <v>157</v>
      </c>
      <c r="C22" t="s">
        <v>156</v>
      </c>
      <c r="D22" t="s">
        <v>158</v>
      </c>
      <c r="E22" t="s">
        <v>159</v>
      </c>
      <c r="F22" t="s">
        <v>163</v>
      </c>
    </row>
    <row r="23" spans="1:6" x14ac:dyDescent="0.45">
      <c r="A23" t="s">
        <v>160</v>
      </c>
      <c r="B23">
        <f>B3/60</f>
        <v>21.088473333333333</v>
      </c>
      <c r="C23">
        <f t="shared" ref="C23:E23" si="0">C3/60</f>
        <v>6.1666666666666667E-3</v>
      </c>
      <c r="D23">
        <f t="shared" si="0"/>
        <v>0.2175</v>
      </c>
      <c r="E23">
        <f t="shared" si="0"/>
        <v>7.2166666666666671E-2</v>
      </c>
      <c r="F23" t="s">
        <v>193</v>
      </c>
    </row>
    <row r="24" spans="1:6" x14ac:dyDescent="0.45">
      <c r="A24" t="s">
        <v>189</v>
      </c>
      <c r="B24">
        <f t="shared" ref="B24:E24" si="1">B4/60</f>
        <v>0</v>
      </c>
      <c r="C24">
        <f t="shared" si="1"/>
        <v>0</v>
      </c>
      <c r="D24">
        <f t="shared" si="1"/>
        <v>38.300788333333337</v>
      </c>
      <c r="E24">
        <f t="shared" si="1"/>
        <v>0</v>
      </c>
    </row>
    <row r="25" spans="1:6" x14ac:dyDescent="0.45">
      <c r="A25" t="s">
        <v>184</v>
      </c>
      <c r="B25">
        <f t="shared" ref="B25:E25" si="2">B5/60</f>
        <v>0</v>
      </c>
      <c r="C25">
        <f t="shared" si="2"/>
        <v>0</v>
      </c>
      <c r="D25">
        <f t="shared" si="2"/>
        <v>21.415473333333335</v>
      </c>
      <c r="E25">
        <f t="shared" si="2"/>
        <v>0</v>
      </c>
      <c r="F25" t="s">
        <v>193</v>
      </c>
    </row>
    <row r="26" spans="1:6" x14ac:dyDescent="0.45">
      <c r="A26" t="s">
        <v>3</v>
      </c>
      <c r="B26">
        <f t="shared" ref="B26:E26" si="3">B6/60</f>
        <v>0</v>
      </c>
      <c r="C26">
        <f t="shared" si="3"/>
        <v>0</v>
      </c>
      <c r="D26">
        <f t="shared" si="3"/>
        <v>23.384103333333332</v>
      </c>
      <c r="E26">
        <f t="shared" si="3"/>
        <v>0</v>
      </c>
    </row>
    <row r="27" spans="1:6" x14ac:dyDescent="0.45">
      <c r="A27" t="s">
        <v>25</v>
      </c>
      <c r="B27">
        <f t="shared" ref="B27:E27" si="4">B7/60</f>
        <v>21.088473333333333</v>
      </c>
      <c r="C27">
        <f t="shared" si="4"/>
        <v>0.20244833333333334</v>
      </c>
      <c r="D27">
        <f t="shared" si="4"/>
        <v>2.0196666666666665E-2</v>
      </c>
      <c r="E27">
        <f t="shared" si="4"/>
        <v>0</v>
      </c>
    </row>
    <row r="28" spans="1:6" x14ac:dyDescent="0.45">
      <c r="A28" t="s">
        <v>191</v>
      </c>
      <c r="B28">
        <f t="shared" ref="B28:E28" si="5">B8/60</f>
        <v>20.852</v>
      </c>
      <c r="C28">
        <f t="shared" si="5"/>
        <v>0.33620666666666665</v>
      </c>
      <c r="D28">
        <f t="shared" si="5"/>
        <v>2.4968533333333336</v>
      </c>
      <c r="E28">
        <f t="shared" si="5"/>
        <v>1.4796666666666668E-2</v>
      </c>
    </row>
    <row r="29" spans="1:6" x14ac:dyDescent="0.45">
      <c r="A29" t="s">
        <v>192</v>
      </c>
      <c r="B29">
        <f t="shared" ref="B29:E29" si="6">B9/60</f>
        <v>12.222886666666669</v>
      </c>
      <c r="C29">
        <f t="shared" si="6"/>
        <v>13.589783333333335</v>
      </c>
      <c r="D29">
        <f t="shared" si="6"/>
        <v>2.0904799999999999</v>
      </c>
      <c r="E29">
        <f t="shared" si="6"/>
        <v>1.5455E-2</v>
      </c>
      <c r="F29" t="s">
        <v>194</v>
      </c>
    </row>
    <row r="30" spans="1:6" x14ac:dyDescent="0.45">
      <c r="A30" t="s">
        <v>161</v>
      </c>
      <c r="B30">
        <f t="shared" ref="B30:E30" si="7">B10/60</f>
        <v>21.088473333333333</v>
      </c>
      <c r="C30">
        <f t="shared" si="7"/>
        <v>0</v>
      </c>
      <c r="D30">
        <f t="shared" si="7"/>
        <v>0.1545</v>
      </c>
      <c r="E30">
        <f t="shared" si="7"/>
        <v>9.6666666666666654E-3</v>
      </c>
      <c r="F30" t="s">
        <v>193</v>
      </c>
    </row>
    <row r="31" spans="1:6" x14ac:dyDescent="0.45">
      <c r="A31" t="s">
        <v>190</v>
      </c>
      <c r="B31">
        <f t="shared" ref="B31:E31" si="8">B11/60</f>
        <v>0</v>
      </c>
      <c r="C31">
        <f t="shared" si="8"/>
        <v>0</v>
      </c>
      <c r="D31">
        <f t="shared" si="8"/>
        <v>41.049824999999991</v>
      </c>
      <c r="E31">
        <f t="shared" si="8"/>
        <v>0</v>
      </c>
    </row>
    <row r="32" spans="1:6" x14ac:dyDescent="0.45">
      <c r="A32" t="s">
        <v>4</v>
      </c>
      <c r="B32">
        <f t="shared" ref="B32:E32" si="9">B12/60</f>
        <v>0</v>
      </c>
      <c r="C32">
        <f t="shared" si="9"/>
        <v>0</v>
      </c>
      <c r="D32">
        <f t="shared" si="9"/>
        <v>13.258691666666667</v>
      </c>
      <c r="E32">
        <f t="shared" si="9"/>
        <v>0</v>
      </c>
    </row>
    <row r="33" spans="1:5" x14ac:dyDescent="0.45">
      <c r="A33" t="s">
        <v>26</v>
      </c>
      <c r="B33">
        <f t="shared" ref="B33:E33" si="10">B13/60</f>
        <v>21.088473333333333</v>
      </c>
      <c r="C33">
        <f t="shared" si="10"/>
        <v>0.20244833333333334</v>
      </c>
      <c r="D33">
        <f t="shared" si="10"/>
        <v>1.9269999999999999E-2</v>
      </c>
      <c r="E33">
        <f t="shared" si="10"/>
        <v>0</v>
      </c>
    </row>
    <row r="34" spans="1:5" x14ac:dyDescent="0.45">
      <c r="A34" t="s">
        <v>28</v>
      </c>
      <c r="B34">
        <f t="shared" ref="B34:E34" si="11">B14/60</f>
        <v>0</v>
      </c>
      <c r="C34">
        <f t="shared" si="11"/>
        <v>0</v>
      </c>
      <c r="D34">
        <f t="shared" si="11"/>
        <v>6.9976666666666656</v>
      </c>
      <c r="E34">
        <f t="shared" si="11"/>
        <v>0</v>
      </c>
    </row>
    <row r="35" spans="1:5" x14ac:dyDescent="0.45">
      <c r="A35" t="s">
        <v>5</v>
      </c>
      <c r="B35">
        <f t="shared" ref="B35:E35" si="12">B15/60</f>
        <v>0</v>
      </c>
      <c r="C35">
        <f t="shared" si="12"/>
        <v>0</v>
      </c>
      <c r="D35">
        <f t="shared" si="12"/>
        <v>1.4988083333333333</v>
      </c>
      <c r="E35">
        <f t="shared" si="12"/>
        <v>0</v>
      </c>
    </row>
    <row r="36" spans="1:5" x14ac:dyDescent="0.45">
      <c r="A36" t="s">
        <v>162</v>
      </c>
      <c r="B36">
        <f t="shared" ref="B36:E36" si="13">B16/60</f>
        <v>0</v>
      </c>
      <c r="C36">
        <f t="shared" si="13"/>
        <v>0</v>
      </c>
      <c r="D36">
        <f t="shared" si="13"/>
        <v>38.52142666666667</v>
      </c>
      <c r="E36">
        <f t="shared" si="13"/>
        <v>0</v>
      </c>
    </row>
    <row r="37" spans="1:5" x14ac:dyDescent="0.45">
      <c r="A37" t="s">
        <v>20</v>
      </c>
      <c r="B37">
        <f t="shared" ref="B37:E37" si="14">B17/60</f>
        <v>0</v>
      </c>
      <c r="C37">
        <f t="shared" si="14"/>
        <v>0</v>
      </c>
      <c r="D37">
        <f t="shared" si="14"/>
        <v>59.278891666666659</v>
      </c>
      <c r="E37">
        <f t="shared" si="14"/>
        <v>0</v>
      </c>
    </row>
    <row r="38" spans="1:5" x14ac:dyDescent="0.45">
      <c r="A38" t="s">
        <v>19</v>
      </c>
      <c r="B38">
        <f t="shared" ref="B38:E38" si="15">B18/60</f>
        <v>0</v>
      </c>
      <c r="C38">
        <f t="shared" si="15"/>
        <v>0</v>
      </c>
      <c r="D38">
        <f t="shared" si="15"/>
        <v>26.72655</v>
      </c>
      <c r="E38">
        <f t="shared" si="15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8BCB8-098A-4228-AAD8-08180442EC4E}">
  <dimension ref="A1:C29"/>
  <sheetViews>
    <sheetView topLeftCell="A11" workbookViewId="0">
      <selection activeCell="C31" sqref="C31"/>
    </sheetView>
  </sheetViews>
  <sheetFormatPr baseColWidth="10" defaultRowHeight="14.25" x14ac:dyDescent="0.45"/>
  <sheetData>
    <row r="1" spans="1:3" x14ac:dyDescent="0.45">
      <c r="A1" t="s">
        <v>197</v>
      </c>
      <c r="B1" t="s">
        <v>198</v>
      </c>
      <c r="C1" t="s">
        <v>199</v>
      </c>
    </row>
    <row r="2" spans="1:3" x14ac:dyDescent="0.45">
      <c r="A2" t="s">
        <v>160</v>
      </c>
      <c r="B2" t="s">
        <v>157</v>
      </c>
      <c r="C2">
        <v>21.088473333333333</v>
      </c>
    </row>
    <row r="3" spans="1:3" x14ac:dyDescent="0.45">
      <c r="A3" t="s">
        <v>189</v>
      </c>
      <c r="B3" t="s">
        <v>157</v>
      </c>
      <c r="C3">
        <v>0</v>
      </c>
    </row>
    <row r="4" spans="1:3" x14ac:dyDescent="0.45">
      <c r="A4" t="s">
        <v>184</v>
      </c>
      <c r="B4" t="s">
        <v>157</v>
      </c>
      <c r="C4">
        <v>0</v>
      </c>
    </row>
    <row r="5" spans="1:3" x14ac:dyDescent="0.45">
      <c r="A5" t="s">
        <v>3</v>
      </c>
      <c r="B5" t="s">
        <v>157</v>
      </c>
      <c r="C5">
        <v>0</v>
      </c>
    </row>
    <row r="6" spans="1:3" x14ac:dyDescent="0.45">
      <c r="A6" t="s">
        <v>25</v>
      </c>
      <c r="B6" t="s">
        <v>157</v>
      </c>
      <c r="C6">
        <v>21.088473333333333</v>
      </c>
    </row>
    <row r="7" spans="1:3" x14ac:dyDescent="0.45">
      <c r="A7" t="s">
        <v>191</v>
      </c>
      <c r="B7" t="s">
        <v>157</v>
      </c>
      <c r="C7">
        <v>20.852</v>
      </c>
    </row>
    <row r="8" spans="1:3" x14ac:dyDescent="0.45">
      <c r="A8" t="s">
        <v>192</v>
      </c>
      <c r="B8" t="s">
        <v>157</v>
      </c>
      <c r="C8">
        <v>12.222886666666669</v>
      </c>
    </row>
    <row r="9" spans="1:3" x14ac:dyDescent="0.45">
      <c r="A9" t="s">
        <v>160</v>
      </c>
      <c r="B9" t="s">
        <v>156</v>
      </c>
      <c r="C9">
        <v>6.1666666666666667E-3</v>
      </c>
    </row>
    <row r="10" spans="1:3" x14ac:dyDescent="0.45">
      <c r="A10" t="s">
        <v>189</v>
      </c>
      <c r="B10" t="s">
        <v>156</v>
      </c>
      <c r="C10">
        <v>0</v>
      </c>
    </row>
    <row r="11" spans="1:3" x14ac:dyDescent="0.45">
      <c r="A11" t="s">
        <v>184</v>
      </c>
      <c r="B11" t="s">
        <v>156</v>
      </c>
      <c r="C11">
        <v>0</v>
      </c>
    </row>
    <row r="12" spans="1:3" x14ac:dyDescent="0.45">
      <c r="A12" t="s">
        <v>3</v>
      </c>
      <c r="B12" t="s">
        <v>156</v>
      </c>
      <c r="C12">
        <v>0</v>
      </c>
    </row>
    <row r="13" spans="1:3" x14ac:dyDescent="0.45">
      <c r="A13" t="s">
        <v>25</v>
      </c>
      <c r="B13" t="s">
        <v>156</v>
      </c>
      <c r="C13">
        <v>0.20244833333333334</v>
      </c>
    </row>
    <row r="14" spans="1:3" x14ac:dyDescent="0.45">
      <c r="A14" t="s">
        <v>191</v>
      </c>
      <c r="B14" t="s">
        <v>156</v>
      </c>
      <c r="C14">
        <v>0.33620666666666665</v>
      </c>
    </row>
    <row r="15" spans="1:3" x14ac:dyDescent="0.45">
      <c r="A15" t="s">
        <v>192</v>
      </c>
      <c r="B15" t="s">
        <v>156</v>
      </c>
      <c r="C15">
        <v>13.589783333333335</v>
      </c>
    </row>
    <row r="16" spans="1:3" x14ac:dyDescent="0.45">
      <c r="A16" t="s">
        <v>160</v>
      </c>
      <c r="B16" t="s">
        <v>158</v>
      </c>
      <c r="C16">
        <v>0.2175</v>
      </c>
    </row>
    <row r="17" spans="1:3" x14ac:dyDescent="0.45">
      <c r="A17" t="s">
        <v>189</v>
      </c>
      <c r="B17" t="s">
        <v>158</v>
      </c>
      <c r="C17">
        <v>38.300788333333337</v>
      </c>
    </row>
    <row r="18" spans="1:3" x14ac:dyDescent="0.45">
      <c r="A18" t="s">
        <v>184</v>
      </c>
      <c r="B18" t="s">
        <v>158</v>
      </c>
      <c r="C18">
        <v>21.415473333333335</v>
      </c>
    </row>
    <row r="19" spans="1:3" x14ac:dyDescent="0.45">
      <c r="A19" t="s">
        <v>3</v>
      </c>
      <c r="B19" t="s">
        <v>158</v>
      </c>
      <c r="C19">
        <v>23.384103333333332</v>
      </c>
    </row>
    <row r="20" spans="1:3" x14ac:dyDescent="0.45">
      <c r="A20" t="s">
        <v>25</v>
      </c>
      <c r="B20" t="s">
        <v>158</v>
      </c>
      <c r="C20">
        <v>2.0196666666666665E-2</v>
      </c>
    </row>
    <row r="21" spans="1:3" x14ac:dyDescent="0.45">
      <c r="A21" t="s">
        <v>191</v>
      </c>
      <c r="B21" t="s">
        <v>158</v>
      </c>
      <c r="C21">
        <v>2.4968533333333336</v>
      </c>
    </row>
    <row r="22" spans="1:3" x14ac:dyDescent="0.45">
      <c r="A22" t="s">
        <v>192</v>
      </c>
      <c r="B22" t="s">
        <v>158</v>
      </c>
      <c r="C22">
        <v>2.0904799999999999</v>
      </c>
    </row>
    <row r="23" spans="1:3" x14ac:dyDescent="0.45">
      <c r="A23" t="s">
        <v>160</v>
      </c>
      <c r="B23" t="s">
        <v>159</v>
      </c>
      <c r="C23">
        <v>7.2166666666666671E-2</v>
      </c>
    </row>
    <row r="24" spans="1:3" x14ac:dyDescent="0.45">
      <c r="A24" t="s">
        <v>189</v>
      </c>
      <c r="B24" t="s">
        <v>159</v>
      </c>
      <c r="C24">
        <v>0</v>
      </c>
    </row>
    <row r="25" spans="1:3" x14ac:dyDescent="0.45">
      <c r="A25" t="s">
        <v>184</v>
      </c>
      <c r="B25" t="s">
        <v>159</v>
      </c>
      <c r="C25">
        <v>0</v>
      </c>
    </row>
    <row r="26" spans="1:3" x14ac:dyDescent="0.45">
      <c r="A26" t="s">
        <v>3</v>
      </c>
      <c r="B26" t="s">
        <v>159</v>
      </c>
      <c r="C26">
        <v>0</v>
      </c>
    </row>
    <row r="27" spans="1:3" x14ac:dyDescent="0.45">
      <c r="A27" t="s">
        <v>25</v>
      </c>
      <c r="B27" t="s">
        <v>159</v>
      </c>
      <c r="C27">
        <v>0</v>
      </c>
    </row>
    <row r="28" spans="1:3" x14ac:dyDescent="0.45">
      <c r="A28" t="s">
        <v>191</v>
      </c>
      <c r="B28" t="s">
        <v>159</v>
      </c>
      <c r="C28">
        <v>1.4796666666666668E-2</v>
      </c>
    </row>
    <row r="29" spans="1:3" x14ac:dyDescent="0.45">
      <c r="A29" t="s">
        <v>192</v>
      </c>
      <c r="B29" t="s">
        <v>159</v>
      </c>
      <c r="C29">
        <v>1.5455E-2</v>
      </c>
    </row>
  </sheetData>
  <autoFilter ref="A1:C29" xr:uid="{DD68BCB8-098A-4228-AAD8-08180442EC4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7B393-5D0C-415B-813B-FC4779A24569}">
  <dimension ref="A1:C17"/>
  <sheetViews>
    <sheetView workbookViewId="0">
      <selection activeCell="D13" sqref="D13"/>
    </sheetView>
  </sheetViews>
  <sheetFormatPr baseColWidth="10" defaultRowHeight="14.25" x14ac:dyDescent="0.45"/>
  <sheetData>
    <row r="1" spans="1:3" x14ac:dyDescent="0.45">
      <c r="A1" t="s">
        <v>197</v>
      </c>
      <c r="B1" t="s">
        <v>198</v>
      </c>
      <c r="C1" t="s">
        <v>199</v>
      </c>
    </row>
    <row r="2" spans="1:3" x14ac:dyDescent="0.45">
      <c r="A2" t="s">
        <v>161</v>
      </c>
      <c r="B2" t="s">
        <v>157</v>
      </c>
      <c r="C2">
        <v>21.088473333333333</v>
      </c>
    </row>
    <row r="3" spans="1:3" x14ac:dyDescent="0.45">
      <c r="A3" t="s">
        <v>190</v>
      </c>
      <c r="B3" t="s">
        <v>157</v>
      </c>
      <c r="C3">
        <v>0</v>
      </c>
    </row>
    <row r="4" spans="1:3" x14ac:dyDescent="0.45">
      <c r="A4" t="s">
        <v>4</v>
      </c>
      <c r="B4" t="s">
        <v>157</v>
      </c>
      <c r="C4">
        <v>0</v>
      </c>
    </row>
    <row r="5" spans="1:3" x14ac:dyDescent="0.45">
      <c r="A5" t="s">
        <v>26</v>
      </c>
      <c r="B5" t="s">
        <v>157</v>
      </c>
      <c r="C5">
        <v>21.088473333333333</v>
      </c>
    </row>
    <row r="6" spans="1:3" x14ac:dyDescent="0.45">
      <c r="A6" t="s">
        <v>161</v>
      </c>
      <c r="B6" t="s">
        <v>156</v>
      </c>
      <c r="C6">
        <v>0</v>
      </c>
    </row>
    <row r="7" spans="1:3" x14ac:dyDescent="0.45">
      <c r="A7" t="s">
        <v>190</v>
      </c>
      <c r="B7" t="s">
        <v>156</v>
      </c>
      <c r="C7">
        <v>0</v>
      </c>
    </row>
    <row r="8" spans="1:3" x14ac:dyDescent="0.45">
      <c r="A8" t="s">
        <v>4</v>
      </c>
      <c r="B8" t="s">
        <v>156</v>
      </c>
      <c r="C8">
        <v>0</v>
      </c>
    </row>
    <row r="9" spans="1:3" x14ac:dyDescent="0.45">
      <c r="A9" t="s">
        <v>26</v>
      </c>
      <c r="B9" t="s">
        <v>156</v>
      </c>
      <c r="C9">
        <v>0.20244833333333334</v>
      </c>
    </row>
    <row r="10" spans="1:3" x14ac:dyDescent="0.45">
      <c r="A10" t="s">
        <v>161</v>
      </c>
      <c r="B10" t="s">
        <v>158</v>
      </c>
      <c r="C10">
        <v>0.1545</v>
      </c>
    </row>
    <row r="11" spans="1:3" x14ac:dyDescent="0.45">
      <c r="A11" t="s">
        <v>190</v>
      </c>
      <c r="B11" t="s">
        <v>158</v>
      </c>
      <c r="C11">
        <v>41.049824999999991</v>
      </c>
    </row>
    <row r="12" spans="1:3" x14ac:dyDescent="0.45">
      <c r="A12" t="s">
        <v>4</v>
      </c>
      <c r="B12" t="s">
        <v>158</v>
      </c>
      <c r="C12">
        <v>13.258691666666667</v>
      </c>
    </row>
    <row r="13" spans="1:3" x14ac:dyDescent="0.45">
      <c r="A13" t="s">
        <v>26</v>
      </c>
      <c r="B13" t="s">
        <v>158</v>
      </c>
      <c r="C13">
        <v>1.9269999999999999E-2</v>
      </c>
    </row>
    <row r="14" spans="1:3" x14ac:dyDescent="0.45">
      <c r="A14" t="s">
        <v>161</v>
      </c>
      <c r="B14" t="s">
        <v>159</v>
      </c>
      <c r="C14">
        <v>9.6666666666666654E-3</v>
      </c>
    </row>
    <row r="15" spans="1:3" x14ac:dyDescent="0.45">
      <c r="A15" t="s">
        <v>190</v>
      </c>
      <c r="B15" t="s">
        <v>159</v>
      </c>
      <c r="C15">
        <v>0</v>
      </c>
    </row>
    <row r="16" spans="1:3" x14ac:dyDescent="0.45">
      <c r="A16" t="s">
        <v>4</v>
      </c>
      <c r="B16" t="s">
        <v>159</v>
      </c>
      <c r="C16">
        <v>0</v>
      </c>
    </row>
    <row r="17" spans="1:3" x14ac:dyDescent="0.45">
      <c r="A17" t="s">
        <v>26</v>
      </c>
      <c r="B17" t="s">
        <v>159</v>
      </c>
      <c r="C17">
        <v>0</v>
      </c>
    </row>
  </sheetData>
  <autoFilter ref="A1:C17" xr:uid="{B327B393-5D0C-415B-813B-FC4779A2456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365C7-B527-4101-B936-9A1CD0550977}">
  <dimension ref="A1:C21"/>
  <sheetViews>
    <sheetView workbookViewId="0">
      <selection sqref="A1:C21"/>
    </sheetView>
  </sheetViews>
  <sheetFormatPr baseColWidth="10" defaultRowHeight="14.25" x14ac:dyDescent="0.45"/>
  <sheetData>
    <row r="1" spans="1:3" x14ac:dyDescent="0.45">
      <c r="A1" t="s">
        <v>197</v>
      </c>
      <c r="B1" t="s">
        <v>198</v>
      </c>
      <c r="C1" t="s">
        <v>199</v>
      </c>
    </row>
    <row r="2" spans="1:3" x14ac:dyDescent="0.45">
      <c r="A2" t="s">
        <v>28</v>
      </c>
      <c r="B2" t="s">
        <v>157</v>
      </c>
      <c r="C2">
        <v>0</v>
      </c>
    </row>
    <row r="3" spans="1:3" x14ac:dyDescent="0.45">
      <c r="A3" t="s">
        <v>5</v>
      </c>
      <c r="B3" t="s">
        <v>157</v>
      </c>
      <c r="C3">
        <v>0</v>
      </c>
    </row>
    <row r="4" spans="1:3" x14ac:dyDescent="0.45">
      <c r="A4" t="s">
        <v>162</v>
      </c>
      <c r="B4" t="s">
        <v>157</v>
      </c>
      <c r="C4">
        <v>0</v>
      </c>
    </row>
    <row r="5" spans="1:3" x14ac:dyDescent="0.45">
      <c r="A5" t="s">
        <v>20</v>
      </c>
      <c r="B5" t="s">
        <v>157</v>
      </c>
      <c r="C5">
        <v>0</v>
      </c>
    </row>
    <row r="6" spans="1:3" x14ac:dyDescent="0.45">
      <c r="A6" t="s">
        <v>19</v>
      </c>
      <c r="B6" t="s">
        <v>157</v>
      </c>
      <c r="C6">
        <v>0</v>
      </c>
    </row>
    <row r="7" spans="1:3" x14ac:dyDescent="0.45">
      <c r="A7" t="s">
        <v>28</v>
      </c>
      <c r="B7" t="s">
        <v>156</v>
      </c>
      <c r="C7">
        <v>0</v>
      </c>
    </row>
    <row r="8" spans="1:3" x14ac:dyDescent="0.45">
      <c r="A8" t="s">
        <v>5</v>
      </c>
      <c r="B8" t="s">
        <v>156</v>
      </c>
      <c r="C8">
        <v>0</v>
      </c>
    </row>
    <row r="9" spans="1:3" x14ac:dyDescent="0.45">
      <c r="A9" t="s">
        <v>162</v>
      </c>
      <c r="B9" t="s">
        <v>156</v>
      </c>
      <c r="C9">
        <v>0</v>
      </c>
    </row>
    <row r="10" spans="1:3" x14ac:dyDescent="0.45">
      <c r="A10" t="s">
        <v>20</v>
      </c>
      <c r="B10" t="s">
        <v>156</v>
      </c>
      <c r="C10">
        <v>0</v>
      </c>
    </row>
    <row r="11" spans="1:3" x14ac:dyDescent="0.45">
      <c r="A11" t="s">
        <v>19</v>
      </c>
      <c r="B11" t="s">
        <v>156</v>
      </c>
      <c r="C11">
        <v>0</v>
      </c>
    </row>
    <row r="12" spans="1:3" x14ac:dyDescent="0.45">
      <c r="A12" t="s">
        <v>28</v>
      </c>
      <c r="B12" t="s">
        <v>158</v>
      </c>
      <c r="C12">
        <v>6.9976666666666656</v>
      </c>
    </row>
    <row r="13" spans="1:3" x14ac:dyDescent="0.45">
      <c r="A13" t="s">
        <v>5</v>
      </c>
      <c r="B13" t="s">
        <v>158</v>
      </c>
      <c r="C13">
        <v>1.4988083333333333</v>
      </c>
    </row>
    <row r="14" spans="1:3" x14ac:dyDescent="0.45">
      <c r="A14" t="s">
        <v>162</v>
      </c>
      <c r="B14" t="s">
        <v>158</v>
      </c>
      <c r="C14">
        <v>38.52142666666667</v>
      </c>
    </row>
    <row r="15" spans="1:3" x14ac:dyDescent="0.45">
      <c r="A15" t="s">
        <v>20</v>
      </c>
      <c r="B15" t="s">
        <v>158</v>
      </c>
      <c r="C15">
        <v>59.278891666666659</v>
      </c>
    </row>
    <row r="16" spans="1:3" x14ac:dyDescent="0.45">
      <c r="A16" t="s">
        <v>19</v>
      </c>
      <c r="B16" t="s">
        <v>158</v>
      </c>
      <c r="C16">
        <v>26.72655</v>
      </c>
    </row>
    <row r="17" spans="1:3" x14ac:dyDescent="0.45">
      <c r="A17" t="s">
        <v>28</v>
      </c>
      <c r="B17" t="s">
        <v>159</v>
      </c>
      <c r="C17">
        <v>0</v>
      </c>
    </row>
    <row r="18" spans="1:3" x14ac:dyDescent="0.45">
      <c r="A18" t="s">
        <v>5</v>
      </c>
      <c r="B18" t="s">
        <v>159</v>
      </c>
      <c r="C18">
        <v>0</v>
      </c>
    </row>
    <row r="19" spans="1:3" x14ac:dyDescent="0.45">
      <c r="A19" t="s">
        <v>162</v>
      </c>
      <c r="B19" t="s">
        <v>159</v>
      </c>
      <c r="C19">
        <v>0</v>
      </c>
    </row>
    <row r="20" spans="1:3" x14ac:dyDescent="0.45">
      <c r="A20" t="s">
        <v>20</v>
      </c>
      <c r="B20" t="s">
        <v>159</v>
      </c>
      <c r="C20">
        <v>0</v>
      </c>
    </row>
    <row r="21" spans="1:3" x14ac:dyDescent="0.45">
      <c r="A21" t="s">
        <v>19</v>
      </c>
      <c r="B21" t="s">
        <v>159</v>
      </c>
      <c r="C21">
        <v>0</v>
      </c>
    </row>
  </sheetData>
  <autoFilter ref="A1:C21" xr:uid="{46B365C7-B527-4101-B936-9A1CD055097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Feuil2</vt:lpstr>
      <vt:lpstr>Guided</vt:lpstr>
      <vt:lpstr>De novo</vt:lpstr>
      <vt:lpstr>Ab initio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Sagniez</dc:creator>
  <cp:lastModifiedBy>Melanie Sagniez</cp:lastModifiedBy>
  <dcterms:created xsi:type="dcterms:W3CDTF">2024-01-31T01:56:03Z</dcterms:created>
  <dcterms:modified xsi:type="dcterms:W3CDTF">2024-03-14T16:39:14Z</dcterms:modified>
</cp:coreProperties>
</file>