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esearch_Macbook/Desktop/Excel_Sheets/"/>
    </mc:Choice>
  </mc:AlternateContent>
  <bookViews>
    <workbookView xWindow="840" yWindow="460" windowWidth="15940" windowHeight="14640" activeTab="1"/>
  </bookViews>
  <sheets>
    <sheet name="mMR Cross Calibration Worksheet" sheetId="6" r:id="rId1"/>
    <sheet name="Injection Data" sheetId="5" r:id="rId2"/>
    <sheet name="Gamma Counter" sheetId="3" r:id="rId3"/>
    <sheet name="ROI Analysis" sheetId="1" r:id="rId4"/>
    <sheet name="Constants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4" i="5"/>
  <c r="N5" i="3"/>
  <c r="H6" i="3"/>
  <c r="H5" i="3"/>
  <c r="H4" i="3"/>
  <c r="A2" i="3"/>
  <c r="I4" i="3"/>
  <c r="D4" i="3"/>
  <c r="G4" i="3"/>
  <c r="J4" i="3"/>
  <c r="I5" i="3"/>
  <c r="D5" i="3"/>
  <c r="G5" i="3"/>
  <c r="J5" i="3"/>
  <c r="I6" i="3"/>
  <c r="D6" i="3"/>
  <c r="G6" i="3"/>
  <c r="J6" i="3"/>
  <c r="J7" i="3"/>
  <c r="J8" i="3"/>
  <c r="G15" i="3"/>
  <c r="H31" i="1"/>
  <c r="H30" i="1"/>
  <c r="E31" i="1"/>
  <c r="E30" i="1"/>
  <c r="E25" i="1"/>
  <c r="E26" i="1"/>
  <c r="J24" i="1"/>
  <c r="I24" i="1"/>
  <c r="G24" i="1"/>
  <c r="F24" i="1"/>
  <c r="D24" i="1"/>
  <c r="C24" i="1"/>
  <c r="F27" i="1"/>
  <c r="F31" i="1"/>
  <c r="F23" i="1"/>
  <c r="F30" i="1"/>
  <c r="I27" i="1"/>
  <c r="I31" i="1"/>
  <c r="I23" i="1"/>
  <c r="I30" i="1"/>
  <c r="I29" i="1"/>
  <c r="I28" i="1"/>
  <c r="I26" i="1"/>
  <c r="I25" i="1"/>
  <c r="F29" i="1"/>
  <c r="F28" i="1"/>
  <c r="F26" i="1"/>
  <c r="F25" i="1"/>
  <c r="C27" i="1"/>
  <c r="C31" i="1"/>
  <c r="C23" i="1"/>
  <c r="C30" i="1"/>
  <c r="C29" i="1"/>
  <c r="C28" i="1"/>
  <c r="C25" i="1"/>
  <c r="C26" i="1"/>
  <c r="G13" i="3"/>
  <c r="F4" i="5"/>
  <c r="G4" i="5"/>
  <c r="G14" i="3"/>
  <c r="G1" i="5"/>
  <c r="A1" i="5"/>
  <c r="D1" i="5"/>
  <c r="E1" i="5"/>
  <c r="E29" i="1"/>
  <c r="H29" i="1"/>
  <c r="H28" i="1"/>
  <c r="E28" i="1"/>
  <c r="H26" i="1"/>
  <c r="H25" i="1"/>
  <c r="D23" i="1"/>
  <c r="H27" i="1"/>
  <c r="E27" i="1"/>
  <c r="B27" i="1"/>
  <c r="J23" i="1"/>
  <c r="G23" i="1"/>
</calcChain>
</file>

<file path=xl/sharedStrings.xml><?xml version="1.0" encoding="utf-8"?>
<sst xmlns="http://schemas.openxmlformats.org/spreadsheetml/2006/main" count="76" uniqueCount="54">
  <si>
    <t>VoiName(Region)</t>
  </si>
  <si>
    <t>Averaged</t>
  </si>
  <si>
    <t>Sd</t>
  </si>
  <si>
    <t>[kBq/cc]</t>
  </si>
  <si>
    <t>Group</t>
  </si>
  <si>
    <t>Volume (mL)</t>
  </si>
  <si>
    <t>Decay Correction Factor</t>
  </si>
  <si>
    <t>F-18 Calibration Factor for 0.2 mL (cps/Bq)</t>
  </si>
  <si>
    <t>Half-life</t>
  </si>
  <si>
    <t>FBP</t>
  </si>
  <si>
    <t>OSEM</t>
  </si>
  <si>
    <t>OSEM - PSF</t>
  </si>
  <si>
    <t>ROIs</t>
  </si>
  <si>
    <t>13 circular ROIs were drawn on the phantom.  3 ROIs were drawn at 3 axial positions</t>
  </si>
  <si>
    <t xml:space="preserve">4 additional ROIs with radius 90 mm in between the previous ROIs </t>
  </si>
  <si>
    <t>ROI size (mm)</t>
  </si>
  <si>
    <t>Iterations</t>
  </si>
  <si>
    <t>Subsets</t>
  </si>
  <si>
    <t>Reconstruction Parameters</t>
  </si>
  <si>
    <t>Mass(g)</t>
  </si>
  <si>
    <t>Blood density (g/cc)</t>
  </si>
  <si>
    <t>Time of Measurement</t>
  </si>
  <si>
    <t>CPM</t>
  </si>
  <si>
    <t>Empty (g)</t>
  </si>
  <si>
    <t>Full (g)</t>
  </si>
  <si>
    <t>Reference Time</t>
  </si>
  <si>
    <t>Measured Dose</t>
  </si>
  <si>
    <t>Residual Dose</t>
  </si>
  <si>
    <t>Activity (mCi)</t>
  </si>
  <si>
    <t>Decay Corrected dps</t>
  </si>
  <si>
    <t>Samples</t>
  </si>
  <si>
    <t>---</t>
  </si>
  <si>
    <t>Standard Deviation (as % of Average)</t>
  </si>
  <si>
    <t>Percent Difference from Injection Data</t>
  </si>
  <si>
    <t>Decay Corrected Concentration (kBq/cc)</t>
  </si>
  <si>
    <t>Mean Activity (kBq/g)</t>
  </si>
  <si>
    <t>Percent Difference from Smith-Jones Calculation</t>
  </si>
  <si>
    <t>Smith-Jones Calculation</t>
  </si>
  <si>
    <t xml:space="preserve">Time </t>
  </si>
  <si>
    <t>Standard Deviation</t>
  </si>
  <si>
    <t>Averaged Cross Calibration Factor</t>
  </si>
  <si>
    <t>Group Cross Calibration Factor</t>
  </si>
  <si>
    <t>Percent Difference from CA</t>
  </si>
  <si>
    <t>Percent Difference from MA</t>
  </si>
  <si>
    <t>Compare to Biograph mMR Cross Calibration Worksheet</t>
  </si>
  <si>
    <t>Calculated  Activty  (CA) [kBq/cc]</t>
  </si>
  <si>
    <t>Measured Activity (MA) [kBq/cc]</t>
  </si>
  <si>
    <t>Cross Calibration Factor</t>
  </si>
  <si>
    <t>Scan Start Time</t>
  </si>
  <si>
    <t>Averaged Decay Corrected Concentration (kBq/cc)</t>
  </si>
  <si>
    <t>Decay Corrected Injected Dose (mCi)</t>
  </si>
  <si>
    <t>Decay Corrected Mean Activity (kBq/g)</t>
  </si>
  <si>
    <t>Radius ROI 1 = 90 mm                    Radius ROI 2 = 50 mm                    Radius ROI 3 = 10 mm</t>
  </si>
  <si>
    <t>Copy Worksheet to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</si>
</sst>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0.00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rgb="FF3F3F76"/>
      <name val="Calibri"/>
      <family val="2"/>
      <scheme val="minor"/>
    </font>
    <font>
      <sz val="10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4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ck">
        <color theme="4" tint="0.499984740745262"/>
      </top>
      <bottom style="thin">
        <color rgb="FF7F7F7F"/>
      </bottom>
      <diagonal/>
    </border>
    <border>
      <left/>
      <right style="thin">
        <color rgb="FF7F7F7F"/>
      </right>
      <top style="thick">
        <color theme="4" tint="0.499984740745262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3" borderId="1" applyNumberFormat="0" applyAlignment="0" applyProtection="0"/>
    <xf numFmtId="0" fontId="8" fillId="2" borderId="5" applyNumberFormat="0" applyAlignment="0" applyProtection="0"/>
    <xf numFmtId="0" fontId="9" fillId="0" borderId="6" applyNumberFormat="0" applyFill="0" applyAlignment="0" applyProtection="0"/>
    <xf numFmtId="0" fontId="2" fillId="0" borderId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1" fillId="6" borderId="7" applyNumberFormat="0" applyFont="0" applyAlignment="0" applyProtection="0"/>
    <xf numFmtId="0" fontId="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5" fillId="8" borderId="0" applyNumberFormat="0" applyBorder="0" applyAlignment="0" applyProtection="0"/>
  </cellStyleXfs>
  <cellXfs count="108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2" fillId="0" borderId="0" xfId="8" applyFont="1"/>
    <xf numFmtId="0" fontId="2" fillId="0" borderId="0" xfId="8"/>
    <xf numFmtId="0" fontId="7" fillId="3" borderId="8" xfId="5" applyBorder="1"/>
    <xf numFmtId="0" fontId="14" fillId="5" borderId="1" xfId="10" applyBorder="1"/>
    <xf numFmtId="0" fontId="18" fillId="0" borderId="2" xfId="2" applyFont="1" applyAlignment="1">
      <alignment horizontal="center"/>
    </xf>
    <xf numFmtId="0" fontId="7" fillId="3" borderId="9" xfId="5" applyBorder="1"/>
    <xf numFmtId="164" fontId="7" fillId="3" borderId="9" xfId="5" applyNumberFormat="1" applyBorder="1"/>
    <xf numFmtId="0" fontId="3" fillId="2" borderId="9" xfId="1" applyBorder="1" applyAlignment="1">
      <alignment horizontal="center"/>
    </xf>
    <xf numFmtId="2" fontId="3" fillId="2" borderId="9" xfId="1" applyNumberFormat="1" applyBorder="1" applyAlignment="1">
      <alignment horizontal="center"/>
    </xf>
    <xf numFmtId="0" fontId="3" fillId="2" borderId="9" xfId="1" applyBorder="1"/>
    <xf numFmtId="0" fontId="5" fillId="0" borderId="9" xfId="3" applyBorder="1"/>
    <xf numFmtId="166" fontId="3" fillId="2" borderId="9" xfId="1" applyNumberFormat="1" applyBorder="1" applyAlignment="1">
      <alignment horizontal="center"/>
    </xf>
    <xf numFmtId="165" fontId="3" fillId="2" borderId="9" xfId="1" applyNumberFormat="1" applyBorder="1" applyAlignment="1">
      <alignment horizontal="center"/>
    </xf>
    <xf numFmtId="2" fontId="7" fillId="3" borderId="9" xfId="5" applyNumberFormat="1" applyBorder="1"/>
    <xf numFmtId="11" fontId="3" fillId="2" borderId="9" xfId="1" applyNumberFormat="1" applyBorder="1" applyAlignment="1">
      <alignment horizontal="center"/>
    </xf>
    <xf numFmtId="166" fontId="3" fillId="2" borderId="10" xfId="1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5" fillId="0" borderId="9" xfId="3" applyBorder="1" applyAlignment="1">
      <alignment horizontal="center"/>
    </xf>
    <xf numFmtId="0" fontId="4" fillId="0" borderId="9" xfId="2" applyBorder="1" applyAlignment="1"/>
    <xf numFmtId="0" fontId="6" fillId="0" borderId="9" xfId="4" applyBorder="1" applyAlignment="1">
      <alignment horizontal="center"/>
    </xf>
    <xf numFmtId="0" fontId="3" fillId="7" borderId="9" xfId="1" applyFill="1" applyBorder="1"/>
    <xf numFmtId="0" fontId="8" fillId="2" borderId="9" xfId="6" applyBorder="1"/>
    <xf numFmtId="2" fontId="3" fillId="2" borderId="9" xfId="1" applyNumberFormat="1" applyBorder="1"/>
    <xf numFmtId="2" fontId="8" fillId="2" borderId="9" xfId="6" applyNumberFormat="1" applyBorder="1"/>
    <xf numFmtId="0" fontId="13" fillId="4" borderId="9" xfId="9" applyBorder="1" applyAlignment="1">
      <alignment horizontal="center"/>
    </xf>
    <xf numFmtId="2" fontId="13" fillId="4" borderId="9" xfId="9" applyNumberFormat="1" applyBorder="1"/>
    <xf numFmtId="0" fontId="13" fillId="4" borderId="12" xfId="9" applyBorder="1" applyAlignment="1">
      <alignment horizontal="center"/>
    </xf>
    <xf numFmtId="2" fontId="13" fillId="4" borderId="12" xfId="9" applyNumberFormat="1" applyBorder="1"/>
    <xf numFmtId="0" fontId="14" fillId="5" borderId="4" xfId="10" applyBorder="1" applyAlignment="1">
      <alignment horizontal="center"/>
    </xf>
    <xf numFmtId="0" fontId="14" fillId="5" borderId="0" xfId="10" applyAlignment="1">
      <alignment horizontal="center"/>
    </xf>
    <xf numFmtId="0" fontId="4" fillId="0" borderId="9" xfId="2" applyBorder="1"/>
    <xf numFmtId="0" fontId="15" fillId="3" borderId="9" xfId="13" applyFill="1" applyBorder="1" applyAlignment="1">
      <alignment horizontal="center"/>
    </xf>
    <xf numFmtId="0" fontId="0" fillId="0" borderId="0" xfId="0" applyNumberFormat="1"/>
    <xf numFmtId="164" fontId="9" fillId="0" borderId="6" xfId="7" applyNumberFormat="1" applyFill="1" applyAlignment="1">
      <alignment horizontal="center"/>
    </xf>
    <xf numFmtId="0" fontId="18" fillId="0" borderId="12" xfId="2" applyFont="1" applyBorder="1" applyAlignment="1"/>
    <xf numFmtId="0" fontId="4" fillId="0" borderId="12" xfId="2" applyBorder="1" applyAlignment="1">
      <alignment horizontal="center"/>
    </xf>
    <xf numFmtId="164" fontId="19" fillId="3" borderId="13" xfId="5" applyNumberFormat="1" applyFont="1" applyBorder="1" applyAlignment="1"/>
    <xf numFmtId="2" fontId="3" fillId="2" borderId="18" xfId="1" applyNumberFormat="1" applyBorder="1" applyAlignment="1">
      <alignment horizontal="center"/>
    </xf>
    <xf numFmtId="165" fontId="3" fillId="2" borderId="10" xfId="1" applyNumberFormat="1" applyBorder="1" applyAlignment="1">
      <alignment horizontal="center"/>
    </xf>
    <xf numFmtId="11" fontId="3" fillId="2" borderId="10" xfId="1" applyNumberFormat="1" applyBorder="1" applyAlignment="1">
      <alignment horizontal="center"/>
    </xf>
    <xf numFmtId="1" fontId="7" fillId="3" borderId="12" xfId="5" applyNumberFormat="1" applyBorder="1"/>
    <xf numFmtId="0" fontId="5" fillId="0" borderId="0" xfId="3" quotePrefix="1" applyBorder="1" applyAlignment="1">
      <alignment horizontal="center" vertical="center"/>
    </xf>
    <xf numFmtId="165" fontId="3" fillId="2" borderId="21" xfId="1" applyNumberFormat="1" applyBorder="1" applyAlignment="1">
      <alignment horizontal="center"/>
    </xf>
    <xf numFmtId="165" fontId="8" fillId="2" borderId="18" xfId="6" quotePrefix="1" applyNumberFormat="1" applyBorder="1" applyAlignment="1">
      <alignment horizontal="center"/>
    </xf>
    <xf numFmtId="2" fontId="7" fillId="3" borderId="1" xfId="5" applyNumberFormat="1"/>
    <xf numFmtId="164" fontId="21" fillId="0" borderId="29" xfId="0" applyNumberFormat="1" applyFont="1" applyBorder="1" applyAlignment="1"/>
    <xf numFmtId="10" fontId="3" fillId="7" borderId="9" xfId="1" applyNumberFormat="1" applyFill="1" applyBorder="1"/>
    <xf numFmtId="0" fontId="3" fillId="7" borderId="18" xfId="1" applyFill="1" applyBorder="1"/>
    <xf numFmtId="10" fontId="3" fillId="7" borderId="18" xfId="1" applyNumberFormat="1" applyFill="1" applyBorder="1"/>
    <xf numFmtId="2" fontId="1" fillId="3" borderId="9" xfId="5" applyNumberFormat="1" applyFont="1" applyBorder="1" applyAlignment="1">
      <alignment horizontal="center"/>
    </xf>
    <xf numFmtId="164" fontId="1" fillId="3" borderId="9" xfId="5" applyNumberFormat="1" applyFont="1" applyBorder="1" applyAlignment="1">
      <alignment horizontal="center"/>
    </xf>
    <xf numFmtId="2" fontId="7" fillId="3" borderId="10" xfId="5" applyNumberFormat="1" applyBorder="1"/>
    <xf numFmtId="2" fontId="13" fillId="4" borderId="28" xfId="9" applyNumberFormat="1" applyBorder="1"/>
    <xf numFmtId="2" fontId="13" fillId="4" borderId="10" xfId="9" applyNumberFormat="1" applyBorder="1"/>
    <xf numFmtId="0" fontId="3" fillId="2" borderId="19" xfId="1" applyBorder="1"/>
    <xf numFmtId="2" fontId="3" fillId="2" borderId="20" xfId="1" applyNumberFormat="1" applyBorder="1"/>
    <xf numFmtId="2" fontId="13" fillId="4" borderId="30" xfId="9" applyNumberFormat="1" applyBorder="1"/>
    <xf numFmtId="0" fontId="3" fillId="2" borderId="20" xfId="1" applyBorder="1"/>
    <xf numFmtId="2" fontId="13" fillId="4" borderId="21" xfId="9" applyNumberFormat="1" applyBorder="1"/>
    <xf numFmtId="0" fontId="3" fillId="2" borderId="22" xfId="1" applyBorder="1"/>
    <xf numFmtId="2" fontId="3" fillId="2" borderId="23" xfId="1" applyNumberFormat="1" applyBorder="1"/>
    <xf numFmtId="2" fontId="13" fillId="4" borderId="23" xfId="9" applyNumberFormat="1" applyBorder="1"/>
    <xf numFmtId="0" fontId="3" fillId="2" borderId="23" xfId="1" applyBorder="1"/>
    <xf numFmtId="2" fontId="13" fillId="4" borderId="24" xfId="9" applyNumberFormat="1" applyBorder="1"/>
    <xf numFmtId="10" fontId="3" fillId="2" borderId="24" xfId="1" applyNumberFormat="1" applyBorder="1" applyAlignment="1">
      <alignment horizontal="center"/>
    </xf>
    <xf numFmtId="165" fontId="3" fillId="2" borderId="1" xfId="1" applyNumberFormat="1"/>
    <xf numFmtId="164" fontId="24" fillId="3" borderId="1" xfId="5" applyNumberFormat="1" applyFont="1" applyAlignment="1"/>
    <xf numFmtId="0" fontId="6" fillId="9" borderId="9" xfId="12" applyFill="1" applyBorder="1" applyAlignment="1">
      <alignment horizontal="center"/>
    </xf>
    <xf numFmtId="0" fontId="6" fillId="9" borderId="10" xfId="12" applyFill="1" applyBorder="1" applyAlignment="1">
      <alignment horizontal="center"/>
    </xf>
    <xf numFmtId="0" fontId="26" fillId="8" borderId="9" xfId="32" applyFont="1" applyBorder="1" applyAlignment="1">
      <alignment horizontal="center"/>
    </xf>
    <xf numFmtId="0" fontId="5" fillId="0" borderId="0" xfId="3" applyBorder="1" applyAlignment="1">
      <alignment horizontal="center" vertical="center" wrapText="1"/>
    </xf>
    <xf numFmtId="0" fontId="5" fillId="0" borderId="25" xfId="3" applyBorder="1" applyAlignment="1">
      <alignment horizontal="center" vertical="center" wrapText="1"/>
    </xf>
    <xf numFmtId="0" fontId="5" fillId="0" borderId="26" xfId="3" applyBorder="1" applyAlignment="1">
      <alignment horizontal="center" vertical="center" wrapText="1"/>
    </xf>
    <xf numFmtId="0" fontId="5" fillId="0" borderId="27" xfId="3" applyBorder="1" applyAlignment="1">
      <alignment horizontal="center" vertical="center" wrapText="1"/>
    </xf>
    <xf numFmtId="0" fontId="6" fillId="0" borderId="9" xfId="4" applyBorder="1" applyAlignment="1">
      <alignment horizontal="center" vertical="center" wrapText="1"/>
    </xf>
    <xf numFmtId="0" fontId="10" fillId="2" borderId="9" xfId="6" applyFont="1" applyBorder="1" applyAlignment="1">
      <alignment horizontal="center"/>
    </xf>
    <xf numFmtId="10" fontId="10" fillId="2" borderId="9" xfId="6" applyNumberFormat="1" applyFont="1" applyBorder="1" applyAlignment="1">
      <alignment horizontal="center"/>
    </xf>
    <xf numFmtId="0" fontId="6" fillId="0" borderId="9" xfId="12" applyBorder="1" applyAlignment="1">
      <alignment horizontal="center" vertical="center" wrapText="1"/>
    </xf>
    <xf numFmtId="11" fontId="6" fillId="0" borderId="9" xfId="12" applyNumberFormat="1" applyBorder="1" applyAlignment="1">
      <alignment horizontal="center" vertical="center" wrapText="1"/>
    </xf>
    <xf numFmtId="0" fontId="6" fillId="0" borderId="22" xfId="4" applyBorder="1" applyAlignment="1">
      <alignment horizontal="center"/>
    </xf>
    <xf numFmtId="0" fontId="6" fillId="0" borderId="23" xfId="4" applyBorder="1" applyAlignment="1">
      <alignment horizontal="center"/>
    </xf>
    <xf numFmtId="0" fontId="6" fillId="0" borderId="19" xfId="4" applyBorder="1" applyAlignment="1">
      <alignment horizontal="center"/>
    </xf>
    <xf numFmtId="0" fontId="6" fillId="0" borderId="20" xfId="4" applyBorder="1" applyAlignment="1">
      <alignment horizontal="center"/>
    </xf>
    <xf numFmtId="0" fontId="12" fillId="2" borderId="9" xfId="1" applyFont="1" applyBorder="1" applyAlignment="1">
      <alignment horizontal="center"/>
    </xf>
    <xf numFmtId="165" fontId="12" fillId="2" borderId="9" xfId="1" applyNumberFormat="1" applyFont="1" applyBorder="1" applyAlignment="1">
      <alignment horizontal="center"/>
    </xf>
    <xf numFmtId="0" fontId="4" fillId="0" borderId="31" xfId="2" applyFill="1" applyBorder="1" applyAlignment="1">
      <alignment horizontal="center"/>
    </xf>
    <xf numFmtId="0" fontId="4" fillId="0" borderId="0" xfId="2" applyFill="1" applyBorder="1" applyAlignment="1">
      <alignment horizontal="center"/>
    </xf>
    <xf numFmtId="0" fontId="23" fillId="0" borderId="32" xfId="7" applyFont="1" applyBorder="1" applyAlignment="1">
      <alignment horizontal="center" vertical="center" wrapText="1"/>
    </xf>
    <xf numFmtId="0" fontId="23" fillId="0" borderId="0" xfId="7" applyFont="1" applyBorder="1" applyAlignment="1">
      <alignment horizontal="center" vertical="center" wrapText="1"/>
    </xf>
    <xf numFmtId="0" fontId="23" fillId="0" borderId="25" xfId="7" applyFont="1" applyBorder="1" applyAlignment="1">
      <alignment horizontal="center" vertical="center" wrapText="1"/>
    </xf>
    <xf numFmtId="0" fontId="23" fillId="0" borderId="33" xfId="7" applyFont="1" applyBorder="1" applyAlignment="1">
      <alignment horizontal="center" vertical="center" wrapText="1"/>
    </xf>
    <xf numFmtId="0" fontId="6" fillId="3" borderId="13" xfId="12" applyFill="1" applyBorder="1" applyAlignment="1">
      <alignment horizontal="center"/>
    </xf>
    <xf numFmtId="0" fontId="6" fillId="3" borderId="11" xfId="12" applyFill="1" applyBorder="1" applyAlignment="1">
      <alignment horizontal="center"/>
    </xf>
    <xf numFmtId="0" fontId="6" fillId="3" borderId="14" xfId="12" applyFill="1" applyBorder="1" applyAlignment="1">
      <alignment horizontal="center"/>
    </xf>
    <xf numFmtId="0" fontId="6" fillId="3" borderId="15" xfId="12" applyFill="1" applyBorder="1" applyAlignment="1">
      <alignment horizontal="center"/>
    </xf>
    <xf numFmtId="0" fontId="22" fillId="0" borderId="0" xfId="2" applyFont="1" applyBorder="1" applyAlignment="1">
      <alignment horizontal="center"/>
    </xf>
    <xf numFmtId="0" fontId="5" fillId="0" borderId="3" xfId="3" applyAlignment="1">
      <alignment horizontal="center"/>
    </xf>
    <xf numFmtId="0" fontId="5" fillId="0" borderId="0" xfId="3" applyBorder="1" applyAlignment="1">
      <alignment horizontal="center"/>
    </xf>
    <xf numFmtId="0" fontId="20" fillId="5" borderId="9" xfId="10" applyFont="1" applyBorder="1" applyAlignment="1">
      <alignment horizontal="center"/>
    </xf>
    <xf numFmtId="0" fontId="14" fillId="5" borderId="16" xfId="10" applyBorder="1" applyAlignment="1">
      <alignment horizontal="center"/>
    </xf>
    <xf numFmtId="0" fontId="14" fillId="5" borderId="17" xfId="10" applyBorder="1" applyAlignment="1">
      <alignment horizontal="center"/>
    </xf>
    <xf numFmtId="0" fontId="14" fillId="5" borderId="13" xfId="10" applyBorder="1" applyAlignment="1">
      <alignment horizontal="center"/>
    </xf>
    <xf numFmtId="0" fontId="14" fillId="5" borderId="11" xfId="10" applyBorder="1" applyAlignment="1">
      <alignment horizontal="center"/>
    </xf>
    <xf numFmtId="0" fontId="20" fillId="6" borderId="12" xfId="11" applyFont="1" applyBorder="1" applyAlignment="1">
      <alignment horizontal="center"/>
    </xf>
    <xf numFmtId="0" fontId="20" fillId="6" borderId="34" xfId="11" applyFont="1" applyBorder="1" applyAlignment="1">
      <alignment horizontal="center"/>
    </xf>
  </cellXfs>
  <cellStyles count="33">
    <cellStyle name="Accent1" xfId="32" builtinId="29"/>
    <cellStyle name="Bad" xfId="9" builtinId="27"/>
    <cellStyle name="Calculation" xfId="1" builtinId="22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eading 1" xfId="2" builtinId="16"/>
    <cellStyle name="Heading 2" xfId="3" builtinId="17"/>
    <cellStyle name="Heading 3" xfId="4" builtinId="18"/>
    <cellStyle name="Heading 4" xfId="12" builtinId="19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Input" xfId="5" builtinId="20"/>
    <cellStyle name="Linked Cell" xfId="7" builtinId="24"/>
    <cellStyle name="Neutral" xfId="10" builtinId="28"/>
    <cellStyle name="Normal" xfId="0" builtinId="0"/>
    <cellStyle name="Normal 2" xfId="8"/>
    <cellStyle name="Note" xfId="11" builtinId="10"/>
    <cellStyle name="Output" xfId="6" builtinId="21"/>
    <cellStyle name="Warning Text" xfId="1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baseColWidth="10" defaultColWidth="11.5" defaultRowHeight="15" x14ac:dyDescent="0.2"/>
  <sheetData>
    <row r="1" spans="1:1" x14ac:dyDescent="0.2">
      <c r="A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6" sqref="E6"/>
    </sheetView>
  </sheetViews>
  <sheetFormatPr baseColWidth="10" defaultColWidth="11.5" defaultRowHeight="15" x14ac:dyDescent="0.2"/>
  <cols>
    <col min="1" max="1" width="33.33203125" bestFit="1" customWidth="1"/>
    <col min="2" max="2" width="12.1640625" customWidth="1"/>
    <col min="3" max="3" width="9.1640625" customWidth="1"/>
    <col min="4" max="4" width="13.33203125" customWidth="1"/>
    <col min="5" max="5" width="10.83203125" customWidth="1"/>
    <col min="6" max="6" width="14.1640625" customWidth="1"/>
    <col min="7" max="7" width="13.83203125" customWidth="1"/>
  </cols>
  <sheetData>
    <row r="1" spans="1:7" ht="22" thickBot="1" x14ac:dyDescent="0.3">
      <c r="A1" s="7" t="str">
        <f>'Gamma Counter'!A1</f>
        <v>Reference Time</v>
      </c>
      <c r="B1" s="73" t="s">
        <v>5</v>
      </c>
      <c r="C1" s="75" t="s">
        <v>28</v>
      </c>
      <c r="D1" s="77" t="str">
        <f>'Gamma Counter'!F1</f>
        <v>Time of Measurement</v>
      </c>
      <c r="E1" s="77" t="str">
        <f>'Gamma Counter'!H1</f>
        <v>Decay Correction Factor</v>
      </c>
      <c r="F1" s="77" t="s">
        <v>50</v>
      </c>
      <c r="G1" s="77" t="str">
        <f>'Gamma Counter'!J1</f>
        <v>Decay Corrected Concentration (kBq/cc)</v>
      </c>
    </row>
    <row r="2" spans="1:7" ht="22" thickTop="1" x14ac:dyDescent="0.25">
      <c r="A2" s="39"/>
      <c r="B2" s="73"/>
      <c r="C2" s="75"/>
      <c r="D2" s="77"/>
      <c r="E2" s="77"/>
      <c r="F2" s="77"/>
      <c r="G2" s="77"/>
    </row>
    <row r="3" spans="1:7" ht="19" customHeight="1" x14ac:dyDescent="0.2">
      <c r="B3" s="74"/>
      <c r="C3" s="76"/>
      <c r="D3" s="77"/>
      <c r="E3" s="77"/>
      <c r="F3" s="77"/>
      <c r="G3" s="77"/>
    </row>
    <row r="4" spans="1:7" s="3" customFormat="1" ht="18" customHeight="1" x14ac:dyDescent="0.2">
      <c r="A4" s="13" t="s">
        <v>26</v>
      </c>
      <c r="B4" s="43"/>
      <c r="C4" s="16"/>
      <c r="D4" s="9"/>
      <c r="E4" s="11">
        <f>0.5^((A2-$D$4)*24*60/Constants!C2)</f>
        <v>1</v>
      </c>
      <c r="F4" s="40">
        <f>C4*E4-C5*E5</f>
        <v>0</v>
      </c>
      <c r="G4" s="46" t="e">
        <f>((F4*37000000)/B4)/1000</f>
        <v>#DIV/0!</v>
      </c>
    </row>
    <row r="5" spans="1:7" ht="17" x14ac:dyDescent="0.2">
      <c r="A5" s="13" t="s">
        <v>27</v>
      </c>
      <c r="B5" s="44" t="s">
        <v>31</v>
      </c>
      <c r="C5" s="16"/>
      <c r="D5" s="9"/>
      <c r="E5" s="11">
        <f>0.5^((A2-$D$5)*24*60/Constants!C2)</f>
        <v>1</v>
      </c>
    </row>
    <row r="9" spans="1:7" x14ac:dyDescent="0.2">
      <c r="C9" s="35"/>
    </row>
    <row r="10" spans="1:7" x14ac:dyDescent="0.2">
      <c r="C10" s="35"/>
    </row>
    <row r="14" spans="1:7" ht="16" x14ac:dyDescent="0.2">
      <c r="C14" s="3"/>
    </row>
    <row r="15" spans="1:7" ht="16" x14ac:dyDescent="0.2">
      <c r="C15" s="3"/>
    </row>
  </sheetData>
  <mergeCells count="6">
    <mergeCell ref="B1:B3"/>
    <mergeCell ref="C1:C3"/>
    <mergeCell ref="D1:D3"/>
    <mergeCell ref="E1:E3"/>
    <mergeCell ref="G1:G3"/>
    <mergeCell ref="F1:F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6" sqref="N6"/>
    </sheetView>
  </sheetViews>
  <sheetFormatPr baseColWidth="10" defaultColWidth="10.83203125" defaultRowHeight="16" x14ac:dyDescent="0.2"/>
  <cols>
    <col min="1" max="1" width="22.83203125" style="3" customWidth="1"/>
    <col min="2" max="2" width="9.5" style="3" customWidth="1"/>
    <col min="3" max="3" width="8" style="3" customWidth="1"/>
    <col min="4" max="4" width="8.5" style="3" customWidth="1"/>
    <col min="5" max="5" width="9" style="3" customWidth="1"/>
    <col min="6" max="6" width="15" style="3" customWidth="1"/>
    <col min="7" max="7" width="14" style="3" customWidth="1"/>
    <col min="8" max="8" width="17" style="3" customWidth="1"/>
    <col min="9" max="9" width="14.5" style="3" customWidth="1"/>
    <col min="10" max="10" width="15.5" style="3" customWidth="1"/>
    <col min="11" max="11" width="16" style="3" customWidth="1"/>
    <col min="12" max="12" width="12.5" style="3" customWidth="1"/>
    <col min="13" max="13" width="13.5" style="3" customWidth="1"/>
    <col min="14" max="14" width="17.1640625" style="3" customWidth="1"/>
    <col min="15" max="16384" width="10.83203125" style="3"/>
  </cols>
  <sheetData>
    <row r="1" spans="1:14" ht="21" customHeight="1" x14ac:dyDescent="0.25">
      <c r="A1" s="37" t="s">
        <v>25</v>
      </c>
      <c r="B1" s="80" t="s">
        <v>23</v>
      </c>
      <c r="C1" s="80" t="s">
        <v>24</v>
      </c>
      <c r="D1" s="80" t="s">
        <v>19</v>
      </c>
      <c r="E1" s="80" t="s">
        <v>22</v>
      </c>
      <c r="F1" s="81" t="s">
        <v>21</v>
      </c>
      <c r="G1" s="81" t="s">
        <v>5</v>
      </c>
      <c r="H1" s="80" t="s">
        <v>6</v>
      </c>
      <c r="I1" s="80" t="s">
        <v>29</v>
      </c>
      <c r="J1" s="80" t="s">
        <v>34</v>
      </c>
      <c r="L1" s="88" t="s">
        <v>37</v>
      </c>
      <c r="M1" s="89"/>
      <c r="N1" s="89"/>
    </row>
    <row r="2" spans="1:14" ht="17" customHeight="1" thickBot="1" x14ac:dyDescent="0.25">
      <c r="A2" s="36">
        <f>'Injection Data'!A2</f>
        <v>0</v>
      </c>
      <c r="B2" s="80"/>
      <c r="C2" s="80"/>
      <c r="D2" s="80"/>
      <c r="E2" s="80"/>
      <c r="F2" s="81"/>
      <c r="G2" s="81"/>
      <c r="H2" s="80"/>
      <c r="I2" s="80"/>
      <c r="J2" s="80"/>
      <c r="L2" s="90" t="s">
        <v>35</v>
      </c>
      <c r="M2" s="90" t="s">
        <v>38</v>
      </c>
      <c r="N2" s="90" t="s">
        <v>51</v>
      </c>
    </row>
    <row r="3" spans="1:14" ht="21" thickTop="1" x14ac:dyDescent="0.25">
      <c r="A3" s="38" t="s">
        <v>30</v>
      </c>
      <c r="B3" s="80"/>
      <c r="C3" s="80"/>
      <c r="D3" s="80"/>
      <c r="E3" s="80"/>
      <c r="F3" s="81"/>
      <c r="G3" s="81"/>
      <c r="H3" s="80"/>
      <c r="I3" s="80"/>
      <c r="J3" s="80"/>
      <c r="L3" s="91"/>
      <c r="M3" s="91"/>
      <c r="N3" s="91"/>
    </row>
    <row r="4" spans="1:14" ht="17" x14ac:dyDescent="0.2">
      <c r="A4" s="20">
        <v>1</v>
      </c>
      <c r="B4" s="8"/>
      <c r="C4" s="8"/>
      <c r="D4" s="10">
        <f>C4-B4</f>
        <v>0</v>
      </c>
      <c r="E4" s="8"/>
      <c r="F4" s="9"/>
      <c r="G4" s="14">
        <f>D4/Constants!A2</f>
        <v>0</v>
      </c>
      <c r="H4" s="15">
        <f>0.5^((A2-$F$4)*24*60/Constants!C2)</f>
        <v>1</v>
      </c>
      <c r="I4" s="17">
        <f>((E4/60)*H4)/Constants!B2</f>
        <v>0</v>
      </c>
      <c r="J4" s="15" t="e">
        <f>I4/G4/1000</f>
        <v>#DIV/0!</v>
      </c>
      <c r="L4" s="92"/>
      <c r="M4" s="92"/>
      <c r="N4" s="93"/>
    </row>
    <row r="5" spans="1:14" ht="17" x14ac:dyDescent="0.2">
      <c r="A5" s="20">
        <v>2</v>
      </c>
      <c r="B5" s="8"/>
      <c r="C5" s="8"/>
      <c r="D5" s="10">
        <f>C5-B5</f>
        <v>0</v>
      </c>
      <c r="E5" s="8"/>
      <c r="F5" s="9"/>
      <c r="G5" s="14">
        <f>D5/Constants!A2</f>
        <v>0</v>
      </c>
      <c r="H5" s="15">
        <f>0.5^((A2-$F$5)*24*60/Constants!C2)</f>
        <v>1</v>
      </c>
      <c r="I5" s="17">
        <f>((E5/60)*H5)/Constants!B2</f>
        <v>0</v>
      </c>
      <c r="J5" s="15" t="e">
        <f>I5/G5/1000</f>
        <v>#DIV/0!</v>
      </c>
      <c r="L5" s="52"/>
      <c r="M5" s="53"/>
      <c r="N5" s="68">
        <f>L5*0.5^((A2-$M$5)*24*60/Constants!C2)</f>
        <v>0</v>
      </c>
    </row>
    <row r="6" spans="1:14" ht="18" thickBot="1" x14ac:dyDescent="0.25">
      <c r="A6" s="20">
        <v>3</v>
      </c>
      <c r="B6" s="8"/>
      <c r="C6" s="8"/>
      <c r="D6" s="10">
        <f>C6-B6</f>
        <v>0</v>
      </c>
      <c r="E6" s="8"/>
      <c r="F6" s="9"/>
      <c r="G6" s="18">
        <f>D6/Constants!A2</f>
        <v>0</v>
      </c>
      <c r="H6" s="41">
        <f>0.5^((A2-$F$6)*24*60/Constants!C2)</f>
        <v>1</v>
      </c>
      <c r="I6" s="42">
        <f>((E6/60)*H6)/Constants!B2</f>
        <v>0</v>
      </c>
      <c r="J6" s="41" t="e">
        <f>I6/G6/1000</f>
        <v>#DIV/0!</v>
      </c>
    </row>
    <row r="7" spans="1:14" x14ac:dyDescent="0.2">
      <c r="G7" s="84" t="s">
        <v>49</v>
      </c>
      <c r="H7" s="85"/>
      <c r="I7" s="85"/>
      <c r="J7" s="45" t="e">
        <f>AVERAGE(J4:J6)</f>
        <v>#DIV/0!</v>
      </c>
    </row>
    <row r="8" spans="1:14" ht="17" thickBot="1" x14ac:dyDescent="0.25">
      <c r="G8" s="82" t="s">
        <v>32</v>
      </c>
      <c r="H8" s="83"/>
      <c r="I8" s="83"/>
      <c r="J8" s="67" t="e">
        <f>((STDEV(J4:J6))/J7)</f>
        <v>#DIV/0!</v>
      </c>
    </row>
    <row r="13" spans="1:14" ht="21" x14ac:dyDescent="0.25">
      <c r="A13" s="86" t="s">
        <v>34</v>
      </c>
      <c r="B13" s="86"/>
      <c r="C13" s="86"/>
      <c r="D13" s="86"/>
      <c r="E13" s="86"/>
      <c r="F13" s="86"/>
      <c r="G13" s="87" t="e">
        <f>J7</f>
        <v>#DIV/0!</v>
      </c>
      <c r="H13" s="87"/>
    </row>
    <row r="14" spans="1:14" ht="21" x14ac:dyDescent="0.25">
      <c r="A14" s="78" t="s">
        <v>33</v>
      </c>
      <c r="B14" s="78"/>
      <c r="C14" s="78"/>
      <c r="D14" s="78"/>
      <c r="E14" s="78"/>
      <c r="F14" s="78"/>
      <c r="G14" s="79" t="e">
        <f>((G13-'Injection Data'!G4)/'Injection Data'!G4)</f>
        <v>#DIV/0!</v>
      </c>
      <c r="H14" s="79"/>
    </row>
    <row r="15" spans="1:14" ht="21" x14ac:dyDescent="0.25">
      <c r="A15" s="78" t="s">
        <v>36</v>
      </c>
      <c r="B15" s="78"/>
      <c r="C15" s="78"/>
      <c r="D15" s="78"/>
      <c r="E15" s="78"/>
      <c r="F15" s="78"/>
      <c r="G15" s="79" t="e">
        <f>((J7-N5)/N5)</f>
        <v>#DIV/0!</v>
      </c>
      <c r="H15" s="79"/>
    </row>
  </sheetData>
  <mergeCells count="21">
    <mergeCell ref="J1:J3"/>
    <mergeCell ref="L1:N1"/>
    <mergeCell ref="L2:L4"/>
    <mergeCell ref="M2:M4"/>
    <mergeCell ref="N2:N4"/>
    <mergeCell ref="A15:F15"/>
    <mergeCell ref="G15:H15"/>
    <mergeCell ref="B1:B3"/>
    <mergeCell ref="C1:C3"/>
    <mergeCell ref="D1:D3"/>
    <mergeCell ref="E1:E3"/>
    <mergeCell ref="F1:F3"/>
    <mergeCell ref="G8:I8"/>
    <mergeCell ref="G7:I7"/>
    <mergeCell ref="A13:F13"/>
    <mergeCell ref="A14:F14"/>
    <mergeCell ref="G13:H13"/>
    <mergeCell ref="G14:H14"/>
    <mergeCell ref="G1:G3"/>
    <mergeCell ref="H1:H3"/>
    <mergeCell ref="I1:I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5" workbookViewId="0">
      <selection activeCell="H11" sqref="H11"/>
    </sheetView>
  </sheetViews>
  <sheetFormatPr baseColWidth="10" defaultColWidth="8.83203125" defaultRowHeight="15" x14ac:dyDescent="0.2"/>
  <cols>
    <col min="1" max="1" width="11.33203125" bestFit="1" customWidth="1"/>
    <col min="2" max="2" width="34.6640625" bestFit="1" customWidth="1"/>
    <col min="3" max="3" width="14.33203125" bestFit="1" customWidth="1"/>
    <col min="4" max="4" width="7.33203125" bestFit="1" customWidth="1"/>
    <col min="5" max="5" width="34.6640625" bestFit="1" customWidth="1"/>
    <col min="6" max="6" width="9.5" bestFit="1" customWidth="1"/>
    <col min="7" max="7" width="7.33203125" bestFit="1" customWidth="1"/>
    <col min="8" max="8" width="34.6640625" bestFit="1" customWidth="1"/>
    <col min="9" max="9" width="13.5" customWidth="1"/>
    <col min="10" max="10" width="8.33203125" bestFit="1" customWidth="1"/>
    <col min="11" max="11" width="8.33203125" customWidth="1"/>
    <col min="12" max="12" width="12.1640625" customWidth="1"/>
    <col min="13" max="13" width="7.1640625" customWidth="1"/>
  </cols>
  <sheetData>
    <row r="1" spans="1:12" ht="24" x14ac:dyDescent="0.3">
      <c r="A1" s="98" t="s">
        <v>44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18" thickBot="1" x14ac:dyDescent="0.25">
      <c r="E2" s="100" t="s">
        <v>12</v>
      </c>
      <c r="F2" s="100"/>
      <c r="G2" s="100"/>
      <c r="H2" s="100"/>
      <c r="J2" s="99" t="s">
        <v>18</v>
      </c>
      <c r="K2" s="99"/>
      <c r="L2" s="99"/>
    </row>
    <row r="3" spans="1:12" ht="21" thickTop="1" thickBot="1" x14ac:dyDescent="0.3">
      <c r="A3" s="99" t="s">
        <v>48</v>
      </c>
      <c r="B3" s="99"/>
      <c r="C3" s="69"/>
      <c r="D3" s="48"/>
      <c r="E3" s="101" t="s">
        <v>13</v>
      </c>
      <c r="F3" s="101"/>
      <c r="G3" s="101"/>
      <c r="H3" s="101"/>
      <c r="J3" s="102" t="s">
        <v>16</v>
      </c>
      <c r="K3" s="103"/>
      <c r="L3" s="6">
        <v>6</v>
      </c>
    </row>
    <row r="4" spans="1:12" ht="17" thickTop="1" x14ac:dyDescent="0.2">
      <c r="A4" s="94" t="s">
        <v>45</v>
      </c>
      <c r="B4" s="95"/>
      <c r="C4" s="47"/>
      <c r="E4" s="106" t="s">
        <v>52</v>
      </c>
      <c r="F4" s="107"/>
      <c r="G4" s="107"/>
      <c r="H4" s="107"/>
      <c r="J4" s="104" t="s">
        <v>17</v>
      </c>
      <c r="K4" s="105"/>
      <c r="L4" s="6">
        <v>21</v>
      </c>
    </row>
    <row r="5" spans="1:12" ht="16" x14ac:dyDescent="0.2">
      <c r="A5" s="94" t="s">
        <v>46</v>
      </c>
      <c r="B5" s="95"/>
      <c r="C5" s="47"/>
      <c r="E5" s="101" t="s">
        <v>14</v>
      </c>
      <c r="F5" s="101"/>
      <c r="G5" s="101"/>
      <c r="H5" s="101"/>
    </row>
    <row r="6" spans="1:12" ht="16" x14ac:dyDescent="0.2">
      <c r="A6" s="96" t="s">
        <v>47</v>
      </c>
      <c r="B6" s="97"/>
      <c r="C6" s="5"/>
    </row>
    <row r="7" spans="1:12" ht="20" x14ac:dyDescent="0.25">
      <c r="B7" s="19" t="s">
        <v>9</v>
      </c>
      <c r="C7" s="22" t="s">
        <v>1</v>
      </c>
      <c r="D7" s="29" t="s">
        <v>2</v>
      </c>
      <c r="E7" s="19" t="s">
        <v>10</v>
      </c>
      <c r="F7" s="22" t="s">
        <v>1</v>
      </c>
      <c r="G7" s="29" t="s">
        <v>2</v>
      </c>
      <c r="H7" s="19" t="s">
        <v>11</v>
      </c>
      <c r="I7" s="22" t="s">
        <v>1</v>
      </c>
      <c r="J7" s="27" t="s">
        <v>2</v>
      </c>
    </row>
    <row r="8" spans="1:12" x14ac:dyDescent="0.2">
      <c r="B8" s="22" t="s">
        <v>0</v>
      </c>
      <c r="C8" s="22" t="s">
        <v>3</v>
      </c>
      <c r="D8" s="29" t="s">
        <v>3</v>
      </c>
      <c r="E8" s="22" t="s">
        <v>0</v>
      </c>
      <c r="F8" s="22" t="s">
        <v>3</v>
      </c>
      <c r="G8" s="29" t="s">
        <v>3</v>
      </c>
      <c r="H8" s="22" t="s">
        <v>0</v>
      </c>
      <c r="I8" s="22" t="s">
        <v>3</v>
      </c>
      <c r="J8" s="27" t="s">
        <v>3</v>
      </c>
    </row>
    <row r="9" spans="1:12" ht="17" thickBot="1" x14ac:dyDescent="0.25">
      <c r="A9" s="31" t="s">
        <v>15</v>
      </c>
      <c r="B9" s="70" t="s">
        <v>4</v>
      </c>
      <c r="C9" s="16"/>
      <c r="D9" s="30"/>
      <c r="E9" s="70" t="s">
        <v>4</v>
      </c>
      <c r="F9" s="16"/>
      <c r="G9" s="30"/>
      <c r="H9" s="70" t="s">
        <v>4</v>
      </c>
      <c r="I9" s="16"/>
      <c r="J9" s="28"/>
    </row>
    <row r="10" spans="1:12" ht="16" x14ac:dyDescent="0.2">
      <c r="A10" s="32">
        <v>90</v>
      </c>
      <c r="B10" s="70">
        <v>1</v>
      </c>
      <c r="C10" s="16"/>
      <c r="D10" s="30"/>
      <c r="E10" s="70">
        <v>1</v>
      </c>
      <c r="F10" s="16"/>
      <c r="G10" s="30"/>
      <c r="H10" s="70">
        <v>1</v>
      </c>
      <c r="I10" s="16"/>
      <c r="J10" s="28"/>
    </row>
    <row r="11" spans="1:12" ht="16" x14ac:dyDescent="0.2">
      <c r="A11" s="32">
        <v>50</v>
      </c>
      <c r="B11" s="70">
        <v>2</v>
      </c>
      <c r="C11" s="16"/>
      <c r="D11" s="30"/>
      <c r="E11" s="70">
        <v>2</v>
      </c>
      <c r="F11" s="16"/>
      <c r="G11" s="30"/>
      <c r="H11" s="70">
        <v>2</v>
      </c>
      <c r="I11" s="16"/>
      <c r="J11" s="28"/>
    </row>
    <row r="12" spans="1:12" ht="16" x14ac:dyDescent="0.2">
      <c r="A12" s="32">
        <v>10</v>
      </c>
      <c r="B12" s="70">
        <v>3</v>
      </c>
      <c r="C12" s="16"/>
      <c r="D12" s="30"/>
      <c r="E12" s="70">
        <v>3</v>
      </c>
      <c r="F12" s="16"/>
      <c r="G12" s="30"/>
      <c r="H12" s="70">
        <v>3</v>
      </c>
      <c r="I12" s="16"/>
      <c r="J12" s="28"/>
    </row>
    <row r="13" spans="1:12" ht="16" x14ac:dyDescent="0.2">
      <c r="A13" s="32">
        <v>90</v>
      </c>
      <c r="B13" s="70">
        <v>4</v>
      </c>
      <c r="C13" s="16"/>
      <c r="D13" s="30"/>
      <c r="E13" s="70">
        <v>4</v>
      </c>
      <c r="F13" s="16"/>
      <c r="G13" s="30"/>
      <c r="H13" s="70">
        <v>4</v>
      </c>
      <c r="I13" s="16"/>
      <c r="J13" s="28"/>
    </row>
    <row r="14" spans="1:12" ht="16" x14ac:dyDescent="0.2">
      <c r="A14" s="32">
        <v>50</v>
      </c>
      <c r="B14" s="70">
        <v>5</v>
      </c>
      <c r="C14" s="16"/>
      <c r="D14" s="30"/>
      <c r="E14" s="70">
        <v>5</v>
      </c>
      <c r="F14" s="16"/>
      <c r="G14" s="30"/>
      <c r="H14" s="70">
        <v>5</v>
      </c>
      <c r="I14" s="16"/>
      <c r="J14" s="28"/>
    </row>
    <row r="15" spans="1:12" ht="16" x14ac:dyDescent="0.2">
      <c r="A15" s="32">
        <v>10</v>
      </c>
      <c r="B15" s="70">
        <v>6</v>
      </c>
      <c r="C15" s="16"/>
      <c r="D15" s="30"/>
      <c r="E15" s="70">
        <v>6</v>
      </c>
      <c r="F15" s="16"/>
      <c r="G15" s="30"/>
      <c r="H15" s="70">
        <v>6</v>
      </c>
      <c r="I15" s="16"/>
      <c r="J15" s="28"/>
    </row>
    <row r="16" spans="1:12" ht="16" x14ac:dyDescent="0.2">
      <c r="A16" s="32">
        <v>90</v>
      </c>
      <c r="B16" s="70">
        <v>7</v>
      </c>
      <c r="C16" s="16"/>
      <c r="D16" s="30"/>
      <c r="E16" s="70">
        <v>7</v>
      </c>
      <c r="F16" s="16"/>
      <c r="G16" s="30"/>
      <c r="H16" s="70">
        <v>7</v>
      </c>
      <c r="I16" s="16"/>
      <c r="J16" s="28"/>
    </row>
    <row r="17" spans="1:11" ht="16" x14ac:dyDescent="0.2">
      <c r="A17" s="32">
        <v>50</v>
      </c>
      <c r="B17" s="70">
        <v>8</v>
      </c>
      <c r="C17" s="16"/>
      <c r="D17" s="30"/>
      <c r="E17" s="70">
        <v>8</v>
      </c>
      <c r="F17" s="16"/>
      <c r="G17" s="30"/>
      <c r="H17" s="70">
        <v>8</v>
      </c>
      <c r="I17" s="16"/>
      <c r="J17" s="28"/>
    </row>
    <row r="18" spans="1:11" ht="16" x14ac:dyDescent="0.2">
      <c r="A18" s="32">
        <v>10</v>
      </c>
      <c r="B18" s="70">
        <v>9</v>
      </c>
      <c r="C18" s="16"/>
      <c r="D18" s="30"/>
      <c r="E18" s="70">
        <v>9</v>
      </c>
      <c r="F18" s="16"/>
      <c r="G18" s="30"/>
      <c r="H18" s="70">
        <v>9</v>
      </c>
      <c r="I18" s="16"/>
      <c r="J18" s="28"/>
    </row>
    <row r="19" spans="1:11" ht="16" x14ac:dyDescent="0.2">
      <c r="A19" s="32">
        <v>90</v>
      </c>
      <c r="B19" s="70">
        <v>10</v>
      </c>
      <c r="C19" s="16"/>
      <c r="D19" s="30"/>
      <c r="E19" s="70">
        <v>10</v>
      </c>
      <c r="F19" s="16"/>
      <c r="G19" s="30"/>
      <c r="H19" s="70">
        <v>10</v>
      </c>
      <c r="I19" s="16"/>
      <c r="J19" s="28"/>
    </row>
    <row r="20" spans="1:11" ht="16" x14ac:dyDescent="0.2">
      <c r="A20" s="32">
        <v>90</v>
      </c>
      <c r="B20" s="70">
        <v>11</v>
      </c>
      <c r="C20" s="16"/>
      <c r="D20" s="30"/>
      <c r="E20" s="70">
        <v>11</v>
      </c>
      <c r="F20" s="16"/>
      <c r="G20" s="30"/>
      <c r="H20" s="70">
        <v>11</v>
      </c>
      <c r="I20" s="16"/>
      <c r="J20" s="28"/>
    </row>
    <row r="21" spans="1:11" ht="16" x14ac:dyDescent="0.2">
      <c r="A21" s="32">
        <v>90</v>
      </c>
      <c r="B21" s="70">
        <v>12</v>
      </c>
      <c r="C21" s="16"/>
      <c r="D21" s="30"/>
      <c r="E21" s="70">
        <v>12</v>
      </c>
      <c r="F21" s="16"/>
      <c r="G21" s="30"/>
      <c r="H21" s="70">
        <v>12</v>
      </c>
      <c r="I21" s="16"/>
      <c r="J21" s="28"/>
    </row>
    <row r="22" spans="1:11" ht="17" thickBot="1" x14ac:dyDescent="0.25">
      <c r="A22" s="32">
        <v>90</v>
      </c>
      <c r="B22" s="71">
        <v>13</v>
      </c>
      <c r="C22" s="54"/>
      <c r="D22" s="55"/>
      <c r="E22" s="71">
        <v>13</v>
      </c>
      <c r="F22" s="54"/>
      <c r="G22" s="55"/>
      <c r="H22" s="71">
        <v>13</v>
      </c>
      <c r="I22" s="54"/>
      <c r="J22" s="56"/>
    </row>
    <row r="23" spans="1:11" x14ac:dyDescent="0.2">
      <c r="B23" s="57" t="s">
        <v>1</v>
      </c>
      <c r="C23" s="58" t="e">
        <f>AVERAGE(C10:C22)</f>
        <v>#DIV/0!</v>
      </c>
      <c r="D23" s="59" t="e">
        <f>AVERAGE(D10:D22)</f>
        <v>#DIV/0!</v>
      </c>
      <c r="E23" s="60" t="s">
        <v>1</v>
      </c>
      <c r="F23" s="58" t="e">
        <f>AVERAGE(F10:F22)</f>
        <v>#DIV/0!</v>
      </c>
      <c r="G23" s="59" t="e">
        <f>AVERAGE(G10:G22)</f>
        <v>#DIV/0!</v>
      </c>
      <c r="H23" s="60" t="s">
        <v>1</v>
      </c>
      <c r="I23" s="58" t="e">
        <f>AVERAGE(I10:I22)</f>
        <v>#DIV/0!</v>
      </c>
      <c r="J23" s="61" t="e">
        <f>AVERAGE(J10:J22)</f>
        <v>#DIV/0!</v>
      </c>
    </row>
    <row r="24" spans="1:11" ht="16" thickBot="1" x14ac:dyDescent="0.25">
      <c r="B24" s="62" t="s">
        <v>39</v>
      </c>
      <c r="C24" s="63" t="e">
        <f>STDEV(C10:C22)</f>
        <v>#DIV/0!</v>
      </c>
      <c r="D24" s="64" t="e">
        <f>STDEV(D10:D22)</f>
        <v>#DIV/0!</v>
      </c>
      <c r="E24" s="65" t="s">
        <v>39</v>
      </c>
      <c r="F24" s="63" t="e">
        <f>STDEV(F10:F22)</f>
        <v>#DIV/0!</v>
      </c>
      <c r="G24" s="64" t="e">
        <f>STDEV(G10:G22)</f>
        <v>#DIV/0!</v>
      </c>
      <c r="H24" s="65" t="s">
        <v>39</v>
      </c>
      <c r="I24" s="63" t="e">
        <f>STDEV(I10:I22)</f>
        <v>#DIV/0!</v>
      </c>
      <c r="J24" s="66" t="e">
        <f>STDEV(J10:J22)</f>
        <v>#DIV/0!</v>
      </c>
      <c r="K24" s="1"/>
    </row>
    <row r="25" spans="1:11" x14ac:dyDescent="0.2">
      <c r="B25" s="50" t="s">
        <v>42</v>
      </c>
      <c r="C25" s="51" t="e">
        <f>((C23-(C4))/(C4))</f>
        <v>#DIV/0!</v>
      </c>
      <c r="D25" s="1"/>
      <c r="E25" s="50" t="str">
        <f>B25</f>
        <v>Percent Difference from CA</v>
      </c>
      <c r="F25" s="51" t="e">
        <f>((F23-(C4))/(C4))</f>
        <v>#DIV/0!</v>
      </c>
      <c r="G25" s="1"/>
      <c r="H25" s="50" t="str">
        <f>E25</f>
        <v>Percent Difference from CA</v>
      </c>
      <c r="I25" s="51" t="e">
        <f>((I23-(C4))/(C4))</f>
        <v>#DIV/0!</v>
      </c>
      <c r="J25" s="1"/>
      <c r="K25" s="1"/>
    </row>
    <row r="26" spans="1:11" x14ac:dyDescent="0.2">
      <c r="B26" s="23" t="s">
        <v>43</v>
      </c>
      <c r="C26" s="49" t="e">
        <f>((C23-(C5))/(C5))</f>
        <v>#DIV/0!</v>
      </c>
      <c r="D26" s="1"/>
      <c r="E26" s="23" t="str">
        <f>B26</f>
        <v>Percent Difference from MA</v>
      </c>
      <c r="F26" s="49" t="e">
        <f>((F23-(C5))/(C5))</f>
        <v>#DIV/0!</v>
      </c>
      <c r="G26" s="1"/>
      <c r="H26" s="23" t="str">
        <f>E26</f>
        <v>Percent Difference from MA</v>
      </c>
      <c r="I26" s="49" t="e">
        <f>((I23-(C5))/(C5))</f>
        <v>#DIV/0!</v>
      </c>
      <c r="J26" s="1"/>
      <c r="K26" s="1"/>
    </row>
    <row r="27" spans="1:11" x14ac:dyDescent="0.2">
      <c r="B27" s="12" t="str">
        <f>B9</f>
        <v>Group</v>
      </c>
      <c r="C27" s="25">
        <f>C9</f>
        <v>0</v>
      </c>
      <c r="D27" s="1"/>
      <c r="E27" s="12" t="str">
        <f>E9</f>
        <v>Group</v>
      </c>
      <c r="F27" s="25">
        <f>F9</f>
        <v>0</v>
      </c>
      <c r="G27" s="1"/>
      <c r="H27" s="12" t="str">
        <f>H9</f>
        <v>Group</v>
      </c>
      <c r="I27" s="25">
        <f>I9</f>
        <v>0</v>
      </c>
      <c r="J27" s="1"/>
      <c r="K27" s="1"/>
    </row>
    <row r="28" spans="1:11" x14ac:dyDescent="0.2">
      <c r="B28" s="50" t="s">
        <v>42</v>
      </c>
      <c r="C28" s="49" t="e">
        <f>((C27-(C4))/(C4))</f>
        <v>#DIV/0!</v>
      </c>
      <c r="D28" s="1"/>
      <c r="E28" s="23" t="str">
        <f>B28</f>
        <v>Percent Difference from CA</v>
      </c>
      <c r="F28" s="49" t="e">
        <f>((F27-C4)/(C4))</f>
        <v>#DIV/0!</v>
      </c>
      <c r="G28" s="1"/>
      <c r="H28" s="23" t="str">
        <f>B28</f>
        <v>Percent Difference from CA</v>
      </c>
      <c r="I28" s="49" t="e">
        <f>((I27-(C4))/(C4))</f>
        <v>#DIV/0!</v>
      </c>
      <c r="J28" s="1"/>
      <c r="K28" s="1"/>
    </row>
    <row r="29" spans="1:11" x14ac:dyDescent="0.2">
      <c r="B29" s="23" t="s">
        <v>43</v>
      </c>
      <c r="C29" s="49" t="e">
        <f>((C27-(C5))/(C5))</f>
        <v>#DIV/0!</v>
      </c>
      <c r="D29" s="1"/>
      <c r="E29" s="23" t="str">
        <f>B29</f>
        <v>Percent Difference from MA</v>
      </c>
      <c r="F29" s="49" t="e">
        <f>(F27-C5)/(C5)</f>
        <v>#DIV/0!</v>
      </c>
      <c r="G29" s="1"/>
      <c r="H29" s="23" t="str">
        <f>B29</f>
        <v>Percent Difference from MA</v>
      </c>
      <c r="I29" s="49" t="e">
        <f>((I27-(C5))/(C5))</f>
        <v>#DIV/0!</v>
      </c>
      <c r="J29" s="1"/>
      <c r="K29" s="1"/>
    </row>
    <row r="30" spans="1:11" ht="16" x14ac:dyDescent="0.2">
      <c r="B30" s="24" t="s">
        <v>40</v>
      </c>
      <c r="C30" s="26" t="e">
        <f>(C4)/C23</f>
        <v>#DIV/0!</v>
      </c>
      <c r="D30" s="2"/>
      <c r="E30" s="24" t="str">
        <f>B30</f>
        <v>Averaged Cross Calibration Factor</v>
      </c>
      <c r="F30" s="26" t="e">
        <f>(C4)/F23</f>
        <v>#DIV/0!</v>
      </c>
      <c r="G30" s="2"/>
      <c r="H30" s="24" t="str">
        <f>B30</f>
        <v>Averaged Cross Calibration Factor</v>
      </c>
      <c r="I30" s="26" t="e">
        <f>(C4)/I23</f>
        <v>#DIV/0!</v>
      </c>
      <c r="J30" s="1"/>
      <c r="K30" s="1"/>
    </row>
    <row r="31" spans="1:11" ht="16" x14ac:dyDescent="0.2">
      <c r="B31" s="24" t="s">
        <v>41</v>
      </c>
      <c r="C31" s="26" t="e">
        <f>(C4)/C27</f>
        <v>#DIV/0!</v>
      </c>
      <c r="D31" s="2"/>
      <c r="E31" s="24" t="str">
        <f>B31</f>
        <v>Group Cross Calibration Factor</v>
      </c>
      <c r="F31" s="26" t="e">
        <f>(C4)/F27</f>
        <v>#DIV/0!</v>
      </c>
      <c r="G31" s="2"/>
      <c r="H31" s="24" t="str">
        <f>B31</f>
        <v>Group Cross Calibration Factor</v>
      </c>
      <c r="I31" s="26" t="e">
        <f>(C4)/I27</f>
        <v>#DIV/0!</v>
      </c>
      <c r="J31" s="1"/>
    </row>
    <row r="40" spans="5:5" ht="16" x14ac:dyDescent="0.2">
      <c r="E40" s="4"/>
    </row>
  </sheetData>
  <mergeCells count="12">
    <mergeCell ref="A4:B4"/>
    <mergeCell ref="A5:B5"/>
    <mergeCell ref="A6:B6"/>
    <mergeCell ref="A1:L1"/>
    <mergeCell ref="A3:B3"/>
    <mergeCell ref="E2:H2"/>
    <mergeCell ref="J2:L2"/>
    <mergeCell ref="E3:H3"/>
    <mergeCell ref="E5:H5"/>
    <mergeCell ref="J3:K3"/>
    <mergeCell ref="J4:K4"/>
    <mergeCell ref="E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5.5" bestFit="1" customWidth="1"/>
    <col min="2" max="2" width="53.1640625" bestFit="1" customWidth="1"/>
    <col min="3" max="3" width="10.6640625" bestFit="1" customWidth="1"/>
    <col min="4" max="4" width="25.6640625" bestFit="1" customWidth="1"/>
    <col min="5" max="5" width="14.1640625" bestFit="1" customWidth="1"/>
    <col min="8" max="8" width="10.6640625" bestFit="1" customWidth="1"/>
  </cols>
  <sheetData>
    <row r="1" spans="1:3" ht="20" x14ac:dyDescent="0.25">
      <c r="A1" s="33" t="s">
        <v>20</v>
      </c>
      <c r="B1" s="21" t="s">
        <v>7</v>
      </c>
      <c r="C1" s="33" t="s">
        <v>8</v>
      </c>
    </row>
    <row r="2" spans="1:3" ht="16" x14ac:dyDescent="0.2">
      <c r="A2" s="34">
        <v>1</v>
      </c>
      <c r="B2" s="34">
        <v>0.391293</v>
      </c>
      <c r="C2" s="72">
        <v>109.77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mMR Cross Calibration Worksheet</vt:lpstr>
      <vt:lpstr>Injection Data</vt:lpstr>
      <vt:lpstr>Gamma Counter</vt:lpstr>
      <vt:lpstr>ROI Analysis</vt:lpstr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</dc:creator>
  <cp:lastModifiedBy>Microsoft Office User</cp:lastModifiedBy>
  <dcterms:created xsi:type="dcterms:W3CDTF">2017-01-04T16:55:15Z</dcterms:created>
  <dcterms:modified xsi:type="dcterms:W3CDTF">2017-01-16T05:22:00Z</dcterms:modified>
</cp:coreProperties>
</file>