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esearch_Macbook/GitHub/Excel_Files/"/>
    </mc:Choice>
  </mc:AlternateContent>
  <bookViews>
    <workbookView xWindow="60" yWindow="600" windowWidth="25540" windowHeight="14500" tabRatio="500" activeTab="3"/>
  </bookViews>
  <sheets>
    <sheet name="Calibration Data" sheetId="8" r:id="rId1"/>
    <sheet name="Subject 1" sheetId="9" r:id="rId2"/>
    <sheet name="Subject 2" sheetId="10" r:id="rId3"/>
    <sheet name="Subject 3" sheetId="11" r:id="rId4"/>
    <sheet name="Subject 4" sheetId="12" r:id="rId5"/>
    <sheet name="Subject 5" sheetId="13" r:id="rId6"/>
    <sheet name="TACs" sheetId="14" r:id="rId7"/>
  </sheets>
  <definedNames>
    <definedName name="Untitled" localSheetId="0">'Calibration Data'!$AL$18:$AN$23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3" l="1"/>
  <c r="C24" i="13"/>
  <c r="H24" i="13"/>
  <c r="F14" i="13"/>
  <c r="G14" i="13"/>
  <c r="F15" i="13"/>
  <c r="G15" i="13"/>
  <c r="G16" i="13"/>
  <c r="I24" i="13"/>
  <c r="J32" i="14"/>
  <c r="F25" i="13"/>
  <c r="C25" i="13"/>
  <c r="H25" i="13"/>
  <c r="I25" i="13"/>
  <c r="J33" i="14"/>
  <c r="F26" i="13"/>
  <c r="C26" i="13"/>
  <c r="H26" i="13"/>
  <c r="I26" i="13"/>
  <c r="J34" i="14"/>
  <c r="F27" i="13"/>
  <c r="C27" i="13"/>
  <c r="H27" i="13"/>
  <c r="I27" i="13"/>
  <c r="J35" i="14"/>
  <c r="F28" i="13"/>
  <c r="C28" i="13"/>
  <c r="H28" i="13"/>
  <c r="I28" i="13"/>
  <c r="J36" i="14"/>
  <c r="F29" i="13"/>
  <c r="C29" i="13"/>
  <c r="H29" i="13"/>
  <c r="I29" i="13"/>
  <c r="J37" i="14"/>
  <c r="F30" i="13"/>
  <c r="C30" i="13"/>
  <c r="H30" i="13"/>
  <c r="I30" i="13"/>
  <c r="J38" i="14"/>
  <c r="F31" i="13"/>
  <c r="C31" i="13"/>
  <c r="H31" i="13"/>
  <c r="I31" i="13"/>
  <c r="J39" i="14"/>
  <c r="F32" i="13"/>
  <c r="C32" i="13"/>
  <c r="H32" i="13"/>
  <c r="I32" i="13"/>
  <c r="J40" i="14"/>
  <c r="F33" i="13"/>
  <c r="C33" i="13"/>
  <c r="H33" i="13"/>
  <c r="I33" i="13"/>
  <c r="J41" i="14"/>
  <c r="F34" i="13"/>
  <c r="C34" i="13"/>
  <c r="H34" i="13"/>
  <c r="I34" i="13"/>
  <c r="J42" i="14"/>
  <c r="F35" i="13"/>
  <c r="C35" i="13"/>
  <c r="H35" i="13"/>
  <c r="I35" i="13"/>
  <c r="J43" i="14"/>
  <c r="F36" i="13"/>
  <c r="C36" i="13"/>
  <c r="H36" i="13"/>
  <c r="I36" i="13"/>
  <c r="J44" i="14"/>
  <c r="F37" i="13"/>
  <c r="C37" i="13"/>
  <c r="H37" i="13"/>
  <c r="I37" i="13"/>
  <c r="J45" i="14"/>
  <c r="F38" i="13"/>
  <c r="C38" i="13"/>
  <c r="H38" i="13"/>
  <c r="I38" i="13"/>
  <c r="J46" i="14"/>
  <c r="F39" i="13"/>
  <c r="C39" i="13"/>
  <c r="H39" i="13"/>
  <c r="I39" i="13"/>
  <c r="J47" i="14"/>
  <c r="F40" i="13"/>
  <c r="C40" i="13"/>
  <c r="H40" i="13"/>
  <c r="I40" i="13"/>
  <c r="J48" i="14"/>
  <c r="F41" i="13"/>
  <c r="C41" i="13"/>
  <c r="H41" i="13"/>
  <c r="I41" i="13"/>
  <c r="J49" i="14"/>
  <c r="F42" i="13"/>
  <c r="C42" i="13"/>
  <c r="H42" i="13"/>
  <c r="I42" i="13"/>
  <c r="J50" i="14"/>
  <c r="F43" i="13"/>
  <c r="C43" i="13"/>
  <c r="H43" i="13"/>
  <c r="I43" i="13"/>
  <c r="J51" i="14"/>
  <c r="F44" i="13"/>
  <c r="C44" i="13"/>
  <c r="H44" i="13"/>
  <c r="I44" i="13"/>
  <c r="J52" i="14"/>
  <c r="F45" i="13"/>
  <c r="C45" i="13"/>
  <c r="H45" i="13"/>
  <c r="I45" i="13"/>
  <c r="J53" i="14"/>
  <c r="F46" i="13"/>
  <c r="C46" i="13"/>
  <c r="H46" i="13"/>
  <c r="I46" i="13"/>
  <c r="J54" i="14"/>
  <c r="F24" i="12"/>
  <c r="C24" i="12"/>
  <c r="H24" i="12"/>
  <c r="F14" i="12"/>
  <c r="G14" i="12"/>
  <c r="F15" i="12"/>
  <c r="G15" i="12"/>
  <c r="G16" i="12"/>
  <c r="I24" i="12"/>
  <c r="H32" i="14"/>
  <c r="F25" i="12"/>
  <c r="C25" i="12"/>
  <c r="H25" i="12"/>
  <c r="I25" i="12"/>
  <c r="H33" i="14"/>
  <c r="F26" i="12"/>
  <c r="C26" i="12"/>
  <c r="H26" i="12"/>
  <c r="I26" i="12"/>
  <c r="H34" i="14"/>
  <c r="F27" i="12"/>
  <c r="C27" i="12"/>
  <c r="H27" i="12"/>
  <c r="I27" i="12"/>
  <c r="H35" i="14"/>
  <c r="F28" i="12"/>
  <c r="C28" i="12"/>
  <c r="H28" i="12"/>
  <c r="I28" i="12"/>
  <c r="H36" i="14"/>
  <c r="F29" i="12"/>
  <c r="C29" i="12"/>
  <c r="H29" i="12"/>
  <c r="I29" i="12"/>
  <c r="H37" i="14"/>
  <c r="F30" i="12"/>
  <c r="C30" i="12"/>
  <c r="H30" i="12"/>
  <c r="I30" i="12"/>
  <c r="H38" i="14"/>
  <c r="F31" i="12"/>
  <c r="C31" i="12"/>
  <c r="H31" i="12"/>
  <c r="I31" i="12"/>
  <c r="H39" i="14"/>
  <c r="F32" i="12"/>
  <c r="C32" i="12"/>
  <c r="H32" i="12"/>
  <c r="I32" i="12"/>
  <c r="H40" i="14"/>
  <c r="F33" i="12"/>
  <c r="C33" i="12"/>
  <c r="H33" i="12"/>
  <c r="I33" i="12"/>
  <c r="H41" i="14"/>
  <c r="F34" i="12"/>
  <c r="C34" i="12"/>
  <c r="H34" i="12"/>
  <c r="I34" i="12"/>
  <c r="H42" i="14"/>
  <c r="F35" i="12"/>
  <c r="C35" i="12"/>
  <c r="H35" i="12"/>
  <c r="I35" i="12"/>
  <c r="H43" i="14"/>
  <c r="F36" i="12"/>
  <c r="C36" i="12"/>
  <c r="H36" i="12"/>
  <c r="I36" i="12"/>
  <c r="H44" i="14"/>
  <c r="F37" i="12"/>
  <c r="C37" i="12"/>
  <c r="H37" i="12"/>
  <c r="I37" i="12"/>
  <c r="H45" i="14"/>
  <c r="F38" i="12"/>
  <c r="C38" i="12"/>
  <c r="H38" i="12"/>
  <c r="I38" i="12"/>
  <c r="H46" i="14"/>
  <c r="F39" i="12"/>
  <c r="C39" i="12"/>
  <c r="H39" i="12"/>
  <c r="I39" i="12"/>
  <c r="H47" i="14"/>
  <c r="F40" i="12"/>
  <c r="C40" i="12"/>
  <c r="H40" i="12"/>
  <c r="I40" i="12"/>
  <c r="H48" i="14"/>
  <c r="F41" i="12"/>
  <c r="C41" i="12"/>
  <c r="H41" i="12"/>
  <c r="I41" i="12"/>
  <c r="H49" i="14"/>
  <c r="F42" i="12"/>
  <c r="C42" i="12"/>
  <c r="H42" i="12"/>
  <c r="I42" i="12"/>
  <c r="H50" i="14"/>
  <c r="F43" i="12"/>
  <c r="C43" i="12"/>
  <c r="H43" i="12"/>
  <c r="I43" i="12"/>
  <c r="H51" i="14"/>
  <c r="F44" i="12"/>
  <c r="C44" i="12"/>
  <c r="H44" i="12"/>
  <c r="I44" i="12"/>
  <c r="H52" i="14"/>
  <c r="F45" i="12"/>
  <c r="C45" i="12"/>
  <c r="H45" i="12"/>
  <c r="I45" i="12"/>
  <c r="H53" i="14"/>
  <c r="F46" i="12"/>
  <c r="C46" i="12"/>
  <c r="H46" i="12"/>
  <c r="I46" i="12"/>
  <c r="H54" i="14"/>
  <c r="F24" i="11"/>
  <c r="C24" i="11"/>
  <c r="H24" i="11"/>
  <c r="F14" i="11"/>
  <c r="G14" i="11"/>
  <c r="F15" i="11"/>
  <c r="G15" i="11"/>
  <c r="G16" i="11"/>
  <c r="I24" i="11"/>
  <c r="F32" i="14"/>
  <c r="F25" i="11"/>
  <c r="C25" i="11"/>
  <c r="H25" i="11"/>
  <c r="I25" i="11"/>
  <c r="F33" i="14"/>
  <c r="F26" i="11"/>
  <c r="C26" i="11"/>
  <c r="H26" i="11"/>
  <c r="I26" i="11"/>
  <c r="F34" i="14"/>
  <c r="F27" i="11"/>
  <c r="C27" i="11"/>
  <c r="H27" i="11"/>
  <c r="I27" i="11"/>
  <c r="F35" i="14"/>
  <c r="F28" i="11"/>
  <c r="C28" i="11"/>
  <c r="H28" i="11"/>
  <c r="I28" i="11"/>
  <c r="F36" i="14"/>
  <c r="F29" i="11"/>
  <c r="C29" i="11"/>
  <c r="H29" i="11"/>
  <c r="I29" i="11"/>
  <c r="F37" i="14"/>
  <c r="F30" i="11"/>
  <c r="C30" i="11"/>
  <c r="H30" i="11"/>
  <c r="I30" i="11"/>
  <c r="F38" i="14"/>
  <c r="F31" i="11"/>
  <c r="C31" i="11"/>
  <c r="H31" i="11"/>
  <c r="I31" i="11"/>
  <c r="F39" i="14"/>
  <c r="F32" i="11"/>
  <c r="C32" i="11"/>
  <c r="H32" i="11"/>
  <c r="I32" i="11"/>
  <c r="F40" i="14"/>
  <c r="F33" i="11"/>
  <c r="C33" i="11"/>
  <c r="H33" i="11"/>
  <c r="I33" i="11"/>
  <c r="F41" i="14"/>
  <c r="F34" i="11"/>
  <c r="C34" i="11"/>
  <c r="H34" i="11"/>
  <c r="I34" i="11"/>
  <c r="F42" i="14"/>
  <c r="F35" i="11"/>
  <c r="C35" i="11"/>
  <c r="H35" i="11"/>
  <c r="I35" i="11"/>
  <c r="F43" i="14"/>
  <c r="F36" i="11"/>
  <c r="C36" i="11"/>
  <c r="H36" i="11"/>
  <c r="I36" i="11"/>
  <c r="F44" i="14"/>
  <c r="F37" i="11"/>
  <c r="C37" i="11"/>
  <c r="H37" i="11"/>
  <c r="I37" i="11"/>
  <c r="F45" i="14"/>
  <c r="F38" i="11"/>
  <c r="C38" i="11"/>
  <c r="H38" i="11"/>
  <c r="I38" i="11"/>
  <c r="F46" i="14"/>
  <c r="F39" i="11"/>
  <c r="C39" i="11"/>
  <c r="H39" i="11"/>
  <c r="I39" i="11"/>
  <c r="F47" i="14"/>
  <c r="F40" i="11"/>
  <c r="C40" i="11"/>
  <c r="H40" i="11"/>
  <c r="I40" i="11"/>
  <c r="F48" i="14"/>
  <c r="F41" i="11"/>
  <c r="C41" i="11"/>
  <c r="H41" i="11"/>
  <c r="I41" i="11"/>
  <c r="F49" i="14"/>
  <c r="F42" i="11"/>
  <c r="C42" i="11"/>
  <c r="H42" i="11"/>
  <c r="I42" i="11"/>
  <c r="F50" i="14"/>
  <c r="F43" i="11"/>
  <c r="C43" i="11"/>
  <c r="H43" i="11"/>
  <c r="I43" i="11"/>
  <c r="F51" i="14"/>
  <c r="F44" i="11"/>
  <c r="C44" i="11"/>
  <c r="H44" i="11"/>
  <c r="I44" i="11"/>
  <c r="F52" i="14"/>
  <c r="F45" i="11"/>
  <c r="C45" i="11"/>
  <c r="H45" i="11"/>
  <c r="I45" i="11"/>
  <c r="F53" i="14"/>
  <c r="F46" i="11"/>
  <c r="C46" i="11"/>
  <c r="H46" i="11"/>
  <c r="I46" i="11"/>
  <c r="F54" i="14"/>
  <c r="F24" i="10"/>
  <c r="C24" i="10"/>
  <c r="H24" i="10"/>
  <c r="F14" i="10"/>
  <c r="G14" i="10"/>
  <c r="F15" i="10"/>
  <c r="G15" i="10"/>
  <c r="G16" i="10"/>
  <c r="I24" i="10"/>
  <c r="D32" i="14"/>
  <c r="F25" i="10"/>
  <c r="C25" i="10"/>
  <c r="H25" i="10"/>
  <c r="I25" i="10"/>
  <c r="D33" i="14"/>
  <c r="F26" i="10"/>
  <c r="C26" i="10"/>
  <c r="H26" i="10"/>
  <c r="I26" i="10"/>
  <c r="D34" i="14"/>
  <c r="F27" i="10"/>
  <c r="C27" i="10"/>
  <c r="H27" i="10"/>
  <c r="I27" i="10"/>
  <c r="D35" i="14"/>
  <c r="F28" i="10"/>
  <c r="C28" i="10"/>
  <c r="H28" i="10"/>
  <c r="I28" i="10"/>
  <c r="D36" i="14"/>
  <c r="F29" i="10"/>
  <c r="C29" i="10"/>
  <c r="H29" i="10"/>
  <c r="I29" i="10"/>
  <c r="D37" i="14"/>
  <c r="F30" i="10"/>
  <c r="C30" i="10"/>
  <c r="H30" i="10"/>
  <c r="I30" i="10"/>
  <c r="D38" i="14"/>
  <c r="F31" i="10"/>
  <c r="C31" i="10"/>
  <c r="H31" i="10"/>
  <c r="I31" i="10"/>
  <c r="D39" i="14"/>
  <c r="F32" i="10"/>
  <c r="C32" i="10"/>
  <c r="H32" i="10"/>
  <c r="I32" i="10"/>
  <c r="D40" i="14"/>
  <c r="F33" i="10"/>
  <c r="C33" i="10"/>
  <c r="H33" i="10"/>
  <c r="I33" i="10"/>
  <c r="D41" i="14"/>
  <c r="F34" i="10"/>
  <c r="C34" i="10"/>
  <c r="H34" i="10"/>
  <c r="I34" i="10"/>
  <c r="D42" i="14"/>
  <c r="F35" i="10"/>
  <c r="C35" i="10"/>
  <c r="H35" i="10"/>
  <c r="I35" i="10"/>
  <c r="D43" i="14"/>
  <c r="F36" i="10"/>
  <c r="C36" i="10"/>
  <c r="H36" i="10"/>
  <c r="I36" i="10"/>
  <c r="D44" i="14"/>
  <c r="F37" i="10"/>
  <c r="C37" i="10"/>
  <c r="H37" i="10"/>
  <c r="I37" i="10"/>
  <c r="D45" i="14"/>
  <c r="F38" i="10"/>
  <c r="C38" i="10"/>
  <c r="H38" i="10"/>
  <c r="I38" i="10"/>
  <c r="D46" i="14"/>
  <c r="F39" i="10"/>
  <c r="C39" i="10"/>
  <c r="H39" i="10"/>
  <c r="I39" i="10"/>
  <c r="D47" i="14"/>
  <c r="F40" i="10"/>
  <c r="C40" i="10"/>
  <c r="H40" i="10"/>
  <c r="I40" i="10"/>
  <c r="D48" i="14"/>
  <c r="F41" i="10"/>
  <c r="C41" i="10"/>
  <c r="H41" i="10"/>
  <c r="I41" i="10"/>
  <c r="D49" i="14"/>
  <c r="F42" i="10"/>
  <c r="C42" i="10"/>
  <c r="H42" i="10"/>
  <c r="I42" i="10"/>
  <c r="D50" i="14"/>
  <c r="F43" i="10"/>
  <c r="C43" i="10"/>
  <c r="H43" i="10"/>
  <c r="I43" i="10"/>
  <c r="D51" i="14"/>
  <c r="F44" i="10"/>
  <c r="C44" i="10"/>
  <c r="H44" i="10"/>
  <c r="I44" i="10"/>
  <c r="D52" i="14"/>
  <c r="F45" i="10"/>
  <c r="C45" i="10"/>
  <c r="H45" i="10"/>
  <c r="I45" i="10"/>
  <c r="D53" i="14"/>
  <c r="F46" i="10"/>
  <c r="C46" i="10"/>
  <c r="H46" i="10"/>
  <c r="I46" i="10"/>
  <c r="D54" i="14"/>
  <c r="F23" i="13"/>
  <c r="C23" i="13"/>
  <c r="H23" i="13"/>
  <c r="I23" i="13"/>
  <c r="J31" i="14"/>
  <c r="F23" i="12"/>
  <c r="C23" i="12"/>
  <c r="H23" i="12"/>
  <c r="I23" i="12"/>
  <c r="H31" i="14"/>
  <c r="F23" i="11"/>
  <c r="C23" i="11"/>
  <c r="H23" i="11"/>
  <c r="I23" i="11"/>
  <c r="F31" i="14"/>
  <c r="F23" i="10"/>
  <c r="C23" i="10"/>
  <c r="H23" i="10"/>
  <c r="I23" i="10"/>
  <c r="D31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J4" i="14"/>
  <c r="H4" i="14"/>
  <c r="F4" i="14"/>
  <c r="D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I4" i="14"/>
  <c r="G4" i="14"/>
  <c r="E4" i="14"/>
  <c r="C4" i="14"/>
  <c r="F24" i="9"/>
  <c r="C24" i="9"/>
  <c r="H24" i="9"/>
  <c r="F14" i="9"/>
  <c r="G14" i="9"/>
  <c r="F15" i="9"/>
  <c r="G15" i="9"/>
  <c r="G16" i="9"/>
  <c r="I24" i="9"/>
  <c r="B32" i="14"/>
  <c r="F25" i="9"/>
  <c r="C25" i="9"/>
  <c r="H25" i="9"/>
  <c r="I25" i="9"/>
  <c r="B33" i="14"/>
  <c r="F26" i="9"/>
  <c r="C26" i="9"/>
  <c r="H26" i="9"/>
  <c r="I26" i="9"/>
  <c r="B34" i="14"/>
  <c r="F27" i="9"/>
  <c r="C27" i="9"/>
  <c r="H27" i="9"/>
  <c r="I27" i="9"/>
  <c r="B35" i="14"/>
  <c r="F28" i="9"/>
  <c r="C28" i="9"/>
  <c r="H28" i="9"/>
  <c r="I28" i="9"/>
  <c r="B36" i="14"/>
  <c r="F29" i="9"/>
  <c r="C29" i="9"/>
  <c r="H29" i="9"/>
  <c r="I29" i="9"/>
  <c r="B37" i="14"/>
  <c r="F30" i="9"/>
  <c r="C30" i="9"/>
  <c r="H30" i="9"/>
  <c r="I30" i="9"/>
  <c r="B38" i="14"/>
  <c r="F31" i="9"/>
  <c r="C31" i="9"/>
  <c r="H31" i="9"/>
  <c r="I31" i="9"/>
  <c r="B39" i="14"/>
  <c r="F32" i="9"/>
  <c r="C32" i="9"/>
  <c r="H32" i="9"/>
  <c r="I32" i="9"/>
  <c r="B40" i="14"/>
  <c r="F33" i="9"/>
  <c r="C33" i="9"/>
  <c r="H33" i="9"/>
  <c r="I33" i="9"/>
  <c r="B41" i="14"/>
  <c r="F34" i="9"/>
  <c r="C34" i="9"/>
  <c r="H34" i="9"/>
  <c r="I34" i="9"/>
  <c r="B42" i="14"/>
  <c r="F35" i="9"/>
  <c r="C35" i="9"/>
  <c r="H35" i="9"/>
  <c r="I35" i="9"/>
  <c r="B43" i="14"/>
  <c r="F36" i="9"/>
  <c r="C36" i="9"/>
  <c r="H36" i="9"/>
  <c r="I36" i="9"/>
  <c r="B44" i="14"/>
  <c r="F37" i="9"/>
  <c r="C37" i="9"/>
  <c r="H37" i="9"/>
  <c r="I37" i="9"/>
  <c r="B45" i="14"/>
  <c r="F38" i="9"/>
  <c r="C38" i="9"/>
  <c r="H38" i="9"/>
  <c r="I38" i="9"/>
  <c r="B46" i="14"/>
  <c r="F39" i="9"/>
  <c r="C39" i="9"/>
  <c r="H39" i="9"/>
  <c r="I39" i="9"/>
  <c r="B47" i="14"/>
  <c r="F40" i="9"/>
  <c r="C40" i="9"/>
  <c r="H40" i="9"/>
  <c r="I40" i="9"/>
  <c r="B48" i="14"/>
  <c r="F41" i="9"/>
  <c r="C41" i="9"/>
  <c r="H41" i="9"/>
  <c r="I41" i="9"/>
  <c r="B49" i="14"/>
  <c r="F42" i="9"/>
  <c r="C42" i="9"/>
  <c r="H42" i="9"/>
  <c r="I42" i="9"/>
  <c r="B50" i="14"/>
  <c r="F43" i="9"/>
  <c r="C43" i="9"/>
  <c r="H43" i="9"/>
  <c r="I43" i="9"/>
  <c r="B51" i="14"/>
  <c r="F44" i="9"/>
  <c r="C44" i="9"/>
  <c r="H44" i="9"/>
  <c r="I44" i="9"/>
  <c r="B52" i="14"/>
  <c r="F45" i="9"/>
  <c r="C45" i="9"/>
  <c r="H45" i="9"/>
  <c r="I45" i="9"/>
  <c r="B53" i="14"/>
  <c r="F46" i="9"/>
  <c r="C46" i="9"/>
  <c r="H46" i="9"/>
  <c r="I46" i="9"/>
  <c r="B54" i="14"/>
  <c r="F23" i="9"/>
  <c r="C23" i="9"/>
  <c r="H23" i="9"/>
  <c r="I23" i="9"/>
  <c r="B31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4" i="14"/>
  <c r="E3" i="14"/>
  <c r="F3" i="14"/>
  <c r="G3" i="14"/>
  <c r="H3" i="14"/>
  <c r="I3" i="14"/>
  <c r="J3" i="14"/>
  <c r="D3" i="14"/>
  <c r="C3" i="14"/>
  <c r="I54" i="14"/>
  <c r="G54" i="14"/>
  <c r="E54" i="14"/>
  <c r="C54" i="14"/>
  <c r="A54" i="14"/>
  <c r="I53" i="14"/>
  <c r="G53" i="14"/>
  <c r="E53" i="14"/>
  <c r="C53" i="14"/>
  <c r="A53" i="14"/>
  <c r="I52" i="14"/>
  <c r="G52" i="14"/>
  <c r="E52" i="14"/>
  <c r="C52" i="14"/>
  <c r="A52" i="14"/>
  <c r="I51" i="14"/>
  <c r="G51" i="14"/>
  <c r="E51" i="14"/>
  <c r="C51" i="14"/>
  <c r="A51" i="14"/>
  <c r="I50" i="14"/>
  <c r="G50" i="14"/>
  <c r="E50" i="14"/>
  <c r="C50" i="14"/>
  <c r="A50" i="14"/>
  <c r="I49" i="14"/>
  <c r="G49" i="14"/>
  <c r="E49" i="14"/>
  <c r="C49" i="14"/>
  <c r="A49" i="14"/>
  <c r="I48" i="14"/>
  <c r="G48" i="14"/>
  <c r="E48" i="14"/>
  <c r="C48" i="14"/>
  <c r="A48" i="14"/>
  <c r="I47" i="14"/>
  <c r="G47" i="14"/>
  <c r="E47" i="14"/>
  <c r="C47" i="14"/>
  <c r="A47" i="14"/>
  <c r="I46" i="14"/>
  <c r="G46" i="14"/>
  <c r="E46" i="14"/>
  <c r="C46" i="14"/>
  <c r="A46" i="14"/>
  <c r="I45" i="14"/>
  <c r="G45" i="14"/>
  <c r="E45" i="14"/>
  <c r="C45" i="14"/>
  <c r="A45" i="14"/>
  <c r="I44" i="14"/>
  <c r="G44" i="14"/>
  <c r="E44" i="14"/>
  <c r="C44" i="14"/>
  <c r="A44" i="14"/>
  <c r="I43" i="14"/>
  <c r="G43" i="14"/>
  <c r="E43" i="14"/>
  <c r="C43" i="14"/>
  <c r="A43" i="14"/>
  <c r="I42" i="14"/>
  <c r="G42" i="14"/>
  <c r="E42" i="14"/>
  <c r="C42" i="14"/>
  <c r="A42" i="14"/>
  <c r="I41" i="14"/>
  <c r="G41" i="14"/>
  <c r="E41" i="14"/>
  <c r="C41" i="14"/>
  <c r="A41" i="14"/>
  <c r="I40" i="14"/>
  <c r="G40" i="14"/>
  <c r="E40" i="14"/>
  <c r="C40" i="14"/>
  <c r="A40" i="14"/>
  <c r="I39" i="14"/>
  <c r="G39" i="14"/>
  <c r="E39" i="14"/>
  <c r="C39" i="14"/>
  <c r="A39" i="14"/>
  <c r="I38" i="14"/>
  <c r="G38" i="14"/>
  <c r="E38" i="14"/>
  <c r="C38" i="14"/>
  <c r="A38" i="14"/>
  <c r="I37" i="14"/>
  <c r="G37" i="14"/>
  <c r="E37" i="14"/>
  <c r="C37" i="14"/>
  <c r="A37" i="14"/>
  <c r="I36" i="14"/>
  <c r="G36" i="14"/>
  <c r="E36" i="14"/>
  <c r="C36" i="14"/>
  <c r="A36" i="14"/>
  <c r="I35" i="14"/>
  <c r="G35" i="14"/>
  <c r="E35" i="14"/>
  <c r="C35" i="14"/>
  <c r="A35" i="14"/>
  <c r="I34" i="14"/>
  <c r="G34" i="14"/>
  <c r="E34" i="14"/>
  <c r="C34" i="14"/>
  <c r="A34" i="14"/>
  <c r="I33" i="14"/>
  <c r="G33" i="14"/>
  <c r="E33" i="14"/>
  <c r="C33" i="14"/>
  <c r="A33" i="14"/>
  <c r="I32" i="14"/>
  <c r="G32" i="14"/>
  <c r="E32" i="14"/>
  <c r="C32" i="14"/>
  <c r="A32" i="14"/>
  <c r="I31" i="14"/>
  <c r="G31" i="14"/>
  <c r="E31" i="14"/>
  <c r="C31" i="14"/>
  <c r="A31" i="14"/>
  <c r="I28" i="14"/>
  <c r="G28" i="14"/>
  <c r="E28" i="14"/>
  <c r="C28" i="14"/>
  <c r="A28" i="14"/>
  <c r="K46" i="13"/>
  <c r="G46" i="13"/>
  <c r="J46" i="13"/>
  <c r="K45" i="13"/>
  <c r="G45" i="13"/>
  <c r="J45" i="13"/>
  <c r="K44" i="13"/>
  <c r="G44" i="13"/>
  <c r="J44" i="13"/>
  <c r="K43" i="13"/>
  <c r="G43" i="13"/>
  <c r="J43" i="13"/>
  <c r="K42" i="13"/>
  <c r="G42" i="13"/>
  <c r="J42" i="13"/>
  <c r="K41" i="13"/>
  <c r="G41" i="13"/>
  <c r="J41" i="13"/>
  <c r="K40" i="13"/>
  <c r="G40" i="13"/>
  <c r="J40" i="13"/>
  <c r="K39" i="13"/>
  <c r="G39" i="13"/>
  <c r="J39" i="13"/>
  <c r="K38" i="13"/>
  <c r="G38" i="13"/>
  <c r="J38" i="13"/>
  <c r="K37" i="13"/>
  <c r="G37" i="13"/>
  <c r="J37" i="13"/>
  <c r="K36" i="13"/>
  <c r="G36" i="13"/>
  <c r="J36" i="13"/>
  <c r="K35" i="13"/>
  <c r="G35" i="13"/>
  <c r="J35" i="13"/>
  <c r="K34" i="13"/>
  <c r="G34" i="13"/>
  <c r="J34" i="13"/>
  <c r="K33" i="13"/>
  <c r="G33" i="13"/>
  <c r="J33" i="13"/>
  <c r="K32" i="13"/>
  <c r="G32" i="13"/>
  <c r="J32" i="13"/>
  <c r="K31" i="13"/>
  <c r="G31" i="13"/>
  <c r="J31" i="13"/>
  <c r="K30" i="13"/>
  <c r="G30" i="13"/>
  <c r="J30" i="13"/>
  <c r="K29" i="13"/>
  <c r="G29" i="13"/>
  <c r="J29" i="13"/>
  <c r="K28" i="13"/>
  <c r="G28" i="13"/>
  <c r="J28" i="13"/>
  <c r="K27" i="13"/>
  <c r="G27" i="13"/>
  <c r="J27" i="13"/>
  <c r="K26" i="13"/>
  <c r="G26" i="13"/>
  <c r="J26" i="13"/>
  <c r="K25" i="13"/>
  <c r="G25" i="13"/>
  <c r="J25" i="13"/>
  <c r="K24" i="13"/>
  <c r="G24" i="13"/>
  <c r="J24" i="13"/>
  <c r="K23" i="13"/>
  <c r="G23" i="13"/>
  <c r="J23" i="13"/>
  <c r="G9" i="13"/>
  <c r="K46" i="12"/>
  <c r="G46" i="12"/>
  <c r="J46" i="12"/>
  <c r="K45" i="12"/>
  <c r="G45" i="12"/>
  <c r="J45" i="12"/>
  <c r="K44" i="12"/>
  <c r="G44" i="12"/>
  <c r="J44" i="12"/>
  <c r="K43" i="12"/>
  <c r="G43" i="12"/>
  <c r="J43" i="12"/>
  <c r="K42" i="12"/>
  <c r="G42" i="12"/>
  <c r="J42" i="12"/>
  <c r="K41" i="12"/>
  <c r="G41" i="12"/>
  <c r="J41" i="12"/>
  <c r="K40" i="12"/>
  <c r="G40" i="12"/>
  <c r="J40" i="12"/>
  <c r="K39" i="12"/>
  <c r="G39" i="12"/>
  <c r="J39" i="12"/>
  <c r="K38" i="12"/>
  <c r="G38" i="12"/>
  <c r="J38" i="12"/>
  <c r="K37" i="12"/>
  <c r="G37" i="12"/>
  <c r="J37" i="12"/>
  <c r="K36" i="12"/>
  <c r="G36" i="12"/>
  <c r="J36" i="12"/>
  <c r="K35" i="12"/>
  <c r="G35" i="12"/>
  <c r="J35" i="12"/>
  <c r="K34" i="12"/>
  <c r="G34" i="12"/>
  <c r="J34" i="12"/>
  <c r="K33" i="12"/>
  <c r="G33" i="12"/>
  <c r="J33" i="12"/>
  <c r="K32" i="12"/>
  <c r="G32" i="12"/>
  <c r="J32" i="12"/>
  <c r="K31" i="12"/>
  <c r="G31" i="12"/>
  <c r="J31" i="12"/>
  <c r="K30" i="12"/>
  <c r="G30" i="12"/>
  <c r="J30" i="12"/>
  <c r="K29" i="12"/>
  <c r="G29" i="12"/>
  <c r="J29" i="12"/>
  <c r="K28" i="12"/>
  <c r="G28" i="12"/>
  <c r="J28" i="12"/>
  <c r="K27" i="12"/>
  <c r="G27" i="12"/>
  <c r="J27" i="12"/>
  <c r="K26" i="12"/>
  <c r="G26" i="12"/>
  <c r="J26" i="12"/>
  <c r="K25" i="12"/>
  <c r="G25" i="12"/>
  <c r="J25" i="12"/>
  <c r="K24" i="12"/>
  <c r="G24" i="12"/>
  <c r="J24" i="12"/>
  <c r="K23" i="12"/>
  <c r="G23" i="12"/>
  <c r="J23" i="12"/>
  <c r="G9" i="12"/>
  <c r="K46" i="11"/>
  <c r="G46" i="11"/>
  <c r="J46" i="11"/>
  <c r="K45" i="11"/>
  <c r="G45" i="11"/>
  <c r="J45" i="11"/>
  <c r="K44" i="11"/>
  <c r="G44" i="11"/>
  <c r="J44" i="11"/>
  <c r="K43" i="11"/>
  <c r="G43" i="11"/>
  <c r="J43" i="11"/>
  <c r="K42" i="11"/>
  <c r="G42" i="11"/>
  <c r="J42" i="11"/>
  <c r="K41" i="11"/>
  <c r="G41" i="11"/>
  <c r="J41" i="11"/>
  <c r="K40" i="11"/>
  <c r="G40" i="11"/>
  <c r="J40" i="11"/>
  <c r="K39" i="11"/>
  <c r="G39" i="11"/>
  <c r="J39" i="11"/>
  <c r="K38" i="11"/>
  <c r="G38" i="11"/>
  <c r="J38" i="11"/>
  <c r="K37" i="11"/>
  <c r="G37" i="11"/>
  <c r="J37" i="11"/>
  <c r="K36" i="11"/>
  <c r="G36" i="11"/>
  <c r="J36" i="11"/>
  <c r="K35" i="11"/>
  <c r="G35" i="11"/>
  <c r="J35" i="11"/>
  <c r="K34" i="11"/>
  <c r="G34" i="11"/>
  <c r="J34" i="11"/>
  <c r="K33" i="11"/>
  <c r="G33" i="11"/>
  <c r="J33" i="11"/>
  <c r="K32" i="11"/>
  <c r="G32" i="11"/>
  <c r="J32" i="11"/>
  <c r="K31" i="11"/>
  <c r="G31" i="11"/>
  <c r="J31" i="11"/>
  <c r="K30" i="11"/>
  <c r="G30" i="11"/>
  <c r="J30" i="11"/>
  <c r="K29" i="11"/>
  <c r="G29" i="11"/>
  <c r="J29" i="11"/>
  <c r="K28" i="11"/>
  <c r="G28" i="11"/>
  <c r="J28" i="11"/>
  <c r="K27" i="11"/>
  <c r="G27" i="11"/>
  <c r="J27" i="11"/>
  <c r="K26" i="11"/>
  <c r="G26" i="11"/>
  <c r="J26" i="11"/>
  <c r="K25" i="11"/>
  <c r="G25" i="11"/>
  <c r="J25" i="11"/>
  <c r="K24" i="11"/>
  <c r="G24" i="11"/>
  <c r="J24" i="11"/>
  <c r="K23" i="11"/>
  <c r="G23" i="11"/>
  <c r="J23" i="11"/>
  <c r="G9" i="11"/>
  <c r="K46" i="10"/>
  <c r="G46" i="10"/>
  <c r="J46" i="10"/>
  <c r="K45" i="10"/>
  <c r="G45" i="10"/>
  <c r="J45" i="10"/>
  <c r="K44" i="10"/>
  <c r="G44" i="10"/>
  <c r="J44" i="10"/>
  <c r="K43" i="10"/>
  <c r="G43" i="10"/>
  <c r="J43" i="10"/>
  <c r="K42" i="10"/>
  <c r="G42" i="10"/>
  <c r="J42" i="10"/>
  <c r="K41" i="10"/>
  <c r="G41" i="10"/>
  <c r="J41" i="10"/>
  <c r="K40" i="10"/>
  <c r="G40" i="10"/>
  <c r="J40" i="10"/>
  <c r="K39" i="10"/>
  <c r="G39" i="10"/>
  <c r="J39" i="10"/>
  <c r="K38" i="10"/>
  <c r="G38" i="10"/>
  <c r="J38" i="10"/>
  <c r="K37" i="10"/>
  <c r="G37" i="10"/>
  <c r="J37" i="10"/>
  <c r="K36" i="10"/>
  <c r="G36" i="10"/>
  <c r="J36" i="10"/>
  <c r="K35" i="10"/>
  <c r="G35" i="10"/>
  <c r="J35" i="10"/>
  <c r="K34" i="10"/>
  <c r="G34" i="10"/>
  <c r="J34" i="10"/>
  <c r="K33" i="10"/>
  <c r="G33" i="10"/>
  <c r="J33" i="10"/>
  <c r="K32" i="10"/>
  <c r="G32" i="10"/>
  <c r="J32" i="10"/>
  <c r="K31" i="10"/>
  <c r="G31" i="10"/>
  <c r="J31" i="10"/>
  <c r="K30" i="10"/>
  <c r="G30" i="10"/>
  <c r="J30" i="10"/>
  <c r="K29" i="10"/>
  <c r="G29" i="10"/>
  <c r="J29" i="10"/>
  <c r="K28" i="10"/>
  <c r="G28" i="10"/>
  <c r="J28" i="10"/>
  <c r="K27" i="10"/>
  <c r="G27" i="10"/>
  <c r="J27" i="10"/>
  <c r="K26" i="10"/>
  <c r="G26" i="10"/>
  <c r="J26" i="10"/>
  <c r="K25" i="10"/>
  <c r="G25" i="10"/>
  <c r="J25" i="10"/>
  <c r="K24" i="10"/>
  <c r="G24" i="10"/>
  <c r="J24" i="10"/>
  <c r="K23" i="10"/>
  <c r="G23" i="10"/>
  <c r="J23" i="10"/>
  <c r="G9" i="10"/>
  <c r="K46" i="9"/>
  <c r="G46" i="9"/>
  <c r="J46" i="9"/>
  <c r="K45" i="9"/>
  <c r="G45" i="9"/>
  <c r="J45" i="9"/>
  <c r="K44" i="9"/>
  <c r="G44" i="9"/>
  <c r="J44" i="9"/>
  <c r="K43" i="9"/>
  <c r="G43" i="9"/>
  <c r="J43" i="9"/>
  <c r="K42" i="9"/>
  <c r="G42" i="9"/>
  <c r="J42" i="9"/>
  <c r="K41" i="9"/>
  <c r="G41" i="9"/>
  <c r="J41" i="9"/>
  <c r="K40" i="9"/>
  <c r="G40" i="9"/>
  <c r="J40" i="9"/>
  <c r="K39" i="9"/>
  <c r="G39" i="9"/>
  <c r="J39" i="9"/>
  <c r="K38" i="9"/>
  <c r="G38" i="9"/>
  <c r="J38" i="9"/>
  <c r="K37" i="9"/>
  <c r="G37" i="9"/>
  <c r="J37" i="9"/>
  <c r="K36" i="9"/>
  <c r="G36" i="9"/>
  <c r="J36" i="9"/>
  <c r="K35" i="9"/>
  <c r="G35" i="9"/>
  <c r="J35" i="9"/>
  <c r="K34" i="9"/>
  <c r="G34" i="9"/>
  <c r="J34" i="9"/>
  <c r="K33" i="9"/>
  <c r="G33" i="9"/>
  <c r="J33" i="9"/>
  <c r="K32" i="9"/>
  <c r="G32" i="9"/>
  <c r="J32" i="9"/>
  <c r="K31" i="9"/>
  <c r="G31" i="9"/>
  <c r="J31" i="9"/>
  <c r="K30" i="9"/>
  <c r="G30" i="9"/>
  <c r="J30" i="9"/>
  <c r="K29" i="9"/>
  <c r="G29" i="9"/>
  <c r="J29" i="9"/>
  <c r="K28" i="9"/>
  <c r="G28" i="9"/>
  <c r="J28" i="9"/>
  <c r="K27" i="9"/>
  <c r="G27" i="9"/>
  <c r="J27" i="9"/>
  <c r="K26" i="9"/>
  <c r="G26" i="9"/>
  <c r="J26" i="9"/>
  <c r="K25" i="9"/>
  <c r="G25" i="9"/>
  <c r="J25" i="9"/>
  <c r="K24" i="9"/>
  <c r="G24" i="9"/>
  <c r="J24" i="9"/>
  <c r="K23" i="9"/>
  <c r="G23" i="9"/>
  <c r="J23" i="9"/>
  <c r="G9" i="9"/>
  <c r="B4" i="8"/>
  <c r="S5" i="8"/>
  <c r="J5" i="8"/>
  <c r="T5" i="8"/>
  <c r="S6" i="8"/>
  <c r="J6" i="8"/>
  <c r="T6" i="8"/>
  <c r="S7" i="8"/>
  <c r="J7" i="8"/>
  <c r="T7" i="8"/>
  <c r="S8" i="8"/>
  <c r="J8" i="8"/>
  <c r="T8" i="8"/>
  <c r="S9" i="8"/>
  <c r="J9" i="8"/>
  <c r="T9" i="8"/>
  <c r="S10" i="8"/>
  <c r="J10" i="8"/>
  <c r="T10" i="8"/>
  <c r="T11" i="8"/>
  <c r="T12" i="8"/>
  <c r="K12" i="8"/>
  <c r="Q12" i="8"/>
  <c r="Q11" i="8"/>
  <c r="M5" i="8"/>
  <c r="N5" i="8"/>
  <c r="M6" i="8"/>
  <c r="N6" i="8"/>
  <c r="M7" i="8"/>
  <c r="N7" i="8"/>
  <c r="M8" i="8"/>
  <c r="N8" i="8"/>
  <c r="M9" i="8"/>
  <c r="N9" i="8"/>
  <c r="M10" i="8"/>
  <c r="N10" i="8"/>
  <c r="N11" i="8"/>
  <c r="N12" i="8"/>
  <c r="J11" i="8"/>
  <c r="J12" i="8"/>
  <c r="S4" i="8"/>
  <c r="R4" i="8"/>
  <c r="Q4" i="8"/>
  <c r="AB22" i="8"/>
  <c r="AE12" i="8"/>
  <c r="AF12" i="8"/>
  <c r="AE13" i="8"/>
  <c r="AF13" i="8"/>
  <c r="AF14" i="8"/>
  <c r="AF15" i="8"/>
  <c r="AF16" i="8"/>
  <c r="AF17" i="8"/>
  <c r="B19" i="8"/>
  <c r="B23" i="8"/>
  <c r="AC8" i="8"/>
  <c r="B20" i="8"/>
  <c r="B22" i="8"/>
  <c r="B21" i="8"/>
  <c r="E19" i="8"/>
  <c r="Y5" i="8"/>
  <c r="Y6" i="8"/>
  <c r="Y7" i="8"/>
  <c r="Y8" i="8"/>
  <c r="Y9" i="8"/>
  <c r="Y10" i="8"/>
  <c r="Y12" i="8"/>
  <c r="Y11" i="8"/>
  <c r="U10" i="8"/>
  <c r="O10" i="8"/>
  <c r="U9" i="8"/>
  <c r="O9" i="8"/>
  <c r="U8" i="8"/>
  <c r="O8" i="8"/>
  <c r="U7" i="8"/>
  <c r="O7" i="8"/>
  <c r="U6" i="8"/>
  <c r="O6" i="8"/>
  <c r="U5" i="8"/>
  <c r="O5" i="8"/>
  <c r="D4" i="8"/>
</calcChain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1/16/13, Paul Vaska and Nand Relan
 Siemens Biograph TruePoint PET-CT, "sensitivity phantom", ~20 cm diameter x 20 cm length
&gt;&gt;&gt; counter errors from count 1 to count 2 are ~0.5%, but among samples is 3% &gt;&gt;&gt; counter is reproducible and decay correction is good, but maybe volumes are off or deadtime differences?
&gt;&gt;&gt; assumes that PET scanner is correct on absolute scale, including branching fraction correction!
&gt;&gt;&gt; sample activity at scan start time (nCi/cc) = CORRECTION FACTOR * (kcpm from well counter - background) / sample volume / decay factor to scan start time / isotope branching fraction</t>
        </r>
      </text>
    </comment>
    <comment ref="AA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used in efficiency calculations, just a double check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(assumes branching fraction correction is included in dose calibrator reading)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&gt;&gt; CORRECT IN COLUMN BELOW IF DIFFERENT FOR ANY SAMPLE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G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(assumes branching fraction correction is included in dose calibrator reading)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&gt;&gt; CORRECT IN COLUMN BELOW IF DIFFERENT FOR ANY SAMPLE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G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(assumes branching fraction correction is included in dose calibrator reading)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&gt;&gt; CORRECT IN COLUMN BELOW IF DIFFERENT FOR ANY SAMPLE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G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(assumes branching fraction correction is included in dose calibrator reading)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&gt;&gt; CORRECT IN COLUMN BELOW IF DIFFERENT FOR ANY SAMPLE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G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(assumes branching fraction correction is included in dose calibrator reading)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&gt;&gt; CORRECT IN COLUMN BELOW IF DIFFERENT FOR ANY SAMPLE</t>
        </r>
      </text>
    </comment>
  </commentList>
</comments>
</file>

<file path=xl/comments7.xml><?xml version="1.0" encoding="utf-8"?>
<comments xmlns="http://schemas.openxmlformats.org/spreadsheetml/2006/main">
  <authors>
    <author>SUNY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SUNY:</t>
        </r>
        <r>
          <rPr>
            <sz val="9"/>
            <color indexed="81"/>
            <rFont val="Tahoma"/>
            <family val="2"/>
          </rPr>
          <t xml:space="preserve">
Incomplete input fuction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SUNY:</t>
        </r>
        <r>
          <rPr>
            <sz val="9"/>
            <color indexed="81"/>
            <rFont val="Tahoma"/>
            <family val="2"/>
          </rPr>
          <t xml:space="preserve">
Incomplete input fuction</t>
        </r>
      </text>
    </comment>
  </commentList>
</comments>
</file>

<file path=xl/connections.xml><?xml version="1.0" encoding="utf-8"?>
<connections xmlns="http://schemas.openxmlformats.org/spreadsheetml/2006/main">
  <connection id="1" name="Untitled.txt" type="6" refreshedVersion="0" background="1" saveData="1">
    <textPr fileType="mac" sourceFile="Macintosh HD:Users:pv:Downloads:Untitled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<sst xmlns="http://schemas.openxmlformats.org/spreadsheetml/2006/main" count="285" uniqueCount="97">
  <si>
    <t>F-18 half-life</t>
  </si>
  <si>
    <t>sec</t>
  </si>
  <si>
    <t>min</t>
  </si>
  <si>
    <t>F-18 branching fraction</t>
  </si>
  <si>
    <t>g/cc</t>
  </si>
  <si>
    <t>kcpm</t>
  </si>
  <si>
    <t>COUNT 1</t>
  </si>
  <si>
    <t>COUNT 2</t>
  </si>
  <si>
    <t>kcpm/cc</t>
  </si>
  <si>
    <t>corrected nCi/cc</t>
  </si>
  <si>
    <t>counts/sec/cc</t>
  </si>
  <si>
    <t>ESTIMATED counter efficiency (using injected dose and estimated volume)</t>
  </si>
  <si>
    <t>ACTUAL counter efficiency using PET data as reference</t>
  </si>
  <si>
    <t>CORRECTION FACTOR</t>
  </si>
  <si>
    <t>cc estimated phantom volume for 20x20 cylinder</t>
  </si>
  <si>
    <t>uCi/cc estimated phantom activity at scan start</t>
  </si>
  <si>
    <t>converted to Bq/cc</t>
  </si>
  <si>
    <t>PET data</t>
  </si>
  <si>
    <t>PET scan start time</t>
  </si>
  <si>
    <t>Bq/cc from Dinko/Nand analysis</t>
  </si>
  <si>
    <t>uCi/cc at scan start time</t>
  </si>
  <si>
    <t>Sample</t>
  </si>
  <si>
    <t>Full (g)</t>
  </si>
  <si>
    <t>Empty (g)</t>
  </si>
  <si>
    <t>Volume (ul)</t>
  </si>
  <si>
    <t>Count Rate (kcpm)</t>
  </si>
  <si>
    <t>iPhone Time at End of 20 Second Count</t>
  </si>
  <si>
    <t>Decay Since Scan Start Time</t>
  </si>
  <si>
    <t>Count Rate per cc at Scan Start Time After Branching Correction (kcpm/cc)</t>
  </si>
  <si>
    <t>Count Rate per cc at Scan Start Time</t>
  </si>
  <si>
    <t>Difference from Average</t>
  </si>
  <si>
    <t>Isotope Data</t>
  </si>
  <si>
    <t>Sample Data</t>
  </si>
  <si>
    <t>Sample Density</t>
  </si>
  <si>
    <t>Well Counter Background Rate</t>
  </si>
  <si>
    <t xml:space="preserve"> </t>
  </si>
  <si>
    <t>Standard Deviation</t>
  </si>
  <si>
    <t>Standard Deviation (as % of Average)</t>
  </si>
  <si>
    <t>Average</t>
  </si>
  <si>
    <t>Scanner Time</t>
  </si>
  <si>
    <t>Counter Time</t>
  </si>
  <si>
    <t>iPhone Time</t>
  </si>
  <si>
    <t>Phantom Data</t>
  </si>
  <si>
    <t>Syringe</t>
  </si>
  <si>
    <t>Activity (mCi)</t>
  </si>
  <si>
    <t>iPhone Measurement Time</t>
  </si>
  <si>
    <t>Decay Since Scanner Start</t>
  </si>
  <si>
    <t>Activity at Scanner Start (mCi)</t>
  </si>
  <si>
    <t>mCi into Phantom</t>
  </si>
  <si>
    <t>Difference Between Count 1 and Count 2</t>
  </si>
  <si>
    <t>Percent Difference</t>
  </si>
  <si>
    <t>Time Offsets</t>
  </si>
  <si>
    <t>Overall Average</t>
  </si>
  <si>
    <t>SBU Cancer Center Well Counter Calibration to PET/CT</t>
  </si>
  <si>
    <t>Average of 1st 3 (kcpm/cc)</t>
  </si>
  <si>
    <t>Scanner PC to iPhone Time Correction (seconds</t>
  </si>
  <si>
    <t>Scanner PC</t>
  </si>
  <si>
    <t>iPhone</t>
  </si>
  <si>
    <t>Output</t>
  </si>
  <si>
    <t>SBU Cancer Center Benveniste Protocol</t>
  </si>
  <si>
    <t>Subject #1 Data</t>
  </si>
  <si>
    <t>injection time</t>
  </si>
  <si>
    <t>Time Difference</t>
  </si>
  <si>
    <t>mCi</t>
  </si>
  <si>
    <t>ul</t>
  </si>
  <si>
    <t>nCi as % of Injected Dose</t>
  </si>
  <si>
    <t>kBq/cc</t>
  </si>
  <si>
    <t>Date</t>
  </si>
  <si>
    <t>Scanner</t>
  </si>
  <si>
    <t>Subject ID</t>
  </si>
  <si>
    <t>Dose Reading (mCi)</t>
  </si>
  <si>
    <t xml:space="preserve">mCi at Scan Start Time </t>
  </si>
  <si>
    <t>Sample Number</t>
  </si>
  <si>
    <t>Time Drawn</t>
  </si>
  <si>
    <t>Sample Volume (ul)</t>
  </si>
  <si>
    <t>Time Counted</t>
  </si>
  <si>
    <t>Decay to Scan Start</t>
  </si>
  <si>
    <t>Time After Injections (Minutes)</t>
  </si>
  <si>
    <t>nCi/cc @ Scan Start</t>
  </si>
  <si>
    <t>Time After Injection (Seconds)</t>
  </si>
  <si>
    <t>Scan Start Time</t>
  </si>
  <si>
    <t>Injected Dose:</t>
  </si>
  <si>
    <t>Dose Calibrator Background</t>
  </si>
  <si>
    <t>Syringe Before Injection</t>
  </si>
  <si>
    <t>Syringe After Injection</t>
  </si>
  <si>
    <t>Blood Data:</t>
  </si>
  <si>
    <t>Well Counter Correction Factor</t>
  </si>
  <si>
    <t>Well Counter Background</t>
  </si>
  <si>
    <t>Default Sample Volume</t>
  </si>
  <si>
    <t>Subject 2</t>
  </si>
  <si>
    <t>Subject 4</t>
  </si>
  <si>
    <t>FDG Radioactivity Count</t>
  </si>
  <si>
    <t>Time</t>
  </si>
  <si>
    <t>nCi as % of Injected dose</t>
  </si>
  <si>
    <t>Subject 1</t>
  </si>
  <si>
    <t>Subject 3</t>
  </si>
  <si>
    <t>Subject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</si>
</sst>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%"/>
    <numFmt numFmtId="167" formatCode="0.00000"/>
    <numFmt numFmtId="168" formatCode="h:mm:ss;@"/>
    <numFmt numFmtId="169" formatCode="0.0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theme="4" tint="0.499984740745262"/>
      </bottom>
      <diagonal/>
    </border>
    <border>
      <left/>
      <right/>
      <top style="medium">
        <color auto="1"/>
      </top>
      <bottom style="thick">
        <color theme="4" tint="0.499984740745262"/>
      </bottom>
      <diagonal/>
    </border>
    <border>
      <left/>
      <right style="medium">
        <color auto="1"/>
      </right>
      <top style="medium">
        <color auto="1"/>
      </top>
      <bottom style="thick">
        <color theme="4" tint="0.499984740745262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auto="1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thin">
        <color rgb="FF3F3F3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/>
      <top/>
      <bottom style="thick">
        <color theme="4" tint="0.499984740745262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/>
      <bottom style="thick">
        <color theme="4" tint="0.499984740745262"/>
      </bottom>
      <diagonal/>
    </border>
    <border>
      <left/>
      <right style="medium">
        <color auto="1"/>
      </right>
      <top/>
      <bottom style="medium">
        <color theme="4" tint="0.3999755851924192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4" tint="0.39997558519241921"/>
      </top>
      <bottom/>
      <diagonal/>
    </border>
    <border>
      <left/>
      <right style="medium">
        <color auto="1"/>
      </right>
      <top style="medium">
        <color theme="4" tint="0.39997558519241921"/>
      </top>
      <bottom/>
      <diagonal/>
    </border>
    <border>
      <left style="medium">
        <color auto="1"/>
      </left>
      <right/>
      <top/>
      <bottom style="double">
        <color rgb="FFFF8001"/>
      </bottom>
      <diagonal/>
    </border>
    <border>
      <left/>
      <right style="medium">
        <color auto="1"/>
      </right>
      <top/>
      <bottom style="double">
        <color rgb="FFFF8001"/>
      </bottom>
      <diagonal/>
    </border>
    <border>
      <left style="medium">
        <color auto="1"/>
      </left>
      <right/>
      <top style="medium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medium">
        <color theme="4" tint="0.39997558519241921"/>
      </top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7" fillId="3" borderId="4" applyNumberFormat="0" applyAlignment="0" applyProtection="0"/>
    <xf numFmtId="0" fontId="8" fillId="0" borderId="6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177">
    <xf numFmtId="0" fontId="0" fillId="0" borderId="0" xfId="0"/>
    <xf numFmtId="0" fontId="0" fillId="0" borderId="7" xfId="0" applyBorder="1"/>
    <xf numFmtId="164" fontId="0" fillId="0" borderId="0" xfId="0" applyNumberFormat="1" applyBorder="1"/>
    <xf numFmtId="9" fontId="0" fillId="0" borderId="0" xfId="1" applyFont="1"/>
    <xf numFmtId="0" fontId="0" fillId="0" borderId="0" xfId="0" applyBorder="1"/>
    <xf numFmtId="166" fontId="0" fillId="0" borderId="0" xfId="1" applyNumberFormat="1" applyFont="1"/>
    <xf numFmtId="167" fontId="0" fillId="0" borderId="0" xfId="0" applyNumberFormat="1" applyBorder="1"/>
    <xf numFmtId="21" fontId="0" fillId="0" borderId="0" xfId="0" applyNumberFormat="1" applyBorder="1"/>
    <xf numFmtId="167" fontId="0" fillId="0" borderId="0" xfId="0" applyNumberFormat="1" applyFill="1" applyBorder="1"/>
    <xf numFmtId="165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168" fontId="0" fillId="0" borderId="0" xfId="0" applyNumberFormat="1"/>
    <xf numFmtId="0" fontId="12" fillId="0" borderId="0" xfId="5" applyFont="1" applyAlignment="1">
      <alignment horizontal="center" vertical="center"/>
    </xf>
    <xf numFmtId="0" fontId="12" fillId="0" borderId="9" xfId="5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2" fillId="0" borderId="12" xfId="5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5" fillId="2" borderId="4" xfId="6"/>
    <xf numFmtId="0" fontId="5" fillId="2" borderId="21" xfId="6" applyBorder="1"/>
    <xf numFmtId="0" fontId="5" fillId="2" borderId="22" xfId="6" applyBorder="1"/>
    <xf numFmtId="0" fontId="9" fillId="2" borderId="21" xfId="6" applyFont="1" applyBorder="1"/>
    <xf numFmtId="0" fontId="9" fillId="2" borderId="22" xfId="6" applyFont="1" applyBorder="1"/>
    <xf numFmtId="0" fontId="4" fillId="0" borderId="0" xfId="5" applyAlignment="1">
      <alignment horizontal="center" vertical="center"/>
    </xf>
    <xf numFmtId="21" fontId="5" fillId="2" borderId="4" xfId="6" applyNumberFormat="1"/>
    <xf numFmtId="165" fontId="7" fillId="3" borderId="4" xfId="8" applyNumberFormat="1" applyAlignment="1">
      <alignment horizontal="center" vertical="center"/>
    </xf>
    <xf numFmtId="164" fontId="6" fillId="3" borderId="5" xfId="7" applyNumberFormat="1" applyAlignment="1">
      <alignment horizontal="center" vertical="center"/>
    </xf>
    <xf numFmtId="0" fontId="4" fillId="0" borderId="16" xfId="5" applyBorder="1"/>
    <xf numFmtId="10" fontId="7" fillId="3" borderId="28" xfId="8" applyNumberFormat="1" applyBorder="1" applyAlignment="1">
      <alignment horizontal="center" vertical="center"/>
    </xf>
    <xf numFmtId="10" fontId="6" fillId="3" borderId="30" xfId="7" applyNumberFormat="1" applyBorder="1" applyAlignment="1">
      <alignment horizontal="center" vertical="center"/>
    </xf>
    <xf numFmtId="10" fontId="6" fillId="3" borderId="33" xfId="7" applyNumberFormat="1" applyBorder="1" applyAlignment="1">
      <alignment horizontal="center" vertical="center"/>
    </xf>
    <xf numFmtId="0" fontId="4" fillId="0" borderId="15" xfId="5" applyBorder="1"/>
    <xf numFmtId="0" fontId="4" fillId="0" borderId="0" xfId="5" applyBorder="1"/>
    <xf numFmtId="164" fontId="5" fillId="2" borderId="34" xfId="6" applyNumberFormat="1" applyBorder="1"/>
    <xf numFmtId="21" fontId="5" fillId="2" borderId="4" xfId="6" applyNumberFormat="1" applyBorder="1"/>
    <xf numFmtId="165" fontId="7" fillId="3" borderId="4" xfId="8" applyNumberFormat="1" applyBorder="1" applyAlignment="1">
      <alignment horizontal="center" vertical="center"/>
    </xf>
    <xf numFmtId="164" fontId="7" fillId="3" borderId="4" xfId="8" applyNumberFormat="1" applyBorder="1" applyAlignment="1">
      <alignment horizontal="center" vertical="center"/>
    </xf>
    <xf numFmtId="9" fontId="6" fillId="3" borderId="30" xfId="7" applyNumberFormat="1" applyBorder="1" applyAlignment="1">
      <alignment horizontal="center" vertical="center"/>
    </xf>
    <xf numFmtId="164" fontId="6" fillId="3" borderId="5" xfId="7" applyNumberFormat="1" applyBorder="1" applyAlignment="1">
      <alignment vertical="center"/>
    </xf>
    <xf numFmtId="10" fontId="6" fillId="3" borderId="32" xfId="7" applyNumberFormat="1" applyBorder="1" applyAlignment="1">
      <alignment vertical="center"/>
    </xf>
    <xf numFmtId="0" fontId="4" fillId="0" borderId="15" xfId="5" applyBorder="1" applyAlignment="1">
      <alignment horizontal="center" vertical="center"/>
    </xf>
    <xf numFmtId="0" fontId="4" fillId="0" borderId="0" xfId="5" applyBorder="1" applyAlignment="1">
      <alignment horizontal="center" vertical="center"/>
    </xf>
    <xf numFmtId="0" fontId="4" fillId="0" borderId="16" xfId="5" applyBorder="1" applyAlignment="1">
      <alignment horizontal="center" vertical="center"/>
    </xf>
    <xf numFmtId="0" fontId="5" fillId="2" borderId="4" xfId="6" applyBorder="1"/>
    <xf numFmtId="164" fontId="5" fillId="2" borderId="4" xfId="6" applyNumberFormat="1" applyBorder="1"/>
    <xf numFmtId="164" fontId="6" fillId="3" borderId="5" xfId="7" applyNumberFormat="1" applyBorder="1" applyAlignment="1">
      <alignment horizontal="center" vertical="center"/>
    </xf>
    <xf numFmtId="10" fontId="6" fillId="3" borderId="32" xfId="7" applyNumberFormat="1" applyBorder="1" applyAlignment="1">
      <alignment horizontal="center" vertical="center"/>
    </xf>
    <xf numFmtId="2" fontId="7" fillId="3" borderId="4" xfId="8" applyNumberFormat="1" applyAlignment="1">
      <alignment horizontal="center" vertical="center"/>
    </xf>
    <xf numFmtId="21" fontId="5" fillId="2" borderId="7" xfId="6" applyNumberFormat="1" applyBorder="1"/>
    <xf numFmtId="0" fontId="0" fillId="0" borderId="37" xfId="0" applyBorder="1"/>
    <xf numFmtId="21" fontId="5" fillId="2" borderId="37" xfId="6" applyNumberFormat="1" applyBorder="1"/>
    <xf numFmtId="21" fontId="4" fillId="0" borderId="0" xfId="5" applyNumberFormat="1" applyBorder="1"/>
    <xf numFmtId="2" fontId="0" fillId="0" borderId="16" xfId="0" applyNumberFormat="1" applyBorder="1"/>
    <xf numFmtId="0" fontId="7" fillId="3" borderId="4" xfId="8" applyBorder="1" applyAlignment="1">
      <alignment horizontal="center" vertical="center"/>
    </xf>
    <xf numFmtId="167" fontId="7" fillId="3" borderId="22" xfId="8" applyNumberFormat="1" applyBorder="1" applyAlignment="1">
      <alignment horizontal="center" vertical="center"/>
    </xf>
    <xf numFmtId="165" fontId="6" fillId="3" borderId="8" xfId="7" applyNumberFormat="1" applyBorder="1" applyAlignment="1">
      <alignment horizontal="center" vertical="center"/>
    </xf>
    <xf numFmtId="164" fontId="7" fillId="3" borderId="7" xfId="8" applyNumberFormat="1" applyBorder="1" applyAlignment="1">
      <alignment horizontal="center" vertical="center"/>
    </xf>
    <xf numFmtId="165" fontId="7" fillId="3" borderId="7" xfId="8" applyNumberFormat="1" applyBorder="1" applyAlignment="1">
      <alignment horizontal="center" vertical="center"/>
    </xf>
    <xf numFmtId="0" fontId="0" fillId="0" borderId="36" xfId="0" applyBorder="1"/>
    <xf numFmtId="0" fontId="0" fillId="0" borderId="40" xfId="0" applyBorder="1"/>
    <xf numFmtId="165" fontId="7" fillId="3" borderId="39" xfId="8" applyNumberFormat="1" applyBorder="1" applyAlignment="1">
      <alignment horizontal="center" vertical="center"/>
    </xf>
    <xf numFmtId="0" fontId="4" fillId="0" borderId="3" xfId="4"/>
    <xf numFmtId="0" fontId="3" fillId="0" borderId="25" xfId="3" applyBorder="1"/>
    <xf numFmtId="0" fontId="3" fillId="0" borderId="47" xfId="3" applyBorder="1"/>
    <xf numFmtId="0" fontId="3" fillId="0" borderId="12" xfId="3" applyBorder="1"/>
    <xf numFmtId="0" fontId="4" fillId="0" borderId="3" xfId="4" applyBorder="1"/>
    <xf numFmtId="21" fontId="5" fillId="2" borderId="22" xfId="6" applyNumberFormat="1" applyBorder="1"/>
    <xf numFmtId="0" fontId="4" fillId="0" borderId="13" xfId="4" applyBorder="1"/>
    <xf numFmtId="21" fontId="7" fillId="3" borderId="48" xfId="8" applyNumberFormat="1" applyBorder="1" applyAlignment="1">
      <alignment horizontal="center" vertical="center"/>
    </xf>
    <xf numFmtId="165" fontId="5" fillId="2" borderId="4" xfId="6" applyNumberFormat="1"/>
    <xf numFmtId="165" fontId="5" fillId="2" borderId="4" xfId="6" applyNumberFormat="1" applyBorder="1"/>
    <xf numFmtId="164" fontId="0" fillId="0" borderId="16" xfId="0" applyNumberFormat="1" applyBorder="1"/>
    <xf numFmtId="21" fontId="4" fillId="0" borderId="3" xfId="4" applyNumberFormat="1" applyBorder="1"/>
    <xf numFmtId="0" fontId="4" fillId="0" borderId="51" xfId="4" applyBorder="1"/>
    <xf numFmtId="164" fontId="6" fillId="3" borderId="32" xfId="7" applyNumberFormat="1" applyBorder="1" applyAlignment="1">
      <alignment horizontal="center" vertical="center"/>
    </xf>
    <xf numFmtId="0" fontId="8" fillId="0" borderId="6" xfId="9" applyAlignment="1">
      <alignment horizontal="center" vertical="center"/>
    </xf>
    <xf numFmtId="168" fontId="5" fillId="2" borderId="4" xfId="6" applyNumberFormat="1"/>
    <xf numFmtId="169" fontId="7" fillId="3" borderId="4" xfId="8" applyNumberFormat="1" applyAlignment="1">
      <alignment horizontal="center" vertical="center"/>
    </xf>
    <xf numFmtId="2" fontId="8" fillId="0" borderId="6" xfId="9" applyNumberFormat="1" applyAlignment="1">
      <alignment horizontal="center" vertical="center"/>
    </xf>
    <xf numFmtId="2" fontId="6" fillId="3" borderId="5" xfId="7" applyNumberFormat="1" applyAlignment="1">
      <alignment horizontal="center" vertical="center"/>
    </xf>
    <xf numFmtId="0" fontId="4" fillId="0" borderId="52" xfId="5" applyBorder="1"/>
    <xf numFmtId="164" fontId="7" fillId="3" borderId="17" xfId="8" applyNumberFormat="1" applyBorder="1" applyAlignment="1">
      <alignment horizontal="center" vertical="center"/>
    </xf>
    <xf numFmtId="0" fontId="6" fillId="3" borderId="53" xfId="7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58" xfId="11" applyBorder="1" applyAlignment="1">
      <alignment horizontal="center" vertical="center" wrapText="1"/>
    </xf>
    <xf numFmtId="0" fontId="4" fillId="0" borderId="59" xfId="11" applyBorder="1" applyAlignment="1">
      <alignment horizontal="center" vertical="center" wrapText="1"/>
    </xf>
    <xf numFmtId="21" fontId="8" fillId="0" borderId="60" xfId="9" applyNumberFormat="1" applyBorder="1" applyAlignment="1">
      <alignment horizontal="center" vertical="center"/>
    </xf>
    <xf numFmtId="0" fontId="8" fillId="0" borderId="61" xfId="9" applyBorder="1" applyAlignment="1">
      <alignment horizontal="center" vertical="center"/>
    </xf>
    <xf numFmtId="21" fontId="8" fillId="0" borderId="12" xfId="9" applyNumberFormat="1" applyBorder="1" applyAlignment="1">
      <alignment horizontal="center" vertical="center"/>
    </xf>
    <xf numFmtId="0" fontId="8" fillId="0" borderId="14" xfId="9" applyBorder="1" applyAlignment="1">
      <alignment horizontal="center" vertical="center"/>
    </xf>
    <xf numFmtId="0" fontId="4" fillId="0" borderId="62" xfId="11" applyBorder="1" applyAlignment="1">
      <alignment horizontal="center" vertical="center" wrapText="1"/>
    </xf>
    <xf numFmtId="0" fontId="4" fillId="0" borderId="63" xfId="11" applyBorder="1" applyAlignment="1">
      <alignment horizontal="center" vertical="center" wrapText="1"/>
    </xf>
    <xf numFmtId="0" fontId="8" fillId="0" borderId="61" xfId="9" applyBorder="1" applyAlignment="1">
      <alignment horizontal="center" vertical="center" wrapText="1"/>
    </xf>
    <xf numFmtId="0" fontId="8" fillId="0" borderId="14" xfId="9" applyBorder="1" applyAlignment="1">
      <alignment horizontal="center" vertical="center" wrapText="1"/>
    </xf>
    <xf numFmtId="21" fontId="8" fillId="0" borderId="60" xfId="9" applyNumberFormat="1" applyBorder="1" applyAlignment="1">
      <alignment horizontal="center" vertical="center" wrapText="1"/>
    </xf>
    <xf numFmtId="21" fontId="8" fillId="0" borderId="12" xfId="9" applyNumberFormat="1" applyBorder="1" applyAlignment="1">
      <alignment horizontal="center" vertical="center" wrapText="1"/>
    </xf>
    <xf numFmtId="2" fontId="8" fillId="0" borderId="61" xfId="9" applyNumberFormat="1" applyBorder="1" applyAlignment="1">
      <alignment horizontal="center" vertical="center"/>
    </xf>
    <xf numFmtId="2" fontId="8" fillId="0" borderId="14" xfId="9" applyNumberFormat="1" applyBorder="1" applyAlignment="1">
      <alignment horizontal="center" vertical="center"/>
    </xf>
    <xf numFmtId="10" fontId="8" fillId="0" borderId="61" xfId="9" applyNumberFormat="1" applyBorder="1" applyAlignment="1">
      <alignment horizontal="center" vertical="center"/>
    </xf>
    <xf numFmtId="10" fontId="8" fillId="0" borderId="14" xfId="9" applyNumberForma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19" xfId="3" applyFont="1" applyBorder="1" applyAlignment="1">
      <alignment horizontal="center" vertical="center"/>
    </xf>
    <xf numFmtId="0" fontId="14" fillId="0" borderId="20" xfId="3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5" fillId="0" borderId="0" xfId="2" applyFont="1" applyBorder="1" applyAlignment="1">
      <alignment horizontal="center" vertical="center"/>
    </xf>
    <xf numFmtId="0" fontId="15" fillId="0" borderId="1" xfId="2" applyFont="1" applyAlignment="1">
      <alignment horizontal="center" vertical="center"/>
    </xf>
    <xf numFmtId="0" fontId="3" fillId="0" borderId="9" xfId="3" applyBorder="1" applyAlignment="1">
      <alignment horizontal="center"/>
    </xf>
    <xf numFmtId="0" fontId="3" fillId="0" borderId="10" xfId="3" applyBorder="1" applyAlignment="1">
      <alignment horizontal="center"/>
    </xf>
    <xf numFmtId="0" fontId="3" fillId="0" borderId="11" xfId="3" applyBorder="1" applyAlignment="1">
      <alignment horizontal="center"/>
    </xf>
    <xf numFmtId="0" fontId="4" fillId="0" borderId="36" xfId="5" applyBorder="1" applyAlignment="1">
      <alignment horizontal="center"/>
    </xf>
    <xf numFmtId="0" fontId="4" fillId="0" borderId="7" xfId="5" applyBorder="1" applyAlignment="1">
      <alignment horizontal="center"/>
    </xf>
    <xf numFmtId="0" fontId="4" fillId="0" borderId="36" xfId="5" applyBorder="1" applyAlignment="1">
      <alignment horizontal="center" wrapText="1"/>
    </xf>
    <xf numFmtId="0" fontId="4" fillId="0" borderId="7" xfId="5" applyBorder="1" applyAlignment="1">
      <alignment horizontal="center" wrapText="1"/>
    </xf>
    <xf numFmtId="0" fontId="4" fillId="0" borderId="38" xfId="5" applyBorder="1" applyAlignment="1">
      <alignment horizontal="center" wrapText="1"/>
    </xf>
    <xf numFmtId="0" fontId="4" fillId="0" borderId="39" xfId="5" applyBorder="1" applyAlignment="1">
      <alignment horizontal="center" wrapText="1"/>
    </xf>
    <xf numFmtId="2" fontId="7" fillId="3" borderId="7" xfId="8" applyNumberFormat="1" applyBorder="1" applyAlignment="1">
      <alignment horizontal="center" vertical="center"/>
    </xf>
    <xf numFmtId="2" fontId="7" fillId="3" borderId="39" xfId="8" applyNumberFormat="1" applyBorder="1" applyAlignment="1">
      <alignment horizontal="center" vertical="center"/>
    </xf>
    <xf numFmtId="0" fontId="4" fillId="0" borderId="15" xfId="5" applyBorder="1" applyAlignment="1">
      <alignment horizontal="center"/>
    </xf>
    <xf numFmtId="0" fontId="4" fillId="0" borderId="0" xfId="5" applyBorder="1" applyAlignment="1">
      <alignment horizontal="center"/>
    </xf>
    <xf numFmtId="0" fontId="3" fillId="0" borderId="25" xfId="3" applyBorder="1" applyAlignment="1">
      <alignment horizontal="center"/>
    </xf>
    <xf numFmtId="0" fontId="3" fillId="0" borderId="26" xfId="3" applyBorder="1" applyAlignment="1">
      <alignment horizontal="center"/>
    </xf>
    <xf numFmtId="0" fontId="3" fillId="0" borderId="27" xfId="3" applyBorder="1" applyAlignment="1">
      <alignment horizontal="center"/>
    </xf>
    <xf numFmtId="0" fontId="13" fillId="0" borderId="15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4" fillId="0" borderId="35" xfId="5" applyBorder="1" applyAlignment="1">
      <alignment horizontal="center" vertical="center"/>
    </xf>
    <xf numFmtId="0" fontId="6" fillId="3" borderId="29" xfId="7" applyBorder="1" applyAlignment="1">
      <alignment horizontal="center" vertical="center"/>
    </xf>
    <xf numFmtId="0" fontId="6" fillId="3" borderId="5" xfId="7" applyBorder="1" applyAlignment="1">
      <alignment horizontal="center" vertical="center"/>
    </xf>
    <xf numFmtId="0" fontId="6" fillId="3" borderId="31" xfId="7" applyBorder="1" applyAlignment="1">
      <alignment horizontal="center" vertical="center"/>
    </xf>
    <xf numFmtId="0" fontId="6" fillId="3" borderId="32" xfId="7" applyBorder="1" applyAlignment="1">
      <alignment horizontal="center" vertical="center"/>
    </xf>
    <xf numFmtId="0" fontId="13" fillId="0" borderId="12" xfId="5" applyFont="1" applyBorder="1" applyAlignment="1">
      <alignment horizontal="center"/>
    </xf>
    <xf numFmtId="0" fontId="13" fillId="0" borderId="13" xfId="5" applyFont="1" applyBorder="1" applyAlignment="1">
      <alignment horizontal="center"/>
    </xf>
    <xf numFmtId="0" fontId="13" fillId="0" borderId="14" xfId="5" applyFont="1" applyBorder="1" applyAlignment="1">
      <alignment horizontal="center"/>
    </xf>
    <xf numFmtId="0" fontId="14" fillId="0" borderId="18" xfId="5" applyFont="1" applyBorder="1" applyAlignment="1">
      <alignment horizontal="center" vertical="center"/>
    </xf>
    <xf numFmtId="0" fontId="14" fillId="0" borderId="19" xfId="5" applyFont="1" applyBorder="1" applyAlignment="1">
      <alignment horizontal="center" vertical="center"/>
    </xf>
    <xf numFmtId="0" fontId="14" fillId="0" borderId="20" xfId="5" applyFont="1" applyBorder="1" applyAlignment="1">
      <alignment horizontal="center" vertical="center"/>
    </xf>
    <xf numFmtId="0" fontId="4" fillId="0" borderId="13" xfId="4" applyBorder="1" applyAlignment="1">
      <alignment horizontal="center"/>
    </xf>
    <xf numFmtId="0" fontId="5" fillId="2" borderId="22" xfId="6" applyBorder="1" applyAlignment="1">
      <alignment horizontal="center"/>
    </xf>
    <xf numFmtId="0" fontId="5" fillId="2" borderId="48" xfId="6" applyBorder="1" applyAlignment="1">
      <alignment horizontal="center"/>
    </xf>
    <xf numFmtId="167" fontId="4" fillId="0" borderId="3" xfId="4" applyNumberFormat="1" applyFill="1" applyBorder="1" applyAlignment="1">
      <alignment horizontal="center"/>
    </xf>
    <xf numFmtId="0" fontId="4" fillId="0" borderId="3" xfId="4" applyBorder="1" applyAlignment="1">
      <alignment horizontal="center"/>
    </xf>
    <xf numFmtId="0" fontId="3" fillId="0" borderId="47" xfId="3" applyBorder="1" applyAlignment="1">
      <alignment horizontal="center"/>
    </xf>
    <xf numFmtId="0" fontId="3" fillId="0" borderId="2" xfId="3" applyBorder="1" applyAlignment="1">
      <alignment horizontal="center"/>
    </xf>
    <xf numFmtId="0" fontId="3" fillId="0" borderId="50" xfId="3" applyBorder="1" applyAlignment="1">
      <alignment horizontal="center"/>
    </xf>
    <xf numFmtId="0" fontId="16" fillId="0" borderId="1" xfId="2" applyFont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167" fontId="4" fillId="0" borderId="49" xfId="4" applyNumberFormat="1" applyBorder="1" applyAlignment="1">
      <alignment horizontal="center"/>
    </xf>
    <xf numFmtId="167" fontId="4" fillId="0" borderId="3" xfId="4" applyNumberFormat="1" applyBorder="1" applyAlignment="1">
      <alignment horizontal="center"/>
    </xf>
    <xf numFmtId="167" fontId="4" fillId="0" borderId="12" xfId="4" applyNumberFormat="1" applyBorder="1" applyAlignment="1">
      <alignment horizontal="center"/>
    </xf>
    <xf numFmtId="167" fontId="4" fillId="0" borderId="13" xfId="4" applyNumberFormat="1" applyBorder="1" applyAlignment="1">
      <alignment horizontal="center"/>
    </xf>
    <xf numFmtId="0" fontId="5" fillId="2" borderId="4" xfId="6" applyBorder="1" applyAlignment="1">
      <alignment horizontal="center"/>
    </xf>
    <xf numFmtId="0" fontId="5" fillId="2" borderId="28" xfId="6" applyBorder="1" applyAlignment="1">
      <alignment horizontal="center"/>
    </xf>
    <xf numFmtId="14" fontId="5" fillId="2" borderId="21" xfId="6" applyNumberFormat="1" applyBorder="1" applyAlignment="1">
      <alignment horizontal="center"/>
    </xf>
    <xf numFmtId="14" fontId="5" fillId="2" borderId="46" xfId="6" applyNumberFormat="1" applyBorder="1" applyAlignment="1">
      <alignment horizontal="center"/>
    </xf>
    <xf numFmtId="0" fontId="4" fillId="0" borderId="52" xfId="11" applyBorder="1" applyAlignment="1">
      <alignment horizontal="center" vertical="center" wrapText="1"/>
    </xf>
    <xf numFmtId="0" fontId="4" fillId="0" borderId="36" xfId="11" applyBorder="1" applyAlignment="1">
      <alignment horizontal="center" vertical="center" wrapText="1"/>
    </xf>
    <xf numFmtId="0" fontId="4" fillId="0" borderId="55" xfId="11" applyBorder="1" applyAlignment="1">
      <alignment horizontal="center" vertical="center" wrapText="1"/>
    </xf>
    <xf numFmtId="0" fontId="4" fillId="0" borderId="37" xfId="11" applyBorder="1" applyAlignment="1">
      <alignment horizontal="center" vertical="center" wrapText="1"/>
    </xf>
    <xf numFmtId="0" fontId="4" fillId="0" borderId="23" xfId="11" applyBorder="1" applyAlignment="1">
      <alignment horizontal="center" vertical="center" wrapText="1"/>
    </xf>
    <xf numFmtId="0" fontId="4" fillId="0" borderId="24" xfId="11" applyBorder="1" applyAlignment="1">
      <alignment horizontal="center" vertical="center" wrapText="1"/>
    </xf>
    <xf numFmtId="0" fontId="3" fillId="0" borderId="56" xfId="10" applyBorder="1" applyAlignment="1">
      <alignment horizontal="center"/>
    </xf>
    <xf numFmtId="0" fontId="3" fillId="0" borderId="57" xfId="10" applyBorder="1" applyAlignment="1">
      <alignment horizontal="center"/>
    </xf>
    <xf numFmtId="0" fontId="4" fillId="0" borderId="49" xfId="11" applyBorder="1" applyAlignment="1">
      <alignment horizontal="center" vertical="center" wrapText="1"/>
    </xf>
    <xf numFmtId="0" fontId="4" fillId="0" borderId="51" xfId="11" applyBorder="1" applyAlignment="1">
      <alignment horizontal="center" vertical="center" wrapText="1"/>
    </xf>
    <xf numFmtId="0" fontId="3" fillId="0" borderId="18" xfId="10" applyBorder="1" applyAlignment="1">
      <alignment horizontal="center"/>
    </xf>
    <xf numFmtId="0" fontId="3" fillId="0" borderId="20" xfId="10" applyBorder="1" applyAlignment="1">
      <alignment horizontal="center"/>
    </xf>
  </cellXfs>
  <cellStyles count="12">
    <cellStyle name="Calculation" xfId="8" builtinId="22"/>
    <cellStyle name="Heading 1" xfId="2" builtinId="16"/>
    <cellStyle name="Heading 2" xfId="3" builtinId="17"/>
    <cellStyle name="Heading 2 2" xfId="10"/>
    <cellStyle name="Heading 3" xfId="4" builtinId="18"/>
    <cellStyle name="Heading 3 2" xfId="11"/>
    <cellStyle name="Heading 4" xfId="5" builtinId="19"/>
    <cellStyle name="Input" xfId="6" builtinId="20"/>
    <cellStyle name="Linked Cell" xfId="9" builtinId="24"/>
    <cellStyle name="Normal" xfId="0" builtinId="0"/>
    <cellStyle name="Output" xfId="7" builtinId="21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'Subject 1'!$H$22</c:f>
              <c:strCache>
                <c:ptCount val="1"/>
                <c:pt idx="0">
                  <c:v>nCi/cc @ Scan Start</c:v>
                </c:pt>
              </c:strCache>
            </c:strRef>
          </c:tx>
          <c:xVal>
            <c:numRef>
              <c:f>'Subject 1'!$G$23:$G$46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'Subject 1'!$H$23:$H$46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D-4A92-A30F-83A8D64F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05248"/>
        <c:axId val="1944431968"/>
      </c:scatterChart>
      <c:valAx>
        <c:axId val="19046052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4431968"/>
        <c:crosses val="autoZero"/>
        <c:crossBetween val="midCat"/>
      </c:valAx>
      <c:valAx>
        <c:axId val="1944431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0460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'Subject 2'!$H$22</c:f>
              <c:strCache>
                <c:ptCount val="1"/>
                <c:pt idx="0">
                  <c:v>nCi/cc @ Scan Start</c:v>
                </c:pt>
              </c:strCache>
            </c:strRef>
          </c:tx>
          <c:xVal>
            <c:numRef>
              <c:f>'Subject 2'!$G$23:$G$46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'Subject 2'!$H$23:$H$46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D-4A92-A30F-83A8D64F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53024"/>
        <c:axId val="1835880704"/>
      </c:scatterChart>
      <c:valAx>
        <c:axId val="2040653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35880704"/>
        <c:crosses val="autoZero"/>
        <c:crossBetween val="midCat"/>
      </c:valAx>
      <c:valAx>
        <c:axId val="1835880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065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'Subject 3'!$H$22</c:f>
              <c:strCache>
                <c:ptCount val="1"/>
                <c:pt idx="0">
                  <c:v>nCi/cc @ Scan Start</c:v>
                </c:pt>
              </c:strCache>
            </c:strRef>
          </c:tx>
          <c:xVal>
            <c:numRef>
              <c:f>'Subject 3'!$G$23:$G$46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'Subject 3'!$H$23:$H$46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D-4A92-A30F-83A8D64F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67952"/>
        <c:axId val="2040670000"/>
      </c:scatterChart>
      <c:valAx>
        <c:axId val="2040667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40670000"/>
        <c:crosses val="autoZero"/>
        <c:crossBetween val="midCat"/>
      </c:valAx>
      <c:valAx>
        <c:axId val="2040670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066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'Subject 4'!$H$22</c:f>
              <c:strCache>
                <c:ptCount val="1"/>
                <c:pt idx="0">
                  <c:v>nCi/cc @ Scan Start</c:v>
                </c:pt>
              </c:strCache>
            </c:strRef>
          </c:tx>
          <c:xVal>
            <c:numRef>
              <c:f>'Subject 4'!$G$23:$G$46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'Subject 4'!$H$23:$H$46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D-4A92-A30F-83A8D64F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82688"/>
        <c:axId val="2061785008"/>
      </c:scatterChart>
      <c:valAx>
        <c:axId val="2061782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61785008"/>
        <c:crosses val="autoZero"/>
        <c:crossBetween val="midCat"/>
      </c:valAx>
      <c:valAx>
        <c:axId val="2061785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178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'Subject 5'!$H$22</c:f>
              <c:strCache>
                <c:ptCount val="1"/>
                <c:pt idx="0">
                  <c:v>nCi/cc @ Scan Start</c:v>
                </c:pt>
              </c:strCache>
            </c:strRef>
          </c:tx>
          <c:xVal>
            <c:numRef>
              <c:f>'Subject 5'!$G$23:$G$46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'Subject 5'!$H$23:$H$46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D-4A92-A30F-83A8D64F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73648"/>
        <c:axId val="1944575968"/>
      </c:scatterChart>
      <c:valAx>
        <c:axId val="1944573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4575968"/>
        <c:crosses val="autoZero"/>
        <c:crossBetween val="midCat"/>
      </c:valAx>
      <c:valAx>
        <c:axId val="1944575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4457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TACs!$A$1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TACs!$B$4:$B$27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41-4070-BD24-35480E901FCB}"/>
            </c:ext>
          </c:extLst>
        </c:ser>
        <c:ser>
          <c:idx val="0"/>
          <c:order val="1"/>
          <c:tx>
            <c:strRef>
              <c:f>TACs!$C$1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TACs!$C$4:$C$27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TACs!$D$4:$D$27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7-4ACF-905C-B5EC29CCD8B3}"/>
            </c:ext>
          </c:extLst>
        </c:ser>
        <c:ser>
          <c:idx val="1"/>
          <c:order val="2"/>
          <c:tx>
            <c:strRef>
              <c:f>TACs!$E$1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TACs!$C$4:$C$27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TACs!$F$4:$F$27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97-4ACF-905C-B5EC29CCD8B3}"/>
            </c:ext>
          </c:extLst>
        </c:ser>
        <c:ser>
          <c:idx val="2"/>
          <c:order val="3"/>
          <c:tx>
            <c:strRef>
              <c:f>TACs!$G$1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TACs!$C$4:$C$27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TACs!$H$4:$H$27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97-4ACF-905C-B5EC29CCD8B3}"/>
            </c:ext>
          </c:extLst>
        </c:ser>
        <c:ser>
          <c:idx val="3"/>
          <c:order val="4"/>
          <c:tx>
            <c:strRef>
              <c:f>TACs!$I$1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TACs!$C$4:$C$27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TACs!$J$4:$J$27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97-4ACF-905C-B5EC29CC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879056"/>
        <c:axId val="1944403120"/>
      </c:lineChart>
      <c:catAx>
        <c:axId val="19798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03120"/>
        <c:crosses val="autoZero"/>
        <c:auto val="1"/>
        <c:lblAlgn val="ctr"/>
        <c:lblOffset val="100"/>
        <c:noMultiLvlLbl val="0"/>
      </c:catAx>
      <c:valAx>
        <c:axId val="1944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Raw Counts (kcpm)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TACs!$A$1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TACs!$B$31:$B$54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88-4674-9BF0-C7F7C7274836}"/>
            </c:ext>
          </c:extLst>
        </c:ser>
        <c:ser>
          <c:idx val="0"/>
          <c:order val="1"/>
          <c:tx>
            <c:strRef>
              <c:f>TACs!$C$1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TACs!$C$31:$C$54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TACs!$D$31:$D$54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1-4894-8D89-09EEB67603AC}"/>
            </c:ext>
          </c:extLst>
        </c:ser>
        <c:ser>
          <c:idx val="1"/>
          <c:order val="2"/>
          <c:tx>
            <c:strRef>
              <c:f>TACs!$E$1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TACs!$C$31:$C$54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TACs!$F$31:$F$54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1-4894-8D89-09EEB67603AC}"/>
            </c:ext>
          </c:extLst>
        </c:ser>
        <c:ser>
          <c:idx val="2"/>
          <c:order val="3"/>
          <c:tx>
            <c:strRef>
              <c:f>TACs!$G$1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TACs!$C$31:$C$54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TACs!$H$31:$H$54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1-4894-8D89-09EEB67603AC}"/>
            </c:ext>
          </c:extLst>
        </c:ser>
        <c:ser>
          <c:idx val="3"/>
          <c:order val="4"/>
          <c:tx>
            <c:strRef>
              <c:f>TACs!$I$1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TACs!$C$31:$C$54</c:f>
              <c:numCache>
                <c:formatCode>h:mm:ss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cat>
          <c:val>
            <c:numRef>
              <c:f>TACs!$J$31:$J$54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1-4894-8D89-09EEB676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02736"/>
        <c:axId val="1944991728"/>
      </c:lineChart>
      <c:catAx>
        <c:axId val="19417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91728"/>
        <c:crosses val="autoZero"/>
        <c:auto val="1"/>
        <c:lblAlgn val="ctr"/>
        <c:lblOffset val="100"/>
        <c:noMultiLvlLbl val="0"/>
      </c:catAx>
      <c:valAx>
        <c:axId val="1944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Activity as Percent</a:t>
                </a:r>
                <a:r>
                  <a:rPr lang="en-US" sz="1600" baseline="0"/>
                  <a:t> of Injected Dose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209304</xdr:colOff>
      <xdr:row>2</xdr:row>
      <xdr:rowOff>77718</xdr:rowOff>
    </xdr:from>
    <xdr:to>
      <xdr:col>24</xdr:col>
      <xdr:colOff>758472</xdr:colOff>
      <xdr:row>36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209304</xdr:colOff>
      <xdr:row>2</xdr:row>
      <xdr:rowOff>77718</xdr:rowOff>
    </xdr:from>
    <xdr:to>
      <xdr:col>24</xdr:col>
      <xdr:colOff>758472</xdr:colOff>
      <xdr:row>36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209304</xdr:colOff>
      <xdr:row>2</xdr:row>
      <xdr:rowOff>77718</xdr:rowOff>
    </xdr:from>
    <xdr:to>
      <xdr:col>24</xdr:col>
      <xdr:colOff>758472</xdr:colOff>
      <xdr:row>36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209304</xdr:colOff>
      <xdr:row>2</xdr:row>
      <xdr:rowOff>77718</xdr:rowOff>
    </xdr:from>
    <xdr:to>
      <xdr:col>24</xdr:col>
      <xdr:colOff>758472</xdr:colOff>
      <xdr:row>36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209304</xdr:colOff>
      <xdr:row>2</xdr:row>
      <xdr:rowOff>77718</xdr:rowOff>
    </xdr:from>
    <xdr:to>
      <xdr:col>24</xdr:col>
      <xdr:colOff>758472</xdr:colOff>
      <xdr:row>36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1</xdr:row>
      <xdr:rowOff>120650</xdr:rowOff>
    </xdr:from>
    <xdr:to>
      <xdr:col>22</xdr:col>
      <xdr:colOff>76200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774700</xdr:colOff>
      <xdr:row>28</xdr:row>
      <xdr:rowOff>76200</xdr:rowOff>
    </xdr:from>
    <xdr:to>
      <xdr:col>21</xdr:col>
      <xdr:colOff>736600</xdr:colOff>
      <xdr:row>57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4"/>
  <sheetViews>
    <sheetView topLeftCell="L1" zoomScale="90" zoomScaleNormal="90" zoomScalePageLayoutView="90" workbookViewId="0">
      <selection activeCell="AF15" sqref="AF15"/>
    </sheetView>
  </sheetViews>
  <sheetFormatPr baseColWidth="10" defaultColWidth="11" defaultRowHeight="16" x14ac:dyDescent="0.2"/>
  <cols>
    <col min="1" max="1" width="45.33203125" bestFit="1" customWidth="1"/>
    <col min="2" max="2" width="14" customWidth="1"/>
    <col min="3" max="3" width="12.83203125" bestFit="1" customWidth="1"/>
    <col min="4" max="4" width="11.6640625" bestFit="1" customWidth="1"/>
    <col min="5" max="5" width="10.83203125" customWidth="1"/>
    <col min="7" max="7" width="14.1640625" bestFit="1" customWidth="1"/>
    <col min="8" max="8" width="15" bestFit="1" customWidth="1"/>
    <col min="11" max="11" width="16.6640625" bestFit="1" customWidth="1"/>
    <col min="12" max="12" width="10.33203125" customWidth="1"/>
    <col min="13" max="13" width="8.83203125" customWidth="1"/>
    <col min="14" max="14" width="15" customWidth="1"/>
    <col min="25" max="25" width="16.6640625" bestFit="1" customWidth="1"/>
    <col min="33" max="33" width="41.83203125" bestFit="1" customWidth="1"/>
  </cols>
  <sheetData>
    <row r="1" spans="1:33" x14ac:dyDescent="0.2">
      <c r="A1" s="116" t="s">
        <v>53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</row>
    <row r="2" spans="1:33" ht="17" thickBot="1" x14ac:dyDescent="0.25">
      <c r="A2" s="117"/>
      <c r="B2" s="117"/>
      <c r="C2" s="117"/>
      <c r="D2" s="117"/>
      <c r="E2" s="117"/>
      <c r="F2" s="117"/>
      <c r="G2" s="116"/>
      <c r="H2" s="116"/>
      <c r="I2" s="116"/>
      <c r="J2" s="116"/>
      <c r="K2" s="116"/>
      <c r="L2" s="116"/>
      <c r="M2" s="116"/>
      <c r="N2" s="116"/>
      <c r="O2" s="116"/>
      <c r="P2" s="117"/>
      <c r="Q2" s="116"/>
      <c r="R2" s="116"/>
      <c r="S2" s="116"/>
      <c r="T2" s="116"/>
      <c r="U2" s="116"/>
      <c r="V2" s="117"/>
      <c r="W2" s="116"/>
      <c r="X2" s="116"/>
      <c r="Y2" s="116"/>
      <c r="Z2" s="117"/>
      <c r="AA2" s="116"/>
      <c r="AB2" s="116"/>
      <c r="AC2" s="116"/>
      <c r="AD2" s="116"/>
      <c r="AE2" s="117"/>
      <c r="AF2" s="117"/>
      <c r="AG2" s="117"/>
    </row>
    <row r="3" spans="1:33" ht="21" thickTop="1" thickBot="1" x14ac:dyDescent="0.3">
      <c r="A3" s="141" t="s">
        <v>31</v>
      </c>
      <c r="B3" s="142"/>
      <c r="C3" s="142"/>
      <c r="D3" s="142"/>
      <c r="E3" s="143"/>
      <c r="G3" s="131" t="s">
        <v>6</v>
      </c>
      <c r="H3" s="132"/>
      <c r="I3" s="132"/>
      <c r="J3" s="132"/>
      <c r="K3" s="132"/>
      <c r="L3" s="132"/>
      <c r="M3" s="132"/>
      <c r="N3" s="132"/>
      <c r="O3" s="133"/>
      <c r="Q3" s="131" t="s">
        <v>7</v>
      </c>
      <c r="R3" s="132"/>
      <c r="S3" s="132"/>
      <c r="T3" s="132"/>
      <c r="U3" s="133"/>
      <c r="W3" s="131" t="s">
        <v>49</v>
      </c>
      <c r="X3" s="132"/>
      <c r="Y3" s="133"/>
      <c r="AA3" s="118" t="s">
        <v>51</v>
      </c>
      <c r="AB3" s="119"/>
      <c r="AC3" s="119"/>
      <c r="AD3" s="120"/>
      <c r="AG3" s="3"/>
    </row>
    <row r="4" spans="1:33" x14ac:dyDescent="0.2">
      <c r="A4" s="14" t="s">
        <v>0</v>
      </c>
      <c r="B4" s="27">
        <f>6586.2</f>
        <v>6586.2</v>
      </c>
      <c r="C4" s="15" t="s">
        <v>1</v>
      </c>
      <c r="D4" s="27">
        <f>B4/60</f>
        <v>109.77</v>
      </c>
      <c r="E4" s="16" t="s">
        <v>2</v>
      </c>
      <c r="G4" s="46" t="s">
        <v>21</v>
      </c>
      <c r="H4" s="47" t="s">
        <v>22</v>
      </c>
      <c r="I4" s="47" t="s">
        <v>23</v>
      </c>
      <c r="J4" s="47" t="s">
        <v>24</v>
      </c>
      <c r="K4" s="47" t="s">
        <v>25</v>
      </c>
      <c r="L4" s="47" t="s">
        <v>26</v>
      </c>
      <c r="M4" s="47" t="s">
        <v>27</v>
      </c>
      <c r="N4" s="47" t="s">
        <v>28</v>
      </c>
      <c r="O4" s="48" t="s">
        <v>30</v>
      </c>
      <c r="P4" t="s">
        <v>35</v>
      </c>
      <c r="Q4" s="37" t="str">
        <f>K4</f>
        <v>Count Rate (kcpm)</v>
      </c>
      <c r="R4" s="38" t="str">
        <f>L4</f>
        <v>iPhone Time at End of 20 Second Count</v>
      </c>
      <c r="S4" s="38" t="str">
        <f>M4</f>
        <v>Decay Since Scan Start Time</v>
      </c>
      <c r="T4" s="38" t="s">
        <v>29</v>
      </c>
      <c r="U4" s="33" t="s">
        <v>30</v>
      </c>
      <c r="V4" t="s">
        <v>35</v>
      </c>
      <c r="W4" s="129" t="s">
        <v>21</v>
      </c>
      <c r="X4" s="130"/>
      <c r="Y4" s="33" t="s">
        <v>50</v>
      </c>
      <c r="AA4" s="121" t="s">
        <v>39</v>
      </c>
      <c r="AB4" s="122"/>
      <c r="AC4" s="54"/>
      <c r="AD4" s="55"/>
    </row>
    <row r="5" spans="1:33" ht="17" thickBot="1" x14ac:dyDescent="0.25">
      <c r="A5" s="17" t="s">
        <v>3</v>
      </c>
      <c r="B5" s="28">
        <v>0.96730000000000005</v>
      </c>
      <c r="C5" s="18"/>
      <c r="D5" s="18"/>
      <c r="E5" s="19"/>
      <c r="G5" s="46">
        <v>1</v>
      </c>
      <c r="H5" s="49"/>
      <c r="I5" s="49"/>
      <c r="J5" s="42" t="e">
        <f t="shared" ref="J5:J10" si="0">(H5-I5)*1000/$B$8</f>
        <v>#DIV/0!</v>
      </c>
      <c r="K5" s="50"/>
      <c r="L5" s="40"/>
      <c r="M5" s="41">
        <f t="shared" ref="M5:M10" si="1">POWER(2,-1*(L5-$AD$20)*24*60*60/$B$4)</f>
        <v>1</v>
      </c>
      <c r="N5" s="42" t="e">
        <f t="shared" ref="N5:N10" si="2">(K5-$B$9)/($J5/1000)/M5/$B$5</f>
        <v>#DIV/0!</v>
      </c>
      <c r="O5" s="43" t="e">
        <f t="shared" ref="O5:O10" si="3">N5/$N$11-1</f>
        <v>#DIV/0!</v>
      </c>
      <c r="P5" s="4"/>
      <c r="Q5" s="39"/>
      <c r="R5" s="40"/>
      <c r="S5" s="41">
        <f t="shared" ref="S5:S10" si="4">POWER(2,-1*(R5-$AD$20)*24*60*60/$B$4)</f>
        <v>1</v>
      </c>
      <c r="T5" s="42" t="e">
        <f t="shared" ref="T5:T10" si="5">(Q5-$B$9)/($J5/1000)/S5/$B$5</f>
        <v>#DIV/0!</v>
      </c>
      <c r="U5" s="43" t="e">
        <f t="shared" ref="U5:U10" si="6">T5/$N$11-1</f>
        <v>#DIV/0!</v>
      </c>
      <c r="W5" s="129">
        <v>1</v>
      </c>
      <c r="X5" s="130"/>
      <c r="Y5" s="34" t="e">
        <f t="shared" ref="Y5:Y10" si="7">(T5-N5)/AVERAGE(T5,N5)</f>
        <v>#DIV/0!</v>
      </c>
      <c r="AA5" s="121" t="s">
        <v>40</v>
      </c>
      <c r="AB5" s="122"/>
      <c r="AC5" s="1"/>
      <c r="AD5" s="56"/>
    </row>
    <row r="6" spans="1:33" ht="17" thickBot="1" x14ac:dyDescent="0.25">
      <c r="A6" s="13"/>
      <c r="G6" s="46">
        <v>2</v>
      </c>
      <c r="H6" s="49"/>
      <c r="I6" s="49"/>
      <c r="J6" s="42" t="e">
        <f t="shared" si="0"/>
        <v>#DIV/0!</v>
      </c>
      <c r="K6" s="50"/>
      <c r="L6" s="40"/>
      <c r="M6" s="41">
        <f t="shared" si="1"/>
        <v>1</v>
      </c>
      <c r="N6" s="42" t="e">
        <f t="shared" si="2"/>
        <v>#DIV/0!</v>
      </c>
      <c r="O6" s="43" t="e">
        <f t="shared" si="3"/>
        <v>#DIV/0!</v>
      </c>
      <c r="P6" s="4"/>
      <c r="Q6" s="39"/>
      <c r="R6" s="40"/>
      <c r="S6" s="41">
        <f t="shared" si="4"/>
        <v>1</v>
      </c>
      <c r="T6" s="42" t="e">
        <f t="shared" si="5"/>
        <v>#DIV/0!</v>
      </c>
      <c r="U6" s="43" t="e">
        <f t="shared" si="6"/>
        <v>#DIV/0!</v>
      </c>
      <c r="W6" s="129">
        <v>2</v>
      </c>
      <c r="X6" s="130"/>
      <c r="Y6" s="34" t="e">
        <f t="shared" si="7"/>
        <v>#DIV/0!</v>
      </c>
      <c r="AA6" s="121" t="s">
        <v>41</v>
      </c>
      <c r="AB6" s="122"/>
      <c r="AC6" s="54"/>
      <c r="AD6" s="56"/>
    </row>
    <row r="7" spans="1:33" ht="22" thickBot="1" x14ac:dyDescent="0.25">
      <c r="A7" s="144" t="s">
        <v>32</v>
      </c>
      <c r="B7" s="145"/>
      <c r="C7" s="146"/>
      <c r="G7" s="46">
        <v>3</v>
      </c>
      <c r="H7" s="49"/>
      <c r="I7" s="49"/>
      <c r="J7" s="42" t="e">
        <f t="shared" si="0"/>
        <v>#DIV/0!</v>
      </c>
      <c r="K7" s="50"/>
      <c r="L7" s="40"/>
      <c r="M7" s="41">
        <f t="shared" si="1"/>
        <v>1</v>
      </c>
      <c r="N7" s="42" t="e">
        <f t="shared" si="2"/>
        <v>#DIV/0!</v>
      </c>
      <c r="O7" s="43" t="e">
        <f t="shared" si="3"/>
        <v>#DIV/0!</v>
      </c>
      <c r="P7" s="4"/>
      <c r="Q7" s="39"/>
      <c r="R7" s="40"/>
      <c r="S7" s="41">
        <f t="shared" si="4"/>
        <v>1</v>
      </c>
      <c r="T7" s="42" t="e">
        <f t="shared" si="5"/>
        <v>#DIV/0!</v>
      </c>
      <c r="U7" s="43" t="e">
        <f t="shared" si="6"/>
        <v>#DIV/0!</v>
      </c>
      <c r="W7" s="129">
        <v>3</v>
      </c>
      <c r="X7" s="130"/>
      <c r="Y7" s="34" t="e">
        <f t="shared" si="7"/>
        <v>#DIV/0!</v>
      </c>
      <c r="AA7" s="37"/>
      <c r="AB7" s="4"/>
      <c r="AC7" s="4"/>
      <c r="AD7" s="20"/>
    </row>
    <row r="8" spans="1:33" x14ac:dyDescent="0.2">
      <c r="A8" s="14" t="s">
        <v>33</v>
      </c>
      <c r="B8" s="25"/>
      <c r="C8" s="16" t="s">
        <v>4</v>
      </c>
      <c r="G8" s="46">
        <v>4</v>
      </c>
      <c r="H8" s="49"/>
      <c r="I8" s="49"/>
      <c r="J8" s="42" t="e">
        <f t="shared" si="0"/>
        <v>#DIV/0!</v>
      </c>
      <c r="K8" s="50"/>
      <c r="L8" s="40"/>
      <c r="M8" s="41">
        <f t="shared" si="1"/>
        <v>1</v>
      </c>
      <c r="N8" s="42" t="e">
        <f t="shared" si="2"/>
        <v>#DIV/0!</v>
      </c>
      <c r="O8" s="43" t="e">
        <f t="shared" si="3"/>
        <v>#DIV/0!</v>
      </c>
      <c r="P8" s="4"/>
      <c r="Q8" s="39"/>
      <c r="R8" s="40"/>
      <c r="S8" s="41">
        <f t="shared" si="4"/>
        <v>1</v>
      </c>
      <c r="T8" s="42" t="e">
        <f t="shared" si="5"/>
        <v>#DIV/0!</v>
      </c>
      <c r="U8" s="43" t="e">
        <f t="shared" si="6"/>
        <v>#DIV/0!</v>
      </c>
      <c r="W8" s="129">
        <v>4</v>
      </c>
      <c r="X8" s="130"/>
      <c r="Y8" s="34" t="e">
        <f t="shared" si="7"/>
        <v>#DIV/0!</v>
      </c>
      <c r="AA8" s="123" t="s">
        <v>55</v>
      </c>
      <c r="AB8" s="124"/>
      <c r="AC8" s="127">
        <f>24*60*60*(AC6-AC4)</f>
        <v>0</v>
      </c>
      <c r="AD8" s="20"/>
    </row>
    <row r="9" spans="1:33" ht="17" thickBot="1" x14ac:dyDescent="0.25">
      <c r="A9" s="17" t="s">
        <v>34</v>
      </c>
      <c r="B9" s="26"/>
      <c r="C9" s="19" t="s">
        <v>5</v>
      </c>
      <c r="G9" s="46">
        <v>5</v>
      </c>
      <c r="H9" s="49"/>
      <c r="I9" s="49"/>
      <c r="J9" s="42" t="e">
        <f t="shared" si="0"/>
        <v>#DIV/0!</v>
      </c>
      <c r="K9" s="50"/>
      <c r="L9" s="40"/>
      <c r="M9" s="41">
        <f t="shared" si="1"/>
        <v>1</v>
      </c>
      <c r="N9" s="42" t="e">
        <f t="shared" si="2"/>
        <v>#DIV/0!</v>
      </c>
      <c r="O9" s="43" t="e">
        <f t="shared" si="3"/>
        <v>#DIV/0!</v>
      </c>
      <c r="P9" s="4"/>
      <c r="Q9" s="39"/>
      <c r="R9" s="40"/>
      <c r="S9" s="41">
        <f t="shared" si="4"/>
        <v>1</v>
      </c>
      <c r="T9" s="42" t="e">
        <f t="shared" si="5"/>
        <v>#DIV/0!</v>
      </c>
      <c r="U9" s="43" t="e">
        <f t="shared" si="6"/>
        <v>#DIV/0!</v>
      </c>
      <c r="W9" s="129">
        <v>5</v>
      </c>
      <c r="X9" s="130"/>
      <c r="Y9" s="34" t="e">
        <f t="shared" si="7"/>
        <v>#DIV/0!</v>
      </c>
      <c r="AA9" s="125"/>
      <c r="AB9" s="126"/>
      <c r="AC9" s="128"/>
      <c r="AD9" s="58"/>
    </row>
    <row r="10" spans="1:33" ht="18" thickBot="1" x14ac:dyDescent="0.25">
      <c r="G10" s="46">
        <v>6</v>
      </c>
      <c r="H10" s="49"/>
      <c r="I10" s="49"/>
      <c r="J10" s="42" t="e">
        <f t="shared" si="0"/>
        <v>#DIV/0!</v>
      </c>
      <c r="K10" s="50"/>
      <c r="L10" s="40"/>
      <c r="M10" s="41">
        <f t="shared" si="1"/>
        <v>1</v>
      </c>
      <c r="N10" s="42" t="e">
        <f t="shared" si="2"/>
        <v>#DIV/0!</v>
      </c>
      <c r="O10" s="43" t="e">
        <f t="shared" si="3"/>
        <v>#DIV/0!</v>
      </c>
      <c r="P10" s="4"/>
      <c r="Q10" s="39"/>
      <c r="R10" s="40"/>
      <c r="S10" s="41">
        <f t="shared" si="4"/>
        <v>1</v>
      </c>
      <c r="T10" s="42" t="e">
        <f t="shared" si="5"/>
        <v>#DIV/0!</v>
      </c>
      <c r="U10" s="43" t="e">
        <f t="shared" si="6"/>
        <v>#DIV/0!</v>
      </c>
      <c r="W10" s="129">
        <v>6</v>
      </c>
      <c r="X10" s="130"/>
      <c r="Y10" s="34" t="e">
        <f t="shared" si="7"/>
        <v>#DIV/0!</v>
      </c>
      <c r="AA10" s="131" t="s">
        <v>42</v>
      </c>
      <c r="AB10" s="132"/>
      <c r="AC10" s="132"/>
      <c r="AD10" s="132"/>
      <c r="AE10" s="132"/>
      <c r="AF10" s="132"/>
      <c r="AG10" s="133"/>
    </row>
    <row r="11" spans="1:33" ht="17" thickTop="1" x14ac:dyDescent="0.2">
      <c r="G11" s="137" t="s">
        <v>54</v>
      </c>
      <c r="H11" s="138"/>
      <c r="I11" s="138"/>
      <c r="J11" s="51" t="e">
        <f>AVERAGE(J5:J7)</f>
        <v>#DIV/0!</v>
      </c>
      <c r="K11" s="138" t="s">
        <v>38</v>
      </c>
      <c r="L11" s="138"/>
      <c r="M11" s="138"/>
      <c r="N11" s="51" t="e">
        <f>AVERAGE(N5:N10)</f>
        <v>#DIV/0!</v>
      </c>
      <c r="O11" s="20"/>
      <c r="Q11" s="137" t="str">
        <f>K11</f>
        <v>Average</v>
      </c>
      <c r="R11" s="138"/>
      <c r="S11" s="138"/>
      <c r="T11" s="44" t="e">
        <f>AVERAGE(T5:T10)</f>
        <v>#DIV/0!</v>
      </c>
      <c r="U11" s="20"/>
      <c r="W11" s="137" t="s">
        <v>38</v>
      </c>
      <c r="X11" s="138"/>
      <c r="Y11" s="35" t="e">
        <f>AVERAGE(Y5:Y10)</f>
        <v>#DIV/0!</v>
      </c>
      <c r="AA11" s="22"/>
      <c r="AB11" s="4"/>
      <c r="AC11" s="38" t="s">
        <v>44</v>
      </c>
      <c r="AD11" s="57" t="s">
        <v>45</v>
      </c>
      <c r="AE11" s="38" t="s">
        <v>46</v>
      </c>
      <c r="AF11" s="38" t="s">
        <v>47</v>
      </c>
      <c r="AG11" s="20"/>
    </row>
    <row r="12" spans="1:33" ht="17" thickBot="1" x14ac:dyDescent="0.25">
      <c r="G12" s="139" t="s">
        <v>37</v>
      </c>
      <c r="H12" s="140"/>
      <c r="I12" s="140"/>
      <c r="J12" s="52" t="e">
        <f>STDEV(J5:J7)/J11</f>
        <v>#DIV/0!</v>
      </c>
      <c r="K12" s="140" t="str">
        <f>G12</f>
        <v>Standard Deviation (as % of Average)</v>
      </c>
      <c r="L12" s="140"/>
      <c r="M12" s="140"/>
      <c r="N12" s="52" t="e">
        <f>STDEV(N5:N10)/N11</f>
        <v>#DIV/0!</v>
      </c>
      <c r="O12" s="19"/>
      <c r="Q12" s="139" t="str">
        <f>K12</f>
        <v>Standard Deviation (as % of Average)</v>
      </c>
      <c r="R12" s="140"/>
      <c r="S12" s="140"/>
      <c r="T12" s="45" t="e">
        <f>STDEV(T5:T10)/T11</f>
        <v>#DIV/0!</v>
      </c>
      <c r="U12" s="19"/>
      <c r="W12" s="139" t="s">
        <v>36</v>
      </c>
      <c r="X12" s="140"/>
      <c r="Y12" s="36" t="e">
        <f>STDEV(Y5:Y10)</f>
        <v>#DIV/0!</v>
      </c>
      <c r="AA12" s="22"/>
      <c r="AB12" s="136" t="s">
        <v>43</v>
      </c>
      <c r="AC12" s="49"/>
      <c r="AD12" s="40"/>
      <c r="AE12" s="41">
        <f>POWER(2,-1*(AD12-$AD$20)*24*60*60/$B$4)</f>
        <v>1</v>
      </c>
      <c r="AF12" s="42">
        <f>AC12/AE12</f>
        <v>0</v>
      </c>
      <c r="AG12" s="20"/>
    </row>
    <row r="13" spans="1:33" x14ac:dyDescent="0.2">
      <c r="J13" s="5"/>
      <c r="N13" s="5"/>
      <c r="T13" s="5"/>
      <c r="AA13" s="22"/>
      <c r="AB13" s="136"/>
      <c r="AC13" s="49"/>
      <c r="AD13" s="40"/>
      <c r="AE13" s="41">
        <f>POWER(2,-1*(AD13-$AD$20)*24*60*60/$B$4)</f>
        <v>1</v>
      </c>
      <c r="AF13" s="42">
        <f>AC13/AE13</f>
        <v>0</v>
      </c>
      <c r="AG13" s="20"/>
    </row>
    <row r="14" spans="1:33" x14ac:dyDescent="0.2">
      <c r="AA14" s="22"/>
      <c r="AB14" s="4"/>
      <c r="AC14" s="4"/>
      <c r="AD14" s="4"/>
      <c r="AE14" s="4"/>
      <c r="AF14" s="42">
        <f>AF12-AF13</f>
        <v>0</v>
      </c>
      <c r="AG14" s="20" t="s">
        <v>48</v>
      </c>
    </row>
    <row r="15" spans="1:33" x14ac:dyDescent="0.2">
      <c r="AA15" s="22"/>
      <c r="AB15" s="4"/>
      <c r="AC15" s="4"/>
      <c r="AD15" s="4"/>
      <c r="AE15" s="4"/>
      <c r="AF15" s="59">
        <f>100*3.14159*20</f>
        <v>6283.18</v>
      </c>
      <c r="AG15" s="20" t="s">
        <v>14</v>
      </c>
    </row>
    <row r="16" spans="1:33" x14ac:dyDescent="0.2">
      <c r="AA16" s="22"/>
      <c r="AB16" s="4"/>
      <c r="AC16" s="4"/>
      <c r="AD16" s="4"/>
      <c r="AE16" s="4"/>
      <c r="AF16" s="41">
        <f>AF14/AF15*1000</f>
        <v>0</v>
      </c>
      <c r="AG16" s="20" t="s">
        <v>15</v>
      </c>
    </row>
    <row r="17" spans="1:33" ht="17" thickBot="1" x14ac:dyDescent="0.25">
      <c r="E17" s="5"/>
      <c r="AA17" s="22"/>
      <c r="AB17" s="4"/>
      <c r="AC17" s="4"/>
      <c r="AD17" s="4"/>
      <c r="AE17" s="4"/>
      <c r="AF17" s="42">
        <f>AF16*37000</f>
        <v>0</v>
      </c>
      <c r="AG17" s="20" t="s">
        <v>16</v>
      </c>
    </row>
    <row r="18" spans="1:33" ht="22" thickBot="1" x14ac:dyDescent="0.3">
      <c r="A18" s="107" t="s">
        <v>58</v>
      </c>
      <c r="B18" s="108"/>
      <c r="C18" s="108"/>
      <c r="D18" s="108"/>
      <c r="E18" s="108"/>
      <c r="F18" s="108"/>
      <c r="G18" s="109"/>
      <c r="AA18" s="134" t="s">
        <v>17</v>
      </c>
      <c r="AB18" s="135"/>
      <c r="AC18" s="135"/>
      <c r="AD18" s="135"/>
      <c r="AE18" s="135"/>
      <c r="AF18" s="4"/>
      <c r="AG18" s="20"/>
    </row>
    <row r="19" spans="1:33" ht="17" thickBot="1" x14ac:dyDescent="0.25">
      <c r="A19" s="86" t="s">
        <v>52</v>
      </c>
      <c r="B19" s="87" t="e">
        <f>AVERAGE(N11,T11)</f>
        <v>#DIV/0!</v>
      </c>
      <c r="C19" s="21" t="s">
        <v>8</v>
      </c>
      <c r="D19" s="4"/>
      <c r="E19" s="88" t="e">
        <f>B19*B23</f>
        <v>#DIV/0!</v>
      </c>
      <c r="F19" s="89" t="s">
        <v>9</v>
      </c>
      <c r="G19" s="90"/>
      <c r="H19" s="4"/>
      <c r="AA19" s="22"/>
      <c r="AB19" s="38" t="s">
        <v>18</v>
      </c>
      <c r="AC19" s="4"/>
      <c r="AD19" s="40"/>
      <c r="AE19" s="38" t="s">
        <v>56</v>
      </c>
      <c r="AF19" s="4"/>
      <c r="AG19" s="20"/>
    </row>
    <row r="20" spans="1:33" x14ac:dyDescent="0.2">
      <c r="A20" s="64"/>
      <c r="B20" s="62" t="e">
        <f>B19*1000/60</f>
        <v>#DIV/0!</v>
      </c>
      <c r="C20" s="1" t="s">
        <v>10</v>
      </c>
      <c r="D20" s="4"/>
      <c r="E20" s="4"/>
      <c r="F20" s="4"/>
      <c r="G20" s="20"/>
      <c r="H20" s="4"/>
      <c r="AA20" s="22"/>
      <c r="AB20" s="4"/>
      <c r="AC20" s="4"/>
      <c r="AD20" s="40"/>
      <c r="AE20" s="38" t="s">
        <v>57</v>
      </c>
      <c r="AF20" s="4"/>
      <c r="AG20" s="20"/>
    </row>
    <row r="21" spans="1:33" x14ac:dyDescent="0.2">
      <c r="A21" s="64"/>
      <c r="B21" s="63" t="e">
        <f>B20/AF17</f>
        <v>#DIV/0!</v>
      </c>
      <c r="C21" s="110" t="s">
        <v>11</v>
      </c>
      <c r="D21" s="111"/>
      <c r="E21" s="111"/>
      <c r="F21" s="111"/>
      <c r="G21" s="112"/>
      <c r="H21" s="4"/>
      <c r="AA21" s="22"/>
      <c r="AB21" s="49"/>
      <c r="AC21" s="4" t="s">
        <v>19</v>
      </c>
      <c r="AD21" s="4"/>
      <c r="AE21" s="4"/>
      <c r="AF21" s="4"/>
      <c r="AG21" s="20"/>
    </row>
    <row r="22" spans="1:33" ht="17" thickBot="1" x14ac:dyDescent="0.25">
      <c r="A22" s="64"/>
      <c r="B22" s="66" t="e">
        <f>B20/(AB22*37000)</f>
        <v>#DIV/0!</v>
      </c>
      <c r="C22" s="110" t="s">
        <v>12</v>
      </c>
      <c r="D22" s="111"/>
      <c r="E22" s="111"/>
      <c r="F22" s="111"/>
      <c r="G22" s="112"/>
      <c r="H22" s="4"/>
      <c r="AA22" s="23"/>
      <c r="AB22" s="60">
        <f>AB21/37000</f>
        <v>0</v>
      </c>
      <c r="AC22" s="18" t="s">
        <v>20</v>
      </c>
      <c r="AD22" s="18"/>
      <c r="AE22" s="18"/>
      <c r="AF22" s="18"/>
      <c r="AG22" s="19"/>
    </row>
    <row r="23" spans="1:33" ht="17" thickBot="1" x14ac:dyDescent="0.25">
      <c r="A23" s="65"/>
      <c r="B23" s="61" t="e">
        <f>AB22*1000/B19</f>
        <v>#DIV/0!</v>
      </c>
      <c r="C23" s="113" t="s">
        <v>13</v>
      </c>
      <c r="D23" s="114"/>
      <c r="E23" s="114"/>
      <c r="F23" s="114"/>
      <c r="G23" s="115"/>
      <c r="H23" s="4"/>
    </row>
    <row r="40" spans="2:2" x14ac:dyDescent="0.2">
      <c r="B40" s="6"/>
    </row>
    <row r="52" spans="1:10" x14ac:dyDescent="0.2">
      <c r="B52" s="6"/>
      <c r="G52" s="4"/>
      <c r="H52" s="4"/>
      <c r="I52" s="4"/>
      <c r="J52" s="4"/>
    </row>
    <row r="53" spans="1:10" x14ac:dyDescent="0.2">
      <c r="A53" s="4"/>
      <c r="B53" s="6"/>
      <c r="C53" s="4"/>
      <c r="D53" s="4"/>
      <c r="E53" s="4"/>
      <c r="F53" s="4"/>
      <c r="G53" s="4"/>
      <c r="H53" s="4"/>
      <c r="I53" s="4"/>
      <c r="J53" s="4"/>
    </row>
    <row r="54" spans="1:10" x14ac:dyDescent="0.2">
      <c r="A54" s="4"/>
      <c r="B54" s="6"/>
      <c r="C54" s="4"/>
      <c r="D54" s="7"/>
      <c r="E54" s="4"/>
      <c r="F54" s="4"/>
      <c r="G54" s="4"/>
      <c r="H54" s="4"/>
      <c r="I54" s="4"/>
      <c r="J54" s="4"/>
    </row>
    <row r="55" spans="1:10" x14ac:dyDescent="0.2">
      <c r="A55" s="4"/>
      <c r="B55" s="6"/>
      <c r="C55" s="4"/>
      <c r="D55" s="7"/>
      <c r="E55" s="4"/>
      <c r="F55" s="4"/>
      <c r="G55" s="4"/>
      <c r="H55" s="4"/>
      <c r="I55" s="4"/>
      <c r="J55" s="4"/>
    </row>
    <row r="56" spans="1:10" x14ac:dyDescent="0.2">
      <c r="A56" s="4"/>
      <c r="B56" s="6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">
      <c r="A58" s="4"/>
      <c r="B58" s="4"/>
      <c r="C58" s="8"/>
      <c r="D58" s="4"/>
      <c r="E58" s="4"/>
      <c r="F58" s="4"/>
      <c r="G58" s="4"/>
      <c r="H58" s="4"/>
      <c r="I58" s="4"/>
      <c r="J58" s="4"/>
    </row>
    <row r="59" spans="1:10" x14ac:dyDescent="0.2">
      <c r="A59" s="4"/>
      <c r="B59" s="4"/>
      <c r="C59" s="4"/>
      <c r="D59" s="4"/>
      <c r="E59" s="7"/>
      <c r="F59" s="4"/>
      <c r="G59" s="9"/>
      <c r="H59" s="2"/>
      <c r="I59" s="4"/>
      <c r="J59" s="4"/>
    </row>
    <row r="60" spans="1:10" x14ac:dyDescent="0.2">
      <c r="A60" s="4"/>
      <c r="B60" s="4"/>
      <c r="C60" s="8"/>
      <c r="D60" s="4"/>
      <c r="E60" s="4"/>
      <c r="F60" s="7"/>
      <c r="G60" s="9"/>
      <c r="H60" s="2"/>
      <c r="I60" s="4"/>
      <c r="J60" s="4"/>
    </row>
    <row r="61" spans="1:10" x14ac:dyDescent="0.2">
      <c r="A61" s="4"/>
      <c r="B61" s="4"/>
      <c r="C61" s="8"/>
      <c r="D61" s="4"/>
      <c r="E61" s="4"/>
      <c r="F61" s="7"/>
      <c r="G61" s="4"/>
      <c r="H61" s="2"/>
      <c r="I61" s="4"/>
      <c r="J61" s="4"/>
    </row>
    <row r="62" spans="1:10" x14ac:dyDescent="0.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">
      <c r="A63" s="4"/>
      <c r="B63" s="4"/>
      <c r="C63" s="4"/>
      <c r="D63" s="4"/>
      <c r="E63" s="4"/>
      <c r="F63" s="2"/>
      <c r="G63" s="4"/>
      <c r="H63" s="4"/>
      <c r="I63" s="4"/>
      <c r="J63" s="4"/>
    </row>
    <row r="64" spans="1:10" x14ac:dyDescent="0.2">
      <c r="A64" s="4"/>
      <c r="B64" s="4"/>
      <c r="C64" s="4"/>
      <c r="D64" s="4"/>
      <c r="E64" s="4"/>
      <c r="F64" s="7"/>
      <c r="G64" s="4"/>
      <c r="H64" s="4"/>
      <c r="I64" s="4"/>
      <c r="J64" s="4"/>
    </row>
    <row r="65" spans="1:1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2" x14ac:dyDescent="0.2">
      <c r="A67" s="4"/>
      <c r="B67" s="4"/>
      <c r="C67" s="4"/>
      <c r="D67" s="4"/>
      <c r="E67" s="4"/>
      <c r="F67" s="4"/>
      <c r="G67" s="11"/>
      <c r="H67" s="2"/>
      <c r="I67" s="10"/>
      <c r="J67" s="4"/>
      <c r="K67" s="12"/>
      <c r="L67" s="12"/>
    </row>
    <row r="68" spans="1:12" x14ac:dyDescent="0.2">
      <c r="A68" s="4"/>
      <c r="B68" s="4"/>
      <c r="C68" s="10"/>
      <c r="D68" s="10"/>
      <c r="E68" s="9"/>
      <c r="F68" s="9"/>
      <c r="G68" s="11"/>
      <c r="H68" s="2"/>
      <c r="I68" s="10"/>
      <c r="J68" s="4"/>
      <c r="K68" s="12"/>
      <c r="L68" s="12"/>
    </row>
    <row r="69" spans="1:12" x14ac:dyDescent="0.2">
      <c r="A69" s="4"/>
      <c r="B69" s="4"/>
      <c r="C69" s="10"/>
      <c r="D69" s="10"/>
      <c r="E69" s="9"/>
      <c r="F69" s="9"/>
      <c r="G69" s="11"/>
      <c r="H69" s="2"/>
      <c r="I69" s="10"/>
      <c r="J69" s="4"/>
      <c r="K69" s="12"/>
      <c r="L69" s="12"/>
    </row>
    <row r="70" spans="1:12" x14ac:dyDescent="0.2">
      <c r="A70" s="4"/>
      <c r="B70" s="4"/>
      <c r="C70" s="10"/>
      <c r="D70" s="10"/>
      <c r="E70" s="9"/>
      <c r="F70" s="9"/>
      <c r="G70" s="11"/>
      <c r="H70" s="2"/>
      <c r="I70" s="10"/>
      <c r="J70" s="4"/>
      <c r="K70" s="12"/>
      <c r="L70" s="12"/>
    </row>
    <row r="71" spans="1:12" x14ac:dyDescent="0.2">
      <c r="A71" s="4"/>
      <c r="B71" s="4"/>
      <c r="C71" s="10"/>
      <c r="D71" s="10"/>
      <c r="E71" s="9"/>
      <c r="F71" s="9"/>
      <c r="G71" s="11"/>
      <c r="H71" s="2"/>
      <c r="I71" s="10"/>
      <c r="J71" s="4"/>
      <c r="K71" s="12"/>
      <c r="L71" s="12"/>
    </row>
    <row r="72" spans="1:12" x14ac:dyDescent="0.2">
      <c r="A72" s="4"/>
      <c r="B72" s="4"/>
      <c r="C72" s="10"/>
      <c r="D72" s="10"/>
      <c r="E72" s="9"/>
      <c r="F72" s="9"/>
      <c r="G72" s="11"/>
      <c r="H72" s="2"/>
      <c r="I72" s="10"/>
      <c r="J72" s="4"/>
      <c r="K72" s="12"/>
      <c r="L72" s="12"/>
    </row>
    <row r="73" spans="1:12" x14ac:dyDescent="0.2">
      <c r="A73" s="4"/>
      <c r="B73" s="4"/>
      <c r="C73" s="10"/>
      <c r="D73" s="10"/>
      <c r="E73" s="9"/>
      <c r="F73" s="9"/>
      <c r="G73" s="11"/>
      <c r="H73" s="2"/>
      <c r="I73" s="10"/>
      <c r="J73" s="4"/>
      <c r="K73" s="12"/>
      <c r="L73" s="12"/>
    </row>
    <row r="74" spans="1:12" x14ac:dyDescent="0.2">
      <c r="A74" s="4"/>
      <c r="B74" s="4"/>
      <c r="C74" s="10"/>
      <c r="D74" s="10"/>
      <c r="E74" s="9"/>
      <c r="F74" s="9"/>
      <c r="G74" s="11"/>
      <c r="H74" s="2"/>
      <c r="I74" s="10"/>
      <c r="J74" s="4"/>
      <c r="K74" s="12"/>
      <c r="L74" s="12"/>
    </row>
    <row r="75" spans="1:12" x14ac:dyDescent="0.2">
      <c r="A75" s="4"/>
      <c r="B75" s="4"/>
      <c r="C75" s="10"/>
      <c r="D75" s="10"/>
      <c r="E75" s="9"/>
      <c r="F75" s="9"/>
      <c r="G75" s="11"/>
      <c r="H75" s="2"/>
      <c r="I75" s="10"/>
      <c r="J75" s="4"/>
      <c r="K75" s="12"/>
      <c r="L75" s="12"/>
    </row>
    <row r="76" spans="1:12" x14ac:dyDescent="0.2">
      <c r="A76" s="4"/>
      <c r="B76" s="4"/>
      <c r="C76" s="10"/>
      <c r="D76" s="10"/>
      <c r="E76" s="9"/>
      <c r="F76" s="9"/>
      <c r="G76" s="11"/>
      <c r="H76" s="2"/>
      <c r="I76" s="10"/>
      <c r="J76" s="4"/>
      <c r="K76" s="12"/>
      <c r="L76" s="12"/>
    </row>
    <row r="77" spans="1:12" x14ac:dyDescent="0.2">
      <c r="A77" s="4"/>
      <c r="B77" s="4"/>
      <c r="C77" s="10"/>
      <c r="D77" s="10"/>
      <c r="E77" s="9"/>
      <c r="F77" s="9"/>
      <c r="G77" s="11"/>
      <c r="H77" s="2"/>
      <c r="I77" s="10"/>
      <c r="J77" s="4"/>
      <c r="K77" s="12"/>
      <c r="L77" s="12"/>
    </row>
    <row r="78" spans="1:12" x14ac:dyDescent="0.2">
      <c r="A78" s="4"/>
      <c r="B78" s="4"/>
      <c r="C78" s="10"/>
      <c r="D78" s="10"/>
      <c r="E78" s="9"/>
      <c r="F78" s="9"/>
      <c r="G78" s="11"/>
      <c r="H78" s="2"/>
      <c r="I78" s="10"/>
      <c r="J78" s="4"/>
      <c r="K78" s="12"/>
      <c r="L78" s="12"/>
    </row>
    <row r="79" spans="1:12" x14ac:dyDescent="0.2">
      <c r="A79" s="4"/>
      <c r="B79" s="4"/>
      <c r="C79" s="10"/>
      <c r="D79" s="10"/>
      <c r="E79" s="9"/>
      <c r="F79" s="9"/>
      <c r="G79" s="11"/>
      <c r="H79" s="2"/>
      <c r="I79" s="10"/>
      <c r="J79" s="4"/>
      <c r="K79" s="12"/>
      <c r="L79" s="12"/>
    </row>
    <row r="80" spans="1:12" x14ac:dyDescent="0.2">
      <c r="A80" s="4"/>
      <c r="B80" s="4"/>
      <c r="C80" s="10"/>
      <c r="D80" s="10"/>
      <c r="E80" s="9"/>
      <c r="F80" s="9"/>
      <c r="G80" s="11"/>
      <c r="H80" s="2"/>
      <c r="I80" s="10"/>
      <c r="J80" s="4"/>
      <c r="K80" s="12"/>
      <c r="L80" s="12"/>
    </row>
    <row r="81" spans="1:12" x14ac:dyDescent="0.2">
      <c r="A81" s="4"/>
      <c r="B81" s="4"/>
      <c r="C81" s="10"/>
      <c r="D81" s="10"/>
      <c r="E81" s="9"/>
      <c r="F81" s="9"/>
      <c r="G81" s="11"/>
      <c r="H81" s="2"/>
      <c r="I81" s="10"/>
      <c r="J81" s="4"/>
      <c r="K81" s="12"/>
      <c r="L81" s="12"/>
    </row>
    <row r="82" spans="1:12" x14ac:dyDescent="0.2">
      <c r="A82" s="4"/>
      <c r="B82" s="4"/>
      <c r="C82" s="10"/>
      <c r="D82" s="10"/>
      <c r="E82" s="9"/>
      <c r="F82" s="9"/>
      <c r="G82" s="11"/>
      <c r="H82" s="2"/>
      <c r="I82" s="10"/>
      <c r="J82" s="4"/>
      <c r="K82" s="12"/>
      <c r="L82" s="12"/>
    </row>
    <row r="83" spans="1:12" x14ac:dyDescent="0.2">
      <c r="A83" s="4"/>
      <c r="B83" s="4"/>
      <c r="C83" s="10"/>
      <c r="D83" s="10"/>
      <c r="E83" s="9"/>
      <c r="F83" s="9"/>
      <c r="G83" s="11"/>
      <c r="H83" s="2"/>
      <c r="I83" s="10"/>
      <c r="J83" s="4"/>
      <c r="K83" s="12"/>
      <c r="L83" s="12"/>
    </row>
    <row r="84" spans="1:12" x14ac:dyDescent="0.2">
      <c r="A84" s="4"/>
      <c r="B84" s="4"/>
      <c r="C84" s="10"/>
      <c r="D84" s="10"/>
      <c r="E84" s="9"/>
      <c r="F84" s="9"/>
      <c r="G84" s="11"/>
      <c r="H84" s="2"/>
      <c r="I84" s="10"/>
      <c r="J84" s="4"/>
      <c r="K84" s="12"/>
      <c r="L84" s="12"/>
    </row>
    <row r="85" spans="1:12" x14ac:dyDescent="0.2">
      <c r="A85" s="4"/>
      <c r="B85" s="4"/>
      <c r="C85" s="10"/>
      <c r="D85" s="10"/>
      <c r="E85" s="9"/>
      <c r="F85" s="9"/>
      <c r="G85" s="11"/>
      <c r="H85" s="2"/>
      <c r="I85" s="10"/>
      <c r="J85" s="4"/>
      <c r="K85" s="12"/>
      <c r="L85" s="12"/>
    </row>
    <row r="86" spans="1:12" x14ac:dyDescent="0.2">
      <c r="A86" s="4"/>
      <c r="B86" s="4"/>
      <c r="C86" s="10"/>
      <c r="D86" s="10"/>
      <c r="E86" s="9"/>
      <c r="F86" s="9"/>
      <c r="G86" s="11"/>
      <c r="H86" s="2"/>
      <c r="I86" s="10"/>
      <c r="J86" s="4"/>
      <c r="K86" s="12"/>
      <c r="L86" s="12"/>
    </row>
    <row r="87" spans="1:12" x14ac:dyDescent="0.2">
      <c r="A87" s="4"/>
      <c r="B87" s="4"/>
      <c r="C87" s="10"/>
      <c r="D87" s="10"/>
      <c r="E87" s="9"/>
      <c r="F87" s="9"/>
      <c r="G87" s="11"/>
      <c r="H87" s="2"/>
      <c r="I87" s="10"/>
      <c r="J87" s="4"/>
      <c r="K87" s="12"/>
      <c r="L87" s="12"/>
    </row>
    <row r="88" spans="1:12" x14ac:dyDescent="0.2">
      <c r="A88" s="4"/>
      <c r="B88" s="4"/>
      <c r="C88" s="10"/>
      <c r="D88" s="10"/>
      <c r="E88" s="9"/>
      <c r="F88" s="9"/>
      <c r="G88" s="11"/>
      <c r="H88" s="2"/>
      <c r="I88" s="10"/>
      <c r="J88" s="4"/>
      <c r="K88" s="12"/>
      <c r="L88" s="12"/>
    </row>
    <row r="89" spans="1:12" x14ac:dyDescent="0.2">
      <c r="A89" s="4"/>
      <c r="B89" s="4"/>
      <c r="C89" s="10"/>
      <c r="D89" s="10"/>
      <c r="E89" s="9"/>
      <c r="F89" s="9"/>
      <c r="G89" s="11"/>
      <c r="H89" s="2"/>
      <c r="I89" s="10"/>
      <c r="J89" s="4"/>
      <c r="K89" s="12"/>
      <c r="L89" s="12"/>
    </row>
    <row r="90" spans="1:12" x14ac:dyDescent="0.2">
      <c r="A90" s="4"/>
      <c r="B90" s="4"/>
      <c r="C90" s="10"/>
      <c r="D90" s="10"/>
      <c r="E90" s="9"/>
      <c r="F90" s="9"/>
      <c r="G90" s="11"/>
      <c r="H90" s="2"/>
      <c r="I90" s="10"/>
      <c r="J90" s="4"/>
      <c r="K90" s="12"/>
      <c r="L90" s="12"/>
    </row>
    <row r="91" spans="1:12" x14ac:dyDescent="0.2">
      <c r="A91" s="4"/>
      <c r="B91" s="4"/>
      <c r="C91" s="10"/>
      <c r="D91" s="10"/>
      <c r="E91" s="9"/>
      <c r="F91" s="4"/>
      <c r="G91" s="4"/>
      <c r="H91" s="4"/>
      <c r="I91" s="4"/>
      <c r="J91" s="4"/>
    </row>
    <row r="92" spans="1:1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2" x14ac:dyDescent="0.2">
      <c r="A94" s="4"/>
      <c r="B94" s="4"/>
      <c r="C94" s="4"/>
      <c r="D94" s="4"/>
      <c r="E94" s="4"/>
      <c r="F94" s="4"/>
    </row>
  </sheetData>
  <mergeCells count="34">
    <mergeCell ref="A3:E3"/>
    <mergeCell ref="A7:C7"/>
    <mergeCell ref="G3:O3"/>
    <mergeCell ref="Q3:U3"/>
    <mergeCell ref="G12:I12"/>
    <mergeCell ref="G11:I11"/>
    <mergeCell ref="Q11:S11"/>
    <mergeCell ref="Q12:S12"/>
    <mergeCell ref="K11:M11"/>
    <mergeCell ref="K12:M12"/>
    <mergeCell ref="W11:X11"/>
    <mergeCell ref="W12:X12"/>
    <mergeCell ref="W5:X5"/>
    <mergeCell ref="W6:X6"/>
    <mergeCell ref="W7:X7"/>
    <mergeCell ref="W8:X8"/>
    <mergeCell ref="W9:X9"/>
    <mergeCell ref="W10:X10"/>
    <mergeCell ref="A18:G18"/>
    <mergeCell ref="C22:G22"/>
    <mergeCell ref="C21:G21"/>
    <mergeCell ref="C23:G23"/>
    <mergeCell ref="A1:AG2"/>
    <mergeCell ref="AA3:AD3"/>
    <mergeCell ref="AA4:AB4"/>
    <mergeCell ref="AA5:AB5"/>
    <mergeCell ref="AA6:AB6"/>
    <mergeCell ref="AA8:AB9"/>
    <mergeCell ref="AC8:AC9"/>
    <mergeCell ref="W4:X4"/>
    <mergeCell ref="W3:Y3"/>
    <mergeCell ref="AA18:AE18"/>
    <mergeCell ref="AA10:AG10"/>
    <mergeCell ref="AB12:AB13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opLeftCell="B1" zoomScale="72" zoomScaleNormal="72" zoomScalePageLayoutView="72" workbookViewId="0">
      <selection activeCell="D46" activeCellId="1" sqref="B23:B46 D23:E46"/>
    </sheetView>
  </sheetViews>
  <sheetFormatPr baseColWidth="10" defaultColWidth="11" defaultRowHeight="16" x14ac:dyDescent="0.2"/>
  <cols>
    <col min="4" max="4" width="11.6640625" bestFit="1" customWidth="1"/>
    <col min="5" max="5" width="10.83203125" customWidth="1"/>
    <col min="6" max="6" width="14.5" customWidth="1"/>
    <col min="8" max="8" width="22.5" customWidth="1"/>
    <col min="9" max="9" width="14.33203125" customWidth="1"/>
  </cols>
  <sheetData>
    <row r="1" spans="1:22" ht="17" thickBot="1" x14ac:dyDescent="0.25">
      <c r="A1" s="155" t="s">
        <v>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2" ht="18" thickTop="1" thickBot="1" x14ac:dyDescent="0.25">
      <c r="A2" s="156"/>
      <c r="B2" s="156"/>
      <c r="C2" s="156"/>
      <c r="D2" s="156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2" ht="19" thickTop="1" thickBot="1" x14ac:dyDescent="0.25">
      <c r="A3" s="68" t="s">
        <v>67</v>
      </c>
      <c r="B3" s="163"/>
      <c r="C3" s="163"/>
      <c r="D3" s="164"/>
    </row>
    <row r="4" spans="1:22" ht="19" thickTop="1" thickBot="1" x14ac:dyDescent="0.25">
      <c r="A4" s="69" t="s">
        <v>68</v>
      </c>
      <c r="B4" s="161"/>
      <c r="C4" s="161"/>
      <c r="D4" s="162"/>
    </row>
    <row r="5" spans="1:22" ht="19" thickTop="1" thickBot="1" x14ac:dyDescent="0.25">
      <c r="A5" s="70" t="s">
        <v>69</v>
      </c>
      <c r="B5" s="148"/>
      <c r="C5" s="148"/>
      <c r="D5" s="149"/>
    </row>
    <row r="6" spans="1:22" ht="17" thickBot="1" x14ac:dyDescent="0.25"/>
    <row r="7" spans="1:22" ht="18" thickBot="1" x14ac:dyDescent="0.25">
      <c r="A7" s="131" t="s">
        <v>60</v>
      </c>
      <c r="B7" s="132"/>
      <c r="C7" s="132"/>
      <c r="D7" s="132"/>
      <c r="E7" s="132"/>
      <c r="F7" s="132"/>
      <c r="G7" s="133"/>
    </row>
    <row r="8" spans="1:22" ht="18" thickTop="1" thickBot="1" x14ac:dyDescent="0.25">
      <c r="A8" s="157" t="s">
        <v>61</v>
      </c>
      <c r="B8" s="158"/>
      <c r="C8" s="40"/>
      <c r="D8" s="71" t="s">
        <v>39</v>
      </c>
      <c r="E8" s="4"/>
      <c r="F8" s="4"/>
      <c r="G8" s="20"/>
    </row>
    <row r="9" spans="1:22" ht="17" thickBot="1" x14ac:dyDescent="0.25">
      <c r="A9" s="159" t="s">
        <v>80</v>
      </c>
      <c r="B9" s="160"/>
      <c r="C9" s="72"/>
      <c r="D9" s="73" t="s">
        <v>39</v>
      </c>
      <c r="E9" s="18"/>
      <c r="F9" s="73" t="s">
        <v>62</v>
      </c>
      <c r="G9" s="74">
        <f>C9-C8</f>
        <v>0</v>
      </c>
    </row>
    <row r="10" spans="1:22" ht="17" thickBot="1" x14ac:dyDescent="0.25">
      <c r="A10" s="6"/>
    </row>
    <row r="11" spans="1:22" ht="18" thickBot="1" x14ac:dyDescent="0.25">
      <c r="A11" s="131" t="s">
        <v>81</v>
      </c>
      <c r="B11" s="132"/>
      <c r="C11" s="132"/>
      <c r="D11" s="132"/>
      <c r="E11" s="132"/>
      <c r="F11" s="132"/>
      <c r="G11" s="132"/>
      <c r="H11" s="133"/>
    </row>
    <row r="12" spans="1:22" ht="18" thickTop="1" thickBot="1" x14ac:dyDescent="0.25">
      <c r="A12" s="22"/>
      <c r="B12" s="150" t="s">
        <v>82</v>
      </c>
      <c r="C12" s="150"/>
      <c r="D12" s="150"/>
      <c r="E12" s="49"/>
      <c r="F12" s="4" t="s">
        <v>63</v>
      </c>
      <c r="G12" s="4"/>
      <c r="H12" s="20"/>
    </row>
    <row r="13" spans="1:22" ht="17" thickBot="1" x14ac:dyDescent="0.25">
      <c r="A13" s="22"/>
      <c r="B13" s="4"/>
      <c r="C13" s="4"/>
      <c r="D13" s="78" t="s">
        <v>70</v>
      </c>
      <c r="E13" s="71" t="s">
        <v>39</v>
      </c>
      <c r="F13" s="71" t="s">
        <v>46</v>
      </c>
      <c r="G13" s="71" t="s">
        <v>47</v>
      </c>
      <c r="H13" s="79"/>
    </row>
    <row r="14" spans="1:22" ht="17" thickBot="1" x14ac:dyDescent="0.25">
      <c r="A14" s="22"/>
      <c r="B14" s="150" t="s">
        <v>83</v>
      </c>
      <c r="C14" s="150"/>
      <c r="D14" s="49"/>
      <c r="E14" s="40"/>
      <c r="F14" s="41">
        <f>POWER(2,-1*(E14-$C$9)*24*60*60/'Calibration Data'!$B$4)</f>
        <v>1</v>
      </c>
      <c r="G14" s="42">
        <f>(D14-$E$12)/F14</f>
        <v>0</v>
      </c>
      <c r="H14" s="20"/>
    </row>
    <row r="15" spans="1:22" ht="17" thickBot="1" x14ac:dyDescent="0.25">
      <c r="A15" s="22"/>
      <c r="B15" s="150" t="s">
        <v>84</v>
      </c>
      <c r="C15" s="150"/>
      <c r="D15" s="49"/>
      <c r="E15" s="40"/>
      <c r="F15" s="41">
        <f>POWER(2,-1*(E15-$C$9)*24*60*60/'Calibration Data'!$B$4)</f>
        <v>1</v>
      </c>
      <c r="G15" s="42">
        <f>(D15-$E$12)/F15</f>
        <v>0</v>
      </c>
      <c r="H15" s="20"/>
    </row>
    <row r="16" spans="1:22" ht="17" thickBot="1" x14ac:dyDescent="0.25">
      <c r="A16" s="23"/>
      <c r="B16" s="18"/>
      <c r="C16" s="18"/>
      <c r="D16" s="18"/>
      <c r="E16" s="18"/>
      <c r="F16" s="18"/>
      <c r="G16" s="80">
        <f>G14-G15</f>
        <v>0</v>
      </c>
      <c r="H16" s="19" t="s">
        <v>71</v>
      </c>
    </row>
    <row r="17" spans="1:14" ht="18" thickBot="1" x14ac:dyDescent="0.25">
      <c r="A17" s="152" t="s">
        <v>85</v>
      </c>
      <c r="B17" s="153"/>
      <c r="C17" s="153"/>
      <c r="D17" s="153"/>
      <c r="E17" s="153"/>
      <c r="F17" s="154"/>
    </row>
    <row r="18" spans="1:14" ht="18" thickTop="1" thickBot="1" x14ac:dyDescent="0.25">
      <c r="A18" s="22"/>
      <c r="B18" s="151" t="s">
        <v>86</v>
      </c>
      <c r="C18" s="151"/>
      <c r="D18" s="151"/>
      <c r="E18" s="76"/>
      <c r="F18" s="77"/>
    </row>
    <row r="19" spans="1:14" ht="17" thickBot="1" x14ac:dyDescent="0.25">
      <c r="A19" s="22"/>
      <c r="B19" s="151" t="s">
        <v>87</v>
      </c>
      <c r="C19" s="151"/>
      <c r="D19" s="151"/>
      <c r="E19" s="49"/>
      <c r="F19" s="20" t="s">
        <v>5</v>
      </c>
    </row>
    <row r="20" spans="1:14" ht="17" thickBot="1" x14ac:dyDescent="0.25">
      <c r="A20" s="23"/>
      <c r="B20" s="147" t="s">
        <v>88</v>
      </c>
      <c r="C20" s="147"/>
      <c r="D20" s="147"/>
      <c r="E20" s="26"/>
      <c r="F20" s="19" t="s">
        <v>64</v>
      </c>
    </row>
    <row r="21" spans="1:14" x14ac:dyDescent="0.2">
      <c r="D21" s="4"/>
    </row>
    <row r="22" spans="1:14" ht="17" thickBot="1" x14ac:dyDescent="0.25">
      <c r="A22" s="67" t="s">
        <v>72</v>
      </c>
      <c r="B22" s="67" t="s">
        <v>73</v>
      </c>
      <c r="C22" s="67" t="s">
        <v>74</v>
      </c>
      <c r="D22" s="67" t="s">
        <v>75</v>
      </c>
      <c r="E22" s="67" t="s">
        <v>5</v>
      </c>
      <c r="F22" s="67" t="s">
        <v>76</v>
      </c>
      <c r="G22" s="67" t="s">
        <v>77</v>
      </c>
      <c r="H22" s="67" t="s">
        <v>78</v>
      </c>
      <c r="I22" s="67" t="s">
        <v>65</v>
      </c>
      <c r="J22" s="67" t="s">
        <v>79</v>
      </c>
      <c r="K22" s="67" t="s">
        <v>66</v>
      </c>
    </row>
    <row r="23" spans="1:14" ht="17" thickBot="1" x14ac:dyDescent="0.25">
      <c r="A23" s="29">
        <v>1</v>
      </c>
      <c r="B23" s="82"/>
      <c r="C23" s="81">
        <f t="shared" ref="C23:C46" si="0">E$20</f>
        <v>0</v>
      </c>
      <c r="D23" s="82"/>
      <c r="E23" s="75"/>
      <c r="F23" s="31">
        <f>POWER(2,-1*(D23+$C$8-$C$9)*24*60*60/'Calibration Data'!$B$4)</f>
        <v>1</v>
      </c>
      <c r="G23" s="53">
        <f t="shared" ref="G23:G46" si="1">B23*24*60</f>
        <v>0</v>
      </c>
      <c r="H23" s="32" t="e">
        <f>$E$18*(E23-$E$19)/F23/(C23/1000)/'Calibration Data'!$B$5</f>
        <v>#DIV/0!</v>
      </c>
      <c r="I23" s="83" t="e">
        <f>H23/(G16*1000000)</f>
        <v>#DIV/0!</v>
      </c>
      <c r="J23" s="84">
        <f>G23*60</f>
        <v>0</v>
      </c>
      <c r="K23" s="85" t="e">
        <f>H23/27.027</f>
        <v>#DIV/0!</v>
      </c>
    </row>
    <row r="24" spans="1:14" ht="18" thickTop="1" thickBot="1" x14ac:dyDescent="0.25">
      <c r="A24" s="29">
        <v>2</v>
      </c>
      <c r="B24" s="82"/>
      <c r="C24" s="81">
        <f t="shared" si="0"/>
        <v>0</v>
      </c>
      <c r="D24" s="82"/>
      <c r="E24" s="75"/>
      <c r="F24" s="31">
        <f>POWER(2,-1*(D24+$C$8-$C$9)*24*60*60/'Calibration Data'!$B$4)</f>
        <v>1</v>
      </c>
      <c r="G24" s="53">
        <f t="shared" si="1"/>
        <v>0</v>
      </c>
      <c r="H24" s="32" t="e">
        <f>$E$18*(E24-$E$19)/F24/(C24/1000)/'Calibration Data'!$B$5</f>
        <v>#DIV/0!</v>
      </c>
      <c r="I24" s="83" t="e">
        <f>H24/(G16*1000000)</f>
        <v>#DIV/0!</v>
      </c>
      <c r="J24" s="84">
        <f t="shared" ref="J24:J46" si="2">G24*60</f>
        <v>0</v>
      </c>
      <c r="K24" s="85" t="e">
        <f t="shared" ref="K24:K46" si="3">H24/27.027</f>
        <v>#DIV/0!</v>
      </c>
    </row>
    <row r="25" spans="1:14" ht="18" thickTop="1" thickBot="1" x14ac:dyDescent="0.25">
      <c r="A25" s="29">
        <v>3</v>
      </c>
      <c r="B25" s="82"/>
      <c r="C25" s="81">
        <f t="shared" si="0"/>
        <v>0</v>
      </c>
      <c r="D25" s="82"/>
      <c r="E25" s="75"/>
      <c r="F25" s="31">
        <f>POWER(2,-1*(D25+$C$8-$C$9)*24*60*60/'Calibration Data'!$B$4)</f>
        <v>1</v>
      </c>
      <c r="G25" s="53">
        <f t="shared" si="1"/>
        <v>0</v>
      </c>
      <c r="H25" s="32" t="e">
        <f>$E$18*(E25-$E$19)/F25/(C25/1000)/'Calibration Data'!$B$5</f>
        <v>#DIV/0!</v>
      </c>
      <c r="I25" s="83" t="e">
        <f>H25/(G16*1000000)</f>
        <v>#DIV/0!</v>
      </c>
      <c r="J25" s="84">
        <f t="shared" si="2"/>
        <v>0</v>
      </c>
      <c r="K25" s="85" t="e">
        <f t="shared" si="3"/>
        <v>#DIV/0!</v>
      </c>
    </row>
    <row r="26" spans="1:14" ht="18" thickTop="1" thickBot="1" x14ac:dyDescent="0.25">
      <c r="A26" s="29">
        <v>4</v>
      </c>
      <c r="B26" s="82"/>
      <c r="C26" s="81">
        <f t="shared" si="0"/>
        <v>0</v>
      </c>
      <c r="D26" s="82"/>
      <c r="E26" s="75"/>
      <c r="F26" s="31">
        <f>POWER(2,-1*(D26+$C$8-$C$9)*24*60*60/'Calibration Data'!$B$4)</f>
        <v>1</v>
      </c>
      <c r="G26" s="53">
        <f t="shared" si="1"/>
        <v>0</v>
      </c>
      <c r="H26" s="32" t="e">
        <f>$E$18*(E26-$E$19)/F26/(C26/1000)/'Calibration Data'!$B$5</f>
        <v>#DIV/0!</v>
      </c>
      <c r="I26" s="83" t="e">
        <f>H26/(G16*1000000)</f>
        <v>#DIV/0!</v>
      </c>
      <c r="J26" s="84">
        <f t="shared" si="2"/>
        <v>0</v>
      </c>
      <c r="K26" s="85" t="e">
        <f t="shared" si="3"/>
        <v>#DIV/0!</v>
      </c>
      <c r="N26" t="s">
        <v>35</v>
      </c>
    </row>
    <row r="27" spans="1:14" ht="18" thickTop="1" thickBot="1" x14ac:dyDescent="0.25">
      <c r="A27" s="29">
        <v>5</v>
      </c>
      <c r="B27" s="82"/>
      <c r="C27" s="81">
        <f t="shared" si="0"/>
        <v>0</v>
      </c>
      <c r="D27" s="82"/>
      <c r="E27" s="75"/>
      <c r="F27" s="31">
        <f>POWER(2,-1*(D27+$C$8-$C$9)*24*60*60/'Calibration Data'!$B$4)</f>
        <v>1</v>
      </c>
      <c r="G27" s="53">
        <f t="shared" si="1"/>
        <v>0</v>
      </c>
      <c r="H27" s="32" t="e">
        <f>$E$18*(E27-$E$19)/F27/(C27/1000)/'Calibration Data'!$B$5</f>
        <v>#DIV/0!</v>
      </c>
      <c r="I27" s="83" t="e">
        <f>H27/(G16*1000000)</f>
        <v>#DIV/0!</v>
      </c>
      <c r="J27" s="84">
        <f t="shared" si="2"/>
        <v>0</v>
      </c>
      <c r="K27" s="85" t="e">
        <f t="shared" si="3"/>
        <v>#DIV/0!</v>
      </c>
    </row>
    <row r="28" spans="1:14" ht="18" thickTop="1" thickBot="1" x14ac:dyDescent="0.25">
      <c r="A28" s="29">
        <v>6</v>
      </c>
      <c r="B28" s="82"/>
      <c r="C28" s="81">
        <f t="shared" si="0"/>
        <v>0</v>
      </c>
      <c r="D28" s="82"/>
      <c r="E28" s="75"/>
      <c r="F28" s="31">
        <f>POWER(2,-1*(D28+$C$8-$C$9)*24*60*60/'Calibration Data'!$B$4)</f>
        <v>1</v>
      </c>
      <c r="G28" s="53">
        <f t="shared" si="1"/>
        <v>0</v>
      </c>
      <c r="H28" s="32" t="e">
        <f>$E$18*(E28-$E$19)/F28/(C28/1000)/'Calibration Data'!$B$5</f>
        <v>#DIV/0!</v>
      </c>
      <c r="I28" s="83" t="e">
        <f>H28/(G16*1000000)</f>
        <v>#DIV/0!</v>
      </c>
      <c r="J28" s="84">
        <f t="shared" si="2"/>
        <v>0</v>
      </c>
      <c r="K28" s="85" t="e">
        <f t="shared" si="3"/>
        <v>#DIV/0!</v>
      </c>
    </row>
    <row r="29" spans="1:14" ht="18" thickTop="1" thickBot="1" x14ac:dyDescent="0.25">
      <c r="A29" s="29">
        <v>7</v>
      </c>
      <c r="B29" s="82"/>
      <c r="C29" s="81">
        <f t="shared" si="0"/>
        <v>0</v>
      </c>
      <c r="D29" s="82"/>
      <c r="E29" s="75"/>
      <c r="F29" s="31">
        <f>POWER(2,-1*(D29+$C$8-$C$9)*24*60*60/'Calibration Data'!$B$4)</f>
        <v>1</v>
      </c>
      <c r="G29" s="53">
        <f t="shared" si="1"/>
        <v>0</v>
      </c>
      <c r="H29" s="32" t="e">
        <f>$E$18*(E29-$E$19)/F29/(C29/1000)/'Calibration Data'!$B$5</f>
        <v>#DIV/0!</v>
      </c>
      <c r="I29" s="83" t="e">
        <f>H29/(G16*1000000)</f>
        <v>#DIV/0!</v>
      </c>
      <c r="J29" s="84">
        <f t="shared" si="2"/>
        <v>0</v>
      </c>
      <c r="K29" s="85" t="e">
        <f t="shared" si="3"/>
        <v>#DIV/0!</v>
      </c>
    </row>
    <row r="30" spans="1:14" ht="18" thickTop="1" thickBot="1" x14ac:dyDescent="0.25">
      <c r="A30" s="29">
        <v>8</v>
      </c>
      <c r="B30" s="82"/>
      <c r="C30" s="81">
        <f t="shared" si="0"/>
        <v>0</v>
      </c>
      <c r="D30" s="82"/>
      <c r="E30" s="75"/>
      <c r="F30" s="31">
        <f>POWER(2,-1*(D30+$C$8-$C$9)*24*60*60/'Calibration Data'!$B$4)</f>
        <v>1</v>
      </c>
      <c r="G30" s="53">
        <f t="shared" si="1"/>
        <v>0</v>
      </c>
      <c r="H30" s="32" t="e">
        <f>$E$18*(E30-$E$19)/F30/(C30/1000)/'Calibration Data'!$B$5</f>
        <v>#DIV/0!</v>
      </c>
      <c r="I30" s="83" t="e">
        <f>H30/(G16*1000000)</f>
        <v>#DIV/0!</v>
      </c>
      <c r="J30" s="84">
        <f t="shared" si="2"/>
        <v>0</v>
      </c>
      <c r="K30" s="85" t="e">
        <f t="shared" si="3"/>
        <v>#DIV/0!</v>
      </c>
    </row>
    <row r="31" spans="1:14" ht="18" thickTop="1" thickBot="1" x14ac:dyDescent="0.25">
      <c r="A31" s="29">
        <v>9</v>
      </c>
      <c r="B31" s="82"/>
      <c r="C31" s="81">
        <f t="shared" si="0"/>
        <v>0</v>
      </c>
      <c r="D31" s="82"/>
      <c r="E31" s="75"/>
      <c r="F31" s="31">
        <f>POWER(2,-1*(D31+$C$8-$C$9)*24*60*60/'Calibration Data'!$B$4)</f>
        <v>1</v>
      </c>
      <c r="G31" s="53">
        <f t="shared" si="1"/>
        <v>0</v>
      </c>
      <c r="H31" s="32" t="e">
        <f>$E$18*(E31-$E$19)/F31/(C31/1000)/'Calibration Data'!$B$5</f>
        <v>#DIV/0!</v>
      </c>
      <c r="I31" s="83" t="e">
        <f>H31/(G16*1000000)</f>
        <v>#DIV/0!</v>
      </c>
      <c r="J31" s="84">
        <f t="shared" si="2"/>
        <v>0</v>
      </c>
      <c r="K31" s="85" t="e">
        <f t="shared" si="3"/>
        <v>#DIV/0!</v>
      </c>
    </row>
    <row r="32" spans="1:14" ht="18" thickTop="1" thickBot="1" x14ac:dyDescent="0.25">
      <c r="A32" s="29">
        <v>10</v>
      </c>
      <c r="B32" s="82"/>
      <c r="C32" s="81">
        <f t="shared" si="0"/>
        <v>0</v>
      </c>
      <c r="D32" s="82"/>
      <c r="E32" s="75"/>
      <c r="F32" s="31">
        <f>POWER(2,-1*(D32+$C$8-$C$9)*24*60*60/'Calibration Data'!$B$4)</f>
        <v>1</v>
      </c>
      <c r="G32" s="53">
        <f t="shared" si="1"/>
        <v>0</v>
      </c>
      <c r="H32" s="32" t="e">
        <f>$E$18*(E32-$E$19)/F32/(C32/1000)/'Calibration Data'!$B$5</f>
        <v>#DIV/0!</v>
      </c>
      <c r="I32" s="83" t="e">
        <f>H32/(G16*1000000)</f>
        <v>#DIV/0!</v>
      </c>
      <c r="J32" s="84">
        <f t="shared" si="2"/>
        <v>0</v>
      </c>
      <c r="K32" s="85" t="e">
        <f t="shared" si="3"/>
        <v>#DIV/0!</v>
      </c>
    </row>
    <row r="33" spans="1:15" ht="18" thickTop="1" thickBot="1" x14ac:dyDescent="0.25">
      <c r="A33" s="29">
        <v>11</v>
      </c>
      <c r="B33" s="82"/>
      <c r="C33" s="81">
        <f t="shared" si="0"/>
        <v>0</v>
      </c>
      <c r="D33" s="82"/>
      <c r="E33" s="75"/>
      <c r="F33" s="31">
        <f>POWER(2,-1*(D33+$C$8-$C$9)*24*60*60/'Calibration Data'!$B$4)</f>
        <v>1</v>
      </c>
      <c r="G33" s="53">
        <f t="shared" si="1"/>
        <v>0</v>
      </c>
      <c r="H33" s="32" t="e">
        <f>$E$18*(E33-$E$19)/F33/(C33/1000)/'Calibration Data'!$B$5</f>
        <v>#DIV/0!</v>
      </c>
      <c r="I33" s="83" t="e">
        <f>H33/(G16*1000000)</f>
        <v>#DIV/0!</v>
      </c>
      <c r="J33" s="84">
        <f t="shared" si="2"/>
        <v>0</v>
      </c>
      <c r="K33" s="85" t="e">
        <f t="shared" si="3"/>
        <v>#DIV/0!</v>
      </c>
    </row>
    <row r="34" spans="1:15" ht="18" thickTop="1" thickBot="1" x14ac:dyDescent="0.25">
      <c r="A34" s="29">
        <v>12</v>
      </c>
      <c r="B34" s="82"/>
      <c r="C34" s="81">
        <f t="shared" si="0"/>
        <v>0</v>
      </c>
      <c r="D34" s="82"/>
      <c r="E34" s="75"/>
      <c r="F34" s="31">
        <f>POWER(2,-1*(D34+$C$8-$C$9)*24*60*60/'Calibration Data'!$B$4)</f>
        <v>1</v>
      </c>
      <c r="G34" s="53">
        <f t="shared" si="1"/>
        <v>0</v>
      </c>
      <c r="H34" s="32" t="e">
        <f>$E$18*(E34-$E$19)/F34/(C34/1000)/'Calibration Data'!$B$5</f>
        <v>#DIV/0!</v>
      </c>
      <c r="I34" s="83" t="e">
        <f>H34/(G16*1000000)</f>
        <v>#DIV/0!</v>
      </c>
      <c r="J34" s="84">
        <f t="shared" si="2"/>
        <v>0</v>
      </c>
      <c r="K34" s="85" t="e">
        <f t="shared" si="3"/>
        <v>#DIV/0!</v>
      </c>
    </row>
    <row r="35" spans="1:15" ht="18" thickTop="1" thickBot="1" x14ac:dyDescent="0.25">
      <c r="A35" s="29">
        <v>13</v>
      </c>
      <c r="B35" s="82"/>
      <c r="C35" s="81">
        <f t="shared" si="0"/>
        <v>0</v>
      </c>
      <c r="D35" s="82"/>
      <c r="E35" s="75"/>
      <c r="F35" s="31">
        <f>POWER(2,-1*(D35+$C$8-$C$9)*24*60*60/'Calibration Data'!$B$4)</f>
        <v>1</v>
      </c>
      <c r="G35" s="53">
        <f t="shared" si="1"/>
        <v>0</v>
      </c>
      <c r="H35" s="32" t="e">
        <f>$E$18*(E35-$E$19)/F35/(C35/1000)/'Calibration Data'!$B$5</f>
        <v>#DIV/0!</v>
      </c>
      <c r="I35" s="83" t="e">
        <f>H35/(G16*1000000)</f>
        <v>#DIV/0!</v>
      </c>
      <c r="J35" s="84">
        <f t="shared" si="2"/>
        <v>0</v>
      </c>
      <c r="K35" s="85" t="e">
        <f t="shared" si="3"/>
        <v>#DIV/0!</v>
      </c>
    </row>
    <row r="36" spans="1:15" ht="18" thickTop="1" thickBot="1" x14ac:dyDescent="0.25">
      <c r="A36" s="29">
        <v>14</v>
      </c>
      <c r="B36" s="82"/>
      <c r="C36" s="81">
        <f t="shared" si="0"/>
        <v>0</v>
      </c>
      <c r="D36" s="82"/>
      <c r="E36" s="75"/>
      <c r="F36" s="31">
        <f>POWER(2,-1*(D36+$C$8-$C$9)*24*60*60/'Calibration Data'!$B$4)</f>
        <v>1</v>
      </c>
      <c r="G36" s="53">
        <f t="shared" si="1"/>
        <v>0</v>
      </c>
      <c r="H36" s="32" t="e">
        <f>$E$18*(E36-$E$19)/F36/(C36/1000)/'Calibration Data'!$B$5</f>
        <v>#DIV/0!</v>
      </c>
      <c r="I36" s="83" t="e">
        <f>H36/(G16*1000000)</f>
        <v>#DIV/0!</v>
      </c>
      <c r="J36" s="84">
        <f t="shared" si="2"/>
        <v>0</v>
      </c>
      <c r="K36" s="85" t="e">
        <f t="shared" si="3"/>
        <v>#DIV/0!</v>
      </c>
    </row>
    <row r="37" spans="1:15" ht="18" thickTop="1" thickBot="1" x14ac:dyDescent="0.25">
      <c r="A37" s="29">
        <v>15</v>
      </c>
      <c r="B37" s="82"/>
      <c r="C37" s="81">
        <f t="shared" si="0"/>
        <v>0</v>
      </c>
      <c r="D37" s="82"/>
      <c r="E37" s="75"/>
      <c r="F37" s="31">
        <f>POWER(2,-1*(D37+$C$8-$C$9)*24*60*60/'Calibration Data'!$B$4)</f>
        <v>1</v>
      </c>
      <c r="G37" s="53">
        <f t="shared" si="1"/>
        <v>0</v>
      </c>
      <c r="H37" s="32" t="e">
        <f>$E$18*(E37-$E$19)/F37/(C37/1000)/'Calibration Data'!$B$5</f>
        <v>#DIV/0!</v>
      </c>
      <c r="I37" s="83" t="e">
        <f>H37/(G16*1000000)</f>
        <v>#DIV/0!</v>
      </c>
      <c r="J37" s="84">
        <f t="shared" si="2"/>
        <v>0</v>
      </c>
      <c r="K37" s="85" t="e">
        <f t="shared" si="3"/>
        <v>#DIV/0!</v>
      </c>
    </row>
    <row r="38" spans="1:15" ht="18" thickTop="1" thickBot="1" x14ac:dyDescent="0.25">
      <c r="A38" s="29">
        <v>16</v>
      </c>
      <c r="B38" s="82"/>
      <c r="C38" s="81">
        <f t="shared" si="0"/>
        <v>0</v>
      </c>
      <c r="D38" s="82"/>
      <c r="E38" s="75"/>
      <c r="F38" s="31">
        <f>POWER(2,-1*(D38+$C$8-$C$9)*24*60*60/'Calibration Data'!$B$4)</f>
        <v>1</v>
      </c>
      <c r="G38" s="53">
        <f t="shared" si="1"/>
        <v>0</v>
      </c>
      <c r="H38" s="32" t="e">
        <f>$E$18*(E38-$E$19)/F38/(C38/1000)/'Calibration Data'!$B$5</f>
        <v>#DIV/0!</v>
      </c>
      <c r="I38" s="83" t="e">
        <f>H38/(G16*1000000)</f>
        <v>#DIV/0!</v>
      </c>
      <c r="J38" s="84">
        <f t="shared" si="2"/>
        <v>0</v>
      </c>
      <c r="K38" s="85" t="e">
        <f t="shared" si="3"/>
        <v>#DIV/0!</v>
      </c>
    </row>
    <row r="39" spans="1:15" ht="18" thickTop="1" thickBot="1" x14ac:dyDescent="0.25">
      <c r="A39" s="29">
        <v>17</v>
      </c>
      <c r="B39" s="82"/>
      <c r="C39" s="81">
        <f t="shared" si="0"/>
        <v>0</v>
      </c>
      <c r="D39" s="82"/>
      <c r="E39" s="75"/>
      <c r="F39" s="31">
        <f>POWER(2,-1*(D39+$C$8-$C$9)*24*60*60/'Calibration Data'!$B$4)</f>
        <v>1</v>
      </c>
      <c r="G39" s="53">
        <f t="shared" si="1"/>
        <v>0</v>
      </c>
      <c r="H39" s="32" t="e">
        <f>$E$18*(E39-$E$19)/F39/(C39/1000)/'Calibration Data'!$B$5</f>
        <v>#DIV/0!</v>
      </c>
      <c r="I39" s="83" t="e">
        <f>H39/(G16*1000000)</f>
        <v>#DIV/0!</v>
      </c>
      <c r="J39" s="84">
        <f t="shared" si="2"/>
        <v>0</v>
      </c>
      <c r="K39" s="85" t="e">
        <f t="shared" si="3"/>
        <v>#DIV/0!</v>
      </c>
    </row>
    <row r="40" spans="1:15" ht="18" thickTop="1" thickBot="1" x14ac:dyDescent="0.25">
      <c r="A40" s="29">
        <v>18</v>
      </c>
      <c r="B40" s="82"/>
      <c r="C40" s="81">
        <f t="shared" si="0"/>
        <v>0</v>
      </c>
      <c r="D40" s="82"/>
      <c r="E40" s="75"/>
      <c r="F40" s="31">
        <f>POWER(2,-1*(D40+$C$8-$C$9)*24*60*60/'Calibration Data'!$B$4)</f>
        <v>1</v>
      </c>
      <c r="G40" s="53">
        <f t="shared" si="1"/>
        <v>0</v>
      </c>
      <c r="H40" s="32" t="e">
        <f>$E$18*(E40-$E$19)/F40/(C40/1000)/'Calibration Data'!$B$5</f>
        <v>#DIV/0!</v>
      </c>
      <c r="I40" s="83" t="e">
        <f>H40/(G16*1000000)</f>
        <v>#DIV/0!</v>
      </c>
      <c r="J40" s="84">
        <f t="shared" si="2"/>
        <v>0</v>
      </c>
      <c r="K40" s="85" t="e">
        <f t="shared" si="3"/>
        <v>#DIV/0!</v>
      </c>
      <c r="O40" t="s">
        <v>35</v>
      </c>
    </row>
    <row r="41" spans="1:15" ht="18" thickTop="1" thickBot="1" x14ac:dyDescent="0.25">
      <c r="A41" s="29">
        <v>19</v>
      </c>
      <c r="B41" s="82"/>
      <c r="C41" s="81">
        <f t="shared" si="0"/>
        <v>0</v>
      </c>
      <c r="D41" s="82"/>
      <c r="E41" s="75"/>
      <c r="F41" s="31">
        <f>POWER(2,-1*(D41+$C$8-$C$9)*24*60*60/'Calibration Data'!$B$4)</f>
        <v>1</v>
      </c>
      <c r="G41" s="53">
        <f t="shared" si="1"/>
        <v>0</v>
      </c>
      <c r="H41" s="32" t="e">
        <f>$E$18*(E41-$E$19)/F41/(C41/1000)/'Calibration Data'!$B$5</f>
        <v>#DIV/0!</v>
      </c>
      <c r="I41" s="83" t="e">
        <f>H41/(G16*1000000)</f>
        <v>#DIV/0!</v>
      </c>
      <c r="J41" s="84">
        <f t="shared" si="2"/>
        <v>0</v>
      </c>
      <c r="K41" s="85" t="e">
        <f t="shared" si="3"/>
        <v>#DIV/0!</v>
      </c>
    </row>
    <row r="42" spans="1:15" ht="18" thickTop="1" thickBot="1" x14ac:dyDescent="0.25">
      <c r="A42" s="29">
        <v>20</v>
      </c>
      <c r="B42" s="82"/>
      <c r="C42" s="81">
        <f t="shared" si="0"/>
        <v>0</v>
      </c>
      <c r="D42" s="82"/>
      <c r="E42" s="75"/>
      <c r="F42" s="31">
        <f>POWER(2,-1*(D42+$C$8-$C$9)*24*60*60/'Calibration Data'!$B$4)</f>
        <v>1</v>
      </c>
      <c r="G42" s="53">
        <f t="shared" si="1"/>
        <v>0</v>
      </c>
      <c r="H42" s="32" t="e">
        <f>$E$18*(E42-$E$19)/F42/(C42/1000)/'Calibration Data'!$B$5</f>
        <v>#DIV/0!</v>
      </c>
      <c r="I42" s="83" t="e">
        <f>H42/(G16*1000000)</f>
        <v>#DIV/0!</v>
      </c>
      <c r="J42" s="84">
        <f t="shared" si="2"/>
        <v>0</v>
      </c>
      <c r="K42" s="85" t="e">
        <f t="shared" si="3"/>
        <v>#DIV/0!</v>
      </c>
      <c r="N42" t="s">
        <v>35</v>
      </c>
    </row>
    <row r="43" spans="1:15" ht="18" thickTop="1" thickBot="1" x14ac:dyDescent="0.25">
      <c r="A43" s="29">
        <v>21</v>
      </c>
      <c r="B43" s="82"/>
      <c r="C43" s="81">
        <f t="shared" si="0"/>
        <v>0</v>
      </c>
      <c r="D43" s="82"/>
      <c r="E43" s="75"/>
      <c r="F43" s="31">
        <f>POWER(2,-1*(D43+$C$8-$C$9)*24*60*60/'Calibration Data'!$B$4)</f>
        <v>1</v>
      </c>
      <c r="G43" s="53">
        <f t="shared" si="1"/>
        <v>0</v>
      </c>
      <c r="H43" s="32" t="e">
        <f>$E$18*(E43-$E$19)/F43/(C43/1000)/'Calibration Data'!$B$5</f>
        <v>#DIV/0!</v>
      </c>
      <c r="I43" s="83" t="e">
        <f>H43/(G16*1000000)</f>
        <v>#DIV/0!</v>
      </c>
      <c r="J43" s="84">
        <f t="shared" si="2"/>
        <v>0</v>
      </c>
      <c r="K43" s="85" t="e">
        <f t="shared" si="3"/>
        <v>#DIV/0!</v>
      </c>
    </row>
    <row r="44" spans="1:15" ht="18" thickTop="1" thickBot="1" x14ac:dyDescent="0.25">
      <c r="A44" s="29">
        <v>22</v>
      </c>
      <c r="B44" s="82"/>
      <c r="C44" s="81">
        <f t="shared" si="0"/>
        <v>0</v>
      </c>
      <c r="D44" s="82"/>
      <c r="E44" s="75"/>
      <c r="F44" s="31">
        <f>POWER(2,-1*(D44+$C$8-$C$9)*24*60*60/'Calibration Data'!$B$4)</f>
        <v>1</v>
      </c>
      <c r="G44" s="53">
        <f t="shared" si="1"/>
        <v>0</v>
      </c>
      <c r="H44" s="32" t="e">
        <f>$E$18*(E44-$E$19)/F44/(C44/1000)/'Calibration Data'!$B$5</f>
        <v>#DIV/0!</v>
      </c>
      <c r="I44" s="83" t="e">
        <f>H44/(G16*1000000)</f>
        <v>#DIV/0!</v>
      </c>
      <c r="J44" s="84">
        <f t="shared" si="2"/>
        <v>0</v>
      </c>
      <c r="K44" s="85" t="e">
        <f t="shared" si="3"/>
        <v>#DIV/0!</v>
      </c>
    </row>
    <row r="45" spans="1:15" ht="18" thickTop="1" thickBot="1" x14ac:dyDescent="0.25">
      <c r="A45" s="29">
        <v>23</v>
      </c>
      <c r="B45" s="82"/>
      <c r="C45" s="81">
        <f t="shared" si="0"/>
        <v>0</v>
      </c>
      <c r="D45" s="82"/>
      <c r="E45" s="24"/>
      <c r="F45" s="31">
        <f>POWER(2,-1*(D45+$C$8-$C$9)*24*60*60/'Calibration Data'!$B$4)</f>
        <v>1</v>
      </c>
      <c r="G45" s="53">
        <f t="shared" si="1"/>
        <v>0</v>
      </c>
      <c r="H45" s="32" t="e">
        <f>$E$18*(E45-$E$19)/F45/(C45/1000)/'Calibration Data'!$B$5</f>
        <v>#DIV/0!</v>
      </c>
      <c r="I45" s="83" t="e">
        <f>H45/(G16*1000000)</f>
        <v>#DIV/0!</v>
      </c>
      <c r="J45" s="84">
        <f t="shared" si="2"/>
        <v>0</v>
      </c>
      <c r="K45" s="85" t="e">
        <f t="shared" si="3"/>
        <v>#DIV/0!</v>
      </c>
    </row>
    <row r="46" spans="1:15" ht="18" thickTop="1" thickBot="1" x14ac:dyDescent="0.25">
      <c r="A46" s="29">
        <v>24</v>
      </c>
      <c r="B46" s="82"/>
      <c r="C46" s="81">
        <f t="shared" si="0"/>
        <v>0</v>
      </c>
      <c r="D46" s="30"/>
      <c r="E46" s="75"/>
      <c r="F46" s="31">
        <f>POWER(2,-1*(D46+$C$8-$C$9)*24*60*60/'Calibration Data'!$B$4)</f>
        <v>1</v>
      </c>
      <c r="G46" s="53">
        <f t="shared" si="1"/>
        <v>0</v>
      </c>
      <c r="H46" s="32" t="e">
        <f>$E$18*(E46-$E$19)/F46/(C46/1000)/'Calibration Data'!$B$5</f>
        <v>#DIV/0!</v>
      </c>
      <c r="I46" s="83" t="e">
        <f>H46/(G16*1000000)</f>
        <v>#DIV/0!</v>
      </c>
      <c r="J46" s="84">
        <f t="shared" si="2"/>
        <v>0</v>
      </c>
      <c r="K46" s="85" t="e">
        <f t="shared" si="3"/>
        <v>#DIV/0!</v>
      </c>
    </row>
    <row r="47" spans="1:15" ht="17" thickTop="1" x14ac:dyDescent="0.2"/>
  </sheetData>
  <mergeCells count="15">
    <mergeCell ref="A1:V2"/>
    <mergeCell ref="A8:B8"/>
    <mergeCell ref="A9:B9"/>
    <mergeCell ref="B4:D4"/>
    <mergeCell ref="B3:D3"/>
    <mergeCell ref="B20:D20"/>
    <mergeCell ref="B5:D5"/>
    <mergeCell ref="B12:D12"/>
    <mergeCell ref="B14:C14"/>
    <mergeCell ref="B15:C15"/>
    <mergeCell ref="B18:D18"/>
    <mergeCell ref="B19:D19"/>
    <mergeCell ref="A17:F17"/>
    <mergeCell ref="A11:H11"/>
    <mergeCell ref="A7:G7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2" zoomScaleNormal="72" zoomScalePageLayoutView="72" workbookViewId="0">
      <selection activeCell="E18" activeCellId="4" sqref="B3:D5 C8:C9 D14:E14 D14:E15 E18:E20"/>
    </sheetView>
  </sheetViews>
  <sheetFormatPr baseColWidth="10" defaultColWidth="11" defaultRowHeight="16" x14ac:dyDescent="0.2"/>
  <cols>
    <col min="4" max="4" width="11.6640625" bestFit="1" customWidth="1"/>
    <col min="5" max="5" width="10.83203125" customWidth="1"/>
    <col min="6" max="6" width="14.5" customWidth="1"/>
    <col min="8" max="8" width="22.5" customWidth="1"/>
    <col min="9" max="9" width="14.33203125" customWidth="1"/>
  </cols>
  <sheetData>
    <row r="1" spans="1:22" ht="17" thickBot="1" x14ac:dyDescent="0.25">
      <c r="A1" s="155" t="s">
        <v>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2" ht="18" thickTop="1" thickBot="1" x14ac:dyDescent="0.25">
      <c r="A2" s="156"/>
      <c r="B2" s="156"/>
      <c r="C2" s="156"/>
      <c r="D2" s="156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2" ht="19" thickTop="1" thickBot="1" x14ac:dyDescent="0.25">
      <c r="A3" s="68" t="s">
        <v>67</v>
      </c>
      <c r="B3" s="163"/>
      <c r="C3" s="163"/>
      <c r="D3" s="164"/>
    </row>
    <row r="4" spans="1:22" ht="19" thickTop="1" thickBot="1" x14ac:dyDescent="0.25">
      <c r="A4" s="69" t="s">
        <v>68</v>
      </c>
      <c r="B4" s="161"/>
      <c r="C4" s="161"/>
      <c r="D4" s="162"/>
    </row>
    <row r="5" spans="1:22" ht="19" thickTop="1" thickBot="1" x14ac:dyDescent="0.25">
      <c r="A5" s="70" t="s">
        <v>69</v>
      </c>
      <c r="B5" s="148"/>
      <c r="C5" s="148"/>
      <c r="D5" s="149"/>
    </row>
    <row r="6" spans="1:22" ht="17" thickBot="1" x14ac:dyDescent="0.25"/>
    <row r="7" spans="1:22" ht="18" thickBot="1" x14ac:dyDescent="0.25">
      <c r="A7" s="131" t="s">
        <v>60</v>
      </c>
      <c r="B7" s="132"/>
      <c r="C7" s="132"/>
      <c r="D7" s="132"/>
      <c r="E7" s="132"/>
      <c r="F7" s="132"/>
      <c r="G7" s="133"/>
    </row>
    <row r="8" spans="1:22" ht="18" thickTop="1" thickBot="1" x14ac:dyDescent="0.25">
      <c r="A8" s="157" t="s">
        <v>61</v>
      </c>
      <c r="B8" s="158"/>
      <c r="C8" s="40"/>
      <c r="D8" s="71" t="s">
        <v>39</v>
      </c>
      <c r="E8" s="4"/>
      <c r="F8" s="4"/>
      <c r="G8" s="20"/>
    </row>
    <row r="9" spans="1:22" ht="17" thickBot="1" x14ac:dyDescent="0.25">
      <c r="A9" s="159" t="s">
        <v>80</v>
      </c>
      <c r="B9" s="160"/>
      <c r="C9" s="72"/>
      <c r="D9" s="73" t="s">
        <v>39</v>
      </c>
      <c r="E9" s="18"/>
      <c r="F9" s="73" t="s">
        <v>62</v>
      </c>
      <c r="G9" s="74">
        <f>C9-C8</f>
        <v>0</v>
      </c>
    </row>
    <row r="10" spans="1:22" ht="17" thickBot="1" x14ac:dyDescent="0.25">
      <c r="A10" s="6"/>
    </row>
    <row r="11" spans="1:22" ht="18" thickBot="1" x14ac:dyDescent="0.25">
      <c r="A11" s="131" t="s">
        <v>81</v>
      </c>
      <c r="B11" s="132"/>
      <c r="C11" s="132"/>
      <c r="D11" s="132"/>
      <c r="E11" s="132"/>
      <c r="F11" s="132"/>
      <c r="G11" s="132"/>
      <c r="H11" s="133"/>
    </row>
    <row r="12" spans="1:22" ht="18" thickTop="1" thickBot="1" x14ac:dyDescent="0.25">
      <c r="A12" s="22"/>
      <c r="B12" s="150" t="s">
        <v>82</v>
      </c>
      <c r="C12" s="150"/>
      <c r="D12" s="150"/>
      <c r="E12" s="49"/>
      <c r="F12" s="4" t="s">
        <v>63</v>
      </c>
      <c r="G12" s="4"/>
      <c r="H12" s="20"/>
    </row>
    <row r="13" spans="1:22" ht="17" thickBot="1" x14ac:dyDescent="0.25">
      <c r="A13" s="22"/>
      <c r="B13" s="4"/>
      <c r="C13" s="4"/>
      <c r="D13" s="78" t="s">
        <v>70</v>
      </c>
      <c r="E13" s="71" t="s">
        <v>39</v>
      </c>
      <c r="F13" s="71" t="s">
        <v>46</v>
      </c>
      <c r="G13" s="71" t="s">
        <v>47</v>
      </c>
      <c r="H13" s="79"/>
    </row>
    <row r="14" spans="1:22" ht="17" thickBot="1" x14ac:dyDescent="0.25">
      <c r="A14" s="22"/>
      <c r="B14" s="150" t="s">
        <v>83</v>
      </c>
      <c r="C14" s="150"/>
      <c r="D14" s="49"/>
      <c r="E14" s="40"/>
      <c r="F14" s="41">
        <f>POWER(2,-1*(E14-$C$9)*24*60*60/'Calibration Data'!$B$4)</f>
        <v>1</v>
      </c>
      <c r="G14" s="42">
        <f>(D14-$E$12)/F14</f>
        <v>0</v>
      </c>
      <c r="H14" s="20"/>
    </row>
    <row r="15" spans="1:22" ht="17" thickBot="1" x14ac:dyDescent="0.25">
      <c r="A15" s="22"/>
      <c r="B15" s="150" t="s">
        <v>84</v>
      </c>
      <c r="C15" s="150"/>
      <c r="D15" s="49"/>
      <c r="E15" s="40"/>
      <c r="F15" s="41">
        <f>POWER(2,-1*(E15-$C$9)*24*60*60/'Calibration Data'!$B$4)</f>
        <v>1</v>
      </c>
      <c r="G15" s="42">
        <f>(D15-$E$12)/F15</f>
        <v>0</v>
      </c>
      <c r="H15" s="20"/>
    </row>
    <row r="16" spans="1:22" ht="17" thickBot="1" x14ac:dyDescent="0.25">
      <c r="A16" s="23"/>
      <c r="B16" s="18"/>
      <c r="C16" s="18"/>
      <c r="D16" s="18"/>
      <c r="E16" s="18"/>
      <c r="F16" s="18"/>
      <c r="G16" s="80">
        <f>G14-G15</f>
        <v>0</v>
      </c>
      <c r="H16" s="19" t="s">
        <v>71</v>
      </c>
    </row>
    <row r="17" spans="1:14" ht="18" thickBot="1" x14ac:dyDescent="0.25">
      <c r="A17" s="152" t="s">
        <v>85</v>
      </c>
      <c r="B17" s="153"/>
      <c r="C17" s="153"/>
      <c r="D17" s="153"/>
      <c r="E17" s="153"/>
      <c r="F17" s="154"/>
    </row>
    <row r="18" spans="1:14" ht="18" thickTop="1" thickBot="1" x14ac:dyDescent="0.25">
      <c r="A18" s="22"/>
      <c r="B18" s="151" t="s">
        <v>86</v>
      </c>
      <c r="C18" s="151"/>
      <c r="D18" s="151"/>
      <c r="E18" s="76"/>
      <c r="F18" s="77"/>
    </row>
    <row r="19" spans="1:14" ht="17" thickBot="1" x14ac:dyDescent="0.25">
      <c r="A19" s="22"/>
      <c r="B19" s="151" t="s">
        <v>87</v>
      </c>
      <c r="C19" s="151"/>
      <c r="D19" s="151"/>
      <c r="E19" s="49"/>
      <c r="F19" s="20" t="s">
        <v>5</v>
      </c>
    </row>
    <row r="20" spans="1:14" ht="17" thickBot="1" x14ac:dyDescent="0.25">
      <c r="A20" s="23"/>
      <c r="B20" s="147" t="s">
        <v>88</v>
      </c>
      <c r="C20" s="147"/>
      <c r="D20" s="147"/>
      <c r="E20" s="26"/>
      <c r="F20" s="19" t="s">
        <v>64</v>
      </c>
    </row>
    <row r="21" spans="1:14" x14ac:dyDescent="0.2">
      <c r="D21" s="4"/>
    </row>
    <row r="22" spans="1:14" ht="17" thickBot="1" x14ac:dyDescent="0.25">
      <c r="A22" s="67" t="s">
        <v>72</v>
      </c>
      <c r="B22" s="67" t="s">
        <v>73</v>
      </c>
      <c r="C22" s="67" t="s">
        <v>74</v>
      </c>
      <c r="D22" s="67" t="s">
        <v>75</v>
      </c>
      <c r="E22" s="67" t="s">
        <v>5</v>
      </c>
      <c r="F22" s="67" t="s">
        <v>76</v>
      </c>
      <c r="G22" s="67" t="s">
        <v>77</v>
      </c>
      <c r="H22" s="67" t="s">
        <v>78</v>
      </c>
      <c r="I22" s="67" t="s">
        <v>65</v>
      </c>
      <c r="J22" s="67" t="s">
        <v>79</v>
      </c>
      <c r="K22" s="67" t="s">
        <v>66</v>
      </c>
    </row>
    <row r="23" spans="1:14" ht="17" thickBot="1" x14ac:dyDescent="0.25">
      <c r="A23" s="29">
        <v>1</v>
      </c>
      <c r="B23" s="82"/>
      <c r="C23" s="81">
        <f t="shared" ref="C23:C46" si="0">E$20</f>
        <v>0</v>
      </c>
      <c r="D23" s="82"/>
      <c r="E23" s="75"/>
      <c r="F23" s="31">
        <f>POWER(2,-1*(D23+$C$8-$C$9)*24*60*60/'Calibration Data'!$B$4)</f>
        <v>1</v>
      </c>
      <c r="G23" s="53">
        <f t="shared" ref="G23:G46" si="1">B23*24*60</f>
        <v>0</v>
      </c>
      <c r="H23" s="32" t="e">
        <f>$E$18*(E23-$E$19)/F23/(C23/1000)/'Calibration Data'!$B$5</f>
        <v>#DIV/0!</v>
      </c>
      <c r="I23" s="83" t="e">
        <f>H23/(G16*1000000)</f>
        <v>#DIV/0!</v>
      </c>
      <c r="J23" s="84">
        <f>G23*60</f>
        <v>0</v>
      </c>
      <c r="K23" s="85" t="e">
        <f>H23/27.027</f>
        <v>#DIV/0!</v>
      </c>
    </row>
    <row r="24" spans="1:14" ht="18" thickTop="1" thickBot="1" x14ac:dyDescent="0.25">
      <c r="A24" s="29">
        <v>2</v>
      </c>
      <c r="B24" s="82"/>
      <c r="C24" s="81">
        <f t="shared" si="0"/>
        <v>0</v>
      </c>
      <c r="D24" s="82"/>
      <c r="E24" s="75"/>
      <c r="F24" s="31">
        <f>POWER(2,-1*(D24+$C$8-$C$9)*24*60*60/'Calibration Data'!$B$4)</f>
        <v>1</v>
      </c>
      <c r="G24" s="53">
        <f t="shared" si="1"/>
        <v>0</v>
      </c>
      <c r="H24" s="32" t="e">
        <f>$E$18*(E24-$E$19)/F24/(C24/1000)/'Calibration Data'!$B$5</f>
        <v>#DIV/0!</v>
      </c>
      <c r="I24" s="83" t="e">
        <f>H24/(G16*1000000)</f>
        <v>#DIV/0!</v>
      </c>
      <c r="J24" s="84">
        <f t="shared" ref="J24:J46" si="2">G24*60</f>
        <v>0</v>
      </c>
      <c r="K24" s="85" t="e">
        <f t="shared" ref="K24:K46" si="3">H24/27.027</f>
        <v>#DIV/0!</v>
      </c>
    </row>
    <row r="25" spans="1:14" ht="18" thickTop="1" thickBot="1" x14ac:dyDescent="0.25">
      <c r="A25" s="29">
        <v>3</v>
      </c>
      <c r="B25" s="82"/>
      <c r="C25" s="81">
        <f t="shared" si="0"/>
        <v>0</v>
      </c>
      <c r="D25" s="82"/>
      <c r="E25" s="75"/>
      <c r="F25" s="31">
        <f>POWER(2,-1*(D25+$C$8-$C$9)*24*60*60/'Calibration Data'!$B$4)</f>
        <v>1</v>
      </c>
      <c r="G25" s="53">
        <f t="shared" si="1"/>
        <v>0</v>
      </c>
      <c r="H25" s="32" t="e">
        <f>$E$18*(E25-$E$19)/F25/(C25/1000)/'Calibration Data'!$B$5</f>
        <v>#DIV/0!</v>
      </c>
      <c r="I25" s="83" t="e">
        <f>H25/(G16*1000000)</f>
        <v>#DIV/0!</v>
      </c>
      <c r="J25" s="84">
        <f t="shared" si="2"/>
        <v>0</v>
      </c>
      <c r="K25" s="85" t="e">
        <f t="shared" si="3"/>
        <v>#DIV/0!</v>
      </c>
    </row>
    <row r="26" spans="1:14" ht="18" thickTop="1" thickBot="1" x14ac:dyDescent="0.25">
      <c r="A26" s="29">
        <v>4</v>
      </c>
      <c r="B26" s="82"/>
      <c r="C26" s="81">
        <f t="shared" si="0"/>
        <v>0</v>
      </c>
      <c r="D26" s="82"/>
      <c r="E26" s="75"/>
      <c r="F26" s="31">
        <f>POWER(2,-1*(D26+$C$8-$C$9)*24*60*60/'Calibration Data'!$B$4)</f>
        <v>1</v>
      </c>
      <c r="G26" s="53">
        <f t="shared" si="1"/>
        <v>0</v>
      </c>
      <c r="H26" s="32" t="e">
        <f>$E$18*(E26-$E$19)/F26/(C26/1000)/'Calibration Data'!$B$5</f>
        <v>#DIV/0!</v>
      </c>
      <c r="I26" s="83" t="e">
        <f>H26/(G16*1000000)</f>
        <v>#DIV/0!</v>
      </c>
      <c r="J26" s="84">
        <f t="shared" si="2"/>
        <v>0</v>
      </c>
      <c r="K26" s="85" t="e">
        <f t="shared" si="3"/>
        <v>#DIV/0!</v>
      </c>
      <c r="N26" t="s">
        <v>35</v>
      </c>
    </row>
    <row r="27" spans="1:14" ht="18" thickTop="1" thickBot="1" x14ac:dyDescent="0.25">
      <c r="A27" s="29">
        <v>5</v>
      </c>
      <c r="B27" s="82"/>
      <c r="C27" s="81">
        <f t="shared" si="0"/>
        <v>0</v>
      </c>
      <c r="D27" s="82"/>
      <c r="E27" s="75"/>
      <c r="F27" s="31">
        <f>POWER(2,-1*(D27+$C$8-$C$9)*24*60*60/'Calibration Data'!$B$4)</f>
        <v>1</v>
      </c>
      <c r="G27" s="53">
        <f t="shared" si="1"/>
        <v>0</v>
      </c>
      <c r="H27" s="32" t="e">
        <f>$E$18*(E27-$E$19)/F27/(C27/1000)/'Calibration Data'!$B$5</f>
        <v>#DIV/0!</v>
      </c>
      <c r="I27" s="83" t="e">
        <f>H27/(G16*1000000)</f>
        <v>#DIV/0!</v>
      </c>
      <c r="J27" s="84">
        <f t="shared" si="2"/>
        <v>0</v>
      </c>
      <c r="K27" s="85" t="e">
        <f t="shared" si="3"/>
        <v>#DIV/0!</v>
      </c>
    </row>
    <row r="28" spans="1:14" ht="18" thickTop="1" thickBot="1" x14ac:dyDescent="0.25">
      <c r="A28" s="29">
        <v>6</v>
      </c>
      <c r="B28" s="82"/>
      <c r="C28" s="81">
        <f t="shared" si="0"/>
        <v>0</v>
      </c>
      <c r="D28" s="82"/>
      <c r="E28" s="75"/>
      <c r="F28" s="31">
        <f>POWER(2,-1*(D28+$C$8-$C$9)*24*60*60/'Calibration Data'!$B$4)</f>
        <v>1</v>
      </c>
      <c r="G28" s="53">
        <f t="shared" si="1"/>
        <v>0</v>
      </c>
      <c r="H28" s="32" t="e">
        <f>$E$18*(E28-$E$19)/F28/(C28/1000)/'Calibration Data'!$B$5</f>
        <v>#DIV/0!</v>
      </c>
      <c r="I28" s="83" t="e">
        <f>H28/(G16*1000000)</f>
        <v>#DIV/0!</v>
      </c>
      <c r="J28" s="84">
        <f t="shared" si="2"/>
        <v>0</v>
      </c>
      <c r="K28" s="85" t="e">
        <f t="shared" si="3"/>
        <v>#DIV/0!</v>
      </c>
    </row>
    <row r="29" spans="1:14" ht="18" thickTop="1" thickBot="1" x14ac:dyDescent="0.25">
      <c r="A29" s="29">
        <v>7</v>
      </c>
      <c r="B29" s="82"/>
      <c r="C29" s="81">
        <f t="shared" si="0"/>
        <v>0</v>
      </c>
      <c r="D29" s="82"/>
      <c r="E29" s="75"/>
      <c r="F29" s="31">
        <f>POWER(2,-1*(D29+$C$8-$C$9)*24*60*60/'Calibration Data'!$B$4)</f>
        <v>1</v>
      </c>
      <c r="G29" s="53">
        <f t="shared" si="1"/>
        <v>0</v>
      </c>
      <c r="H29" s="32" t="e">
        <f>$E$18*(E29-$E$19)/F29/(C29/1000)/'Calibration Data'!$B$5</f>
        <v>#DIV/0!</v>
      </c>
      <c r="I29" s="83" t="e">
        <f>H29/(G16*1000000)</f>
        <v>#DIV/0!</v>
      </c>
      <c r="J29" s="84">
        <f t="shared" si="2"/>
        <v>0</v>
      </c>
      <c r="K29" s="85" t="e">
        <f t="shared" si="3"/>
        <v>#DIV/0!</v>
      </c>
    </row>
    <row r="30" spans="1:14" ht="18" thickTop="1" thickBot="1" x14ac:dyDescent="0.25">
      <c r="A30" s="29">
        <v>8</v>
      </c>
      <c r="B30" s="82"/>
      <c r="C30" s="81">
        <f t="shared" si="0"/>
        <v>0</v>
      </c>
      <c r="D30" s="82"/>
      <c r="E30" s="75"/>
      <c r="F30" s="31">
        <f>POWER(2,-1*(D30+$C$8-$C$9)*24*60*60/'Calibration Data'!$B$4)</f>
        <v>1</v>
      </c>
      <c r="G30" s="53">
        <f t="shared" si="1"/>
        <v>0</v>
      </c>
      <c r="H30" s="32" t="e">
        <f>$E$18*(E30-$E$19)/F30/(C30/1000)/'Calibration Data'!$B$5</f>
        <v>#DIV/0!</v>
      </c>
      <c r="I30" s="83" t="e">
        <f>H30/(G16*1000000)</f>
        <v>#DIV/0!</v>
      </c>
      <c r="J30" s="84">
        <f t="shared" si="2"/>
        <v>0</v>
      </c>
      <c r="K30" s="85" t="e">
        <f t="shared" si="3"/>
        <v>#DIV/0!</v>
      </c>
    </row>
    <row r="31" spans="1:14" ht="18" thickTop="1" thickBot="1" x14ac:dyDescent="0.25">
      <c r="A31" s="29">
        <v>9</v>
      </c>
      <c r="B31" s="82"/>
      <c r="C31" s="81">
        <f t="shared" si="0"/>
        <v>0</v>
      </c>
      <c r="D31" s="82"/>
      <c r="E31" s="75"/>
      <c r="F31" s="31">
        <f>POWER(2,-1*(D31+$C$8-$C$9)*24*60*60/'Calibration Data'!$B$4)</f>
        <v>1</v>
      </c>
      <c r="G31" s="53">
        <f t="shared" si="1"/>
        <v>0</v>
      </c>
      <c r="H31" s="32" t="e">
        <f>$E$18*(E31-$E$19)/F31/(C31/1000)/'Calibration Data'!$B$5</f>
        <v>#DIV/0!</v>
      </c>
      <c r="I31" s="83" t="e">
        <f>H31/(G16*1000000)</f>
        <v>#DIV/0!</v>
      </c>
      <c r="J31" s="84">
        <f t="shared" si="2"/>
        <v>0</v>
      </c>
      <c r="K31" s="85" t="e">
        <f t="shared" si="3"/>
        <v>#DIV/0!</v>
      </c>
    </row>
    <row r="32" spans="1:14" ht="18" thickTop="1" thickBot="1" x14ac:dyDescent="0.25">
      <c r="A32" s="29">
        <v>10</v>
      </c>
      <c r="B32" s="82"/>
      <c r="C32" s="81">
        <f t="shared" si="0"/>
        <v>0</v>
      </c>
      <c r="D32" s="82"/>
      <c r="E32" s="75"/>
      <c r="F32" s="31">
        <f>POWER(2,-1*(D32+$C$8-$C$9)*24*60*60/'Calibration Data'!$B$4)</f>
        <v>1</v>
      </c>
      <c r="G32" s="53">
        <f t="shared" si="1"/>
        <v>0</v>
      </c>
      <c r="H32" s="32" t="e">
        <f>$E$18*(E32-$E$19)/F32/(C32/1000)/'Calibration Data'!$B$5</f>
        <v>#DIV/0!</v>
      </c>
      <c r="I32" s="83" t="e">
        <f>H32/(G16*1000000)</f>
        <v>#DIV/0!</v>
      </c>
      <c r="J32" s="84">
        <f t="shared" si="2"/>
        <v>0</v>
      </c>
      <c r="K32" s="85" t="e">
        <f t="shared" si="3"/>
        <v>#DIV/0!</v>
      </c>
    </row>
    <row r="33" spans="1:15" ht="18" thickTop="1" thickBot="1" x14ac:dyDescent="0.25">
      <c r="A33" s="29">
        <v>11</v>
      </c>
      <c r="B33" s="82"/>
      <c r="C33" s="81">
        <f t="shared" si="0"/>
        <v>0</v>
      </c>
      <c r="D33" s="82"/>
      <c r="E33" s="75"/>
      <c r="F33" s="31">
        <f>POWER(2,-1*(D33+$C$8-$C$9)*24*60*60/'Calibration Data'!$B$4)</f>
        <v>1</v>
      </c>
      <c r="G33" s="53">
        <f t="shared" si="1"/>
        <v>0</v>
      </c>
      <c r="H33" s="32" t="e">
        <f>$E$18*(E33-$E$19)/F33/(C33/1000)/'Calibration Data'!$B$5</f>
        <v>#DIV/0!</v>
      </c>
      <c r="I33" s="83" t="e">
        <f>H33/(G16*1000000)</f>
        <v>#DIV/0!</v>
      </c>
      <c r="J33" s="84">
        <f t="shared" si="2"/>
        <v>0</v>
      </c>
      <c r="K33" s="85" t="e">
        <f t="shared" si="3"/>
        <v>#DIV/0!</v>
      </c>
    </row>
    <row r="34" spans="1:15" ht="18" thickTop="1" thickBot="1" x14ac:dyDescent="0.25">
      <c r="A34" s="29">
        <v>12</v>
      </c>
      <c r="B34" s="82"/>
      <c r="C34" s="81">
        <f t="shared" si="0"/>
        <v>0</v>
      </c>
      <c r="D34" s="82"/>
      <c r="E34" s="75"/>
      <c r="F34" s="31">
        <f>POWER(2,-1*(D34+$C$8-$C$9)*24*60*60/'Calibration Data'!$B$4)</f>
        <v>1</v>
      </c>
      <c r="G34" s="53">
        <f t="shared" si="1"/>
        <v>0</v>
      </c>
      <c r="H34" s="32" t="e">
        <f>$E$18*(E34-$E$19)/F34/(C34/1000)/'Calibration Data'!$B$5</f>
        <v>#DIV/0!</v>
      </c>
      <c r="I34" s="83" t="e">
        <f>H34/(G16*1000000)</f>
        <v>#DIV/0!</v>
      </c>
      <c r="J34" s="84">
        <f t="shared" si="2"/>
        <v>0</v>
      </c>
      <c r="K34" s="85" t="e">
        <f t="shared" si="3"/>
        <v>#DIV/0!</v>
      </c>
    </row>
    <row r="35" spans="1:15" ht="18" thickTop="1" thickBot="1" x14ac:dyDescent="0.25">
      <c r="A35" s="29">
        <v>13</v>
      </c>
      <c r="B35" s="82"/>
      <c r="C35" s="81">
        <f t="shared" si="0"/>
        <v>0</v>
      </c>
      <c r="D35" s="82"/>
      <c r="E35" s="75"/>
      <c r="F35" s="31">
        <f>POWER(2,-1*(D35+$C$8-$C$9)*24*60*60/'Calibration Data'!$B$4)</f>
        <v>1</v>
      </c>
      <c r="G35" s="53">
        <f t="shared" si="1"/>
        <v>0</v>
      </c>
      <c r="H35" s="32" t="e">
        <f>$E$18*(E35-$E$19)/F35/(C35/1000)/'Calibration Data'!$B$5</f>
        <v>#DIV/0!</v>
      </c>
      <c r="I35" s="83" t="e">
        <f>H35/(G16*1000000)</f>
        <v>#DIV/0!</v>
      </c>
      <c r="J35" s="84">
        <f t="shared" si="2"/>
        <v>0</v>
      </c>
      <c r="K35" s="85" t="e">
        <f t="shared" si="3"/>
        <v>#DIV/0!</v>
      </c>
    </row>
    <row r="36" spans="1:15" ht="18" thickTop="1" thickBot="1" x14ac:dyDescent="0.25">
      <c r="A36" s="29">
        <v>14</v>
      </c>
      <c r="B36" s="82"/>
      <c r="C36" s="81">
        <f t="shared" si="0"/>
        <v>0</v>
      </c>
      <c r="D36" s="82"/>
      <c r="E36" s="75"/>
      <c r="F36" s="31">
        <f>POWER(2,-1*(D36+$C$8-$C$9)*24*60*60/'Calibration Data'!$B$4)</f>
        <v>1</v>
      </c>
      <c r="G36" s="53">
        <f t="shared" si="1"/>
        <v>0</v>
      </c>
      <c r="H36" s="32" t="e">
        <f>$E$18*(E36-$E$19)/F36/(C36/1000)/'Calibration Data'!$B$5</f>
        <v>#DIV/0!</v>
      </c>
      <c r="I36" s="83" t="e">
        <f>H36/(G16*1000000)</f>
        <v>#DIV/0!</v>
      </c>
      <c r="J36" s="84">
        <f t="shared" si="2"/>
        <v>0</v>
      </c>
      <c r="K36" s="85" t="e">
        <f t="shared" si="3"/>
        <v>#DIV/0!</v>
      </c>
    </row>
    <row r="37" spans="1:15" ht="18" thickTop="1" thickBot="1" x14ac:dyDescent="0.25">
      <c r="A37" s="29">
        <v>15</v>
      </c>
      <c r="B37" s="82"/>
      <c r="C37" s="81">
        <f t="shared" si="0"/>
        <v>0</v>
      </c>
      <c r="D37" s="82"/>
      <c r="E37" s="75"/>
      <c r="F37" s="31">
        <f>POWER(2,-1*(D37+$C$8-$C$9)*24*60*60/'Calibration Data'!$B$4)</f>
        <v>1</v>
      </c>
      <c r="G37" s="53">
        <f t="shared" si="1"/>
        <v>0</v>
      </c>
      <c r="H37" s="32" t="e">
        <f>$E$18*(E37-$E$19)/F37/(C37/1000)/'Calibration Data'!$B$5</f>
        <v>#DIV/0!</v>
      </c>
      <c r="I37" s="83" t="e">
        <f>H37/(G16*1000000)</f>
        <v>#DIV/0!</v>
      </c>
      <c r="J37" s="84">
        <f t="shared" si="2"/>
        <v>0</v>
      </c>
      <c r="K37" s="85" t="e">
        <f t="shared" si="3"/>
        <v>#DIV/0!</v>
      </c>
    </row>
    <row r="38" spans="1:15" ht="18" thickTop="1" thickBot="1" x14ac:dyDescent="0.25">
      <c r="A38" s="29">
        <v>16</v>
      </c>
      <c r="B38" s="82"/>
      <c r="C38" s="81">
        <f t="shared" si="0"/>
        <v>0</v>
      </c>
      <c r="D38" s="82"/>
      <c r="E38" s="75"/>
      <c r="F38" s="31">
        <f>POWER(2,-1*(D38+$C$8-$C$9)*24*60*60/'Calibration Data'!$B$4)</f>
        <v>1</v>
      </c>
      <c r="G38" s="53">
        <f t="shared" si="1"/>
        <v>0</v>
      </c>
      <c r="H38" s="32" t="e">
        <f>$E$18*(E38-$E$19)/F38/(C38/1000)/'Calibration Data'!$B$5</f>
        <v>#DIV/0!</v>
      </c>
      <c r="I38" s="83" t="e">
        <f>H38/(G16*1000000)</f>
        <v>#DIV/0!</v>
      </c>
      <c r="J38" s="84">
        <f t="shared" si="2"/>
        <v>0</v>
      </c>
      <c r="K38" s="85" t="e">
        <f t="shared" si="3"/>
        <v>#DIV/0!</v>
      </c>
    </row>
    <row r="39" spans="1:15" ht="18" thickTop="1" thickBot="1" x14ac:dyDescent="0.25">
      <c r="A39" s="29">
        <v>17</v>
      </c>
      <c r="B39" s="82"/>
      <c r="C39" s="81">
        <f t="shared" si="0"/>
        <v>0</v>
      </c>
      <c r="D39" s="82"/>
      <c r="E39" s="75"/>
      <c r="F39" s="31">
        <f>POWER(2,-1*(D39+$C$8-$C$9)*24*60*60/'Calibration Data'!$B$4)</f>
        <v>1</v>
      </c>
      <c r="G39" s="53">
        <f t="shared" si="1"/>
        <v>0</v>
      </c>
      <c r="H39" s="32" t="e">
        <f>$E$18*(E39-$E$19)/F39/(C39/1000)/'Calibration Data'!$B$5</f>
        <v>#DIV/0!</v>
      </c>
      <c r="I39" s="83" t="e">
        <f>H39/(G16*1000000)</f>
        <v>#DIV/0!</v>
      </c>
      <c r="J39" s="84">
        <f t="shared" si="2"/>
        <v>0</v>
      </c>
      <c r="K39" s="85" t="e">
        <f t="shared" si="3"/>
        <v>#DIV/0!</v>
      </c>
    </row>
    <row r="40" spans="1:15" ht="18" thickTop="1" thickBot="1" x14ac:dyDescent="0.25">
      <c r="A40" s="29">
        <v>18</v>
      </c>
      <c r="B40" s="82"/>
      <c r="C40" s="81">
        <f t="shared" si="0"/>
        <v>0</v>
      </c>
      <c r="D40" s="82"/>
      <c r="E40" s="75"/>
      <c r="F40" s="31">
        <f>POWER(2,-1*(D40+$C$8-$C$9)*24*60*60/'Calibration Data'!$B$4)</f>
        <v>1</v>
      </c>
      <c r="G40" s="53">
        <f t="shared" si="1"/>
        <v>0</v>
      </c>
      <c r="H40" s="32" t="e">
        <f>$E$18*(E40-$E$19)/F40/(C40/1000)/'Calibration Data'!$B$5</f>
        <v>#DIV/0!</v>
      </c>
      <c r="I40" s="83" t="e">
        <f>H40/(G16*1000000)</f>
        <v>#DIV/0!</v>
      </c>
      <c r="J40" s="84">
        <f t="shared" si="2"/>
        <v>0</v>
      </c>
      <c r="K40" s="85" t="e">
        <f t="shared" si="3"/>
        <v>#DIV/0!</v>
      </c>
      <c r="O40" t="s">
        <v>35</v>
      </c>
    </row>
    <row r="41" spans="1:15" ht="18" thickTop="1" thickBot="1" x14ac:dyDescent="0.25">
      <c r="A41" s="29">
        <v>19</v>
      </c>
      <c r="B41" s="82"/>
      <c r="C41" s="81">
        <f t="shared" si="0"/>
        <v>0</v>
      </c>
      <c r="D41" s="82"/>
      <c r="E41" s="75"/>
      <c r="F41" s="31">
        <f>POWER(2,-1*(D41+$C$8-$C$9)*24*60*60/'Calibration Data'!$B$4)</f>
        <v>1</v>
      </c>
      <c r="G41" s="53">
        <f t="shared" si="1"/>
        <v>0</v>
      </c>
      <c r="H41" s="32" t="e">
        <f>$E$18*(E41-$E$19)/F41/(C41/1000)/'Calibration Data'!$B$5</f>
        <v>#DIV/0!</v>
      </c>
      <c r="I41" s="83" t="e">
        <f>H41/(G16*1000000)</f>
        <v>#DIV/0!</v>
      </c>
      <c r="J41" s="84">
        <f t="shared" si="2"/>
        <v>0</v>
      </c>
      <c r="K41" s="85" t="e">
        <f t="shared" si="3"/>
        <v>#DIV/0!</v>
      </c>
    </row>
    <row r="42" spans="1:15" ht="18" thickTop="1" thickBot="1" x14ac:dyDescent="0.25">
      <c r="A42" s="29">
        <v>20</v>
      </c>
      <c r="B42" s="82"/>
      <c r="C42" s="81">
        <f t="shared" si="0"/>
        <v>0</v>
      </c>
      <c r="D42" s="82"/>
      <c r="E42" s="75"/>
      <c r="F42" s="31">
        <f>POWER(2,-1*(D42+$C$8-$C$9)*24*60*60/'Calibration Data'!$B$4)</f>
        <v>1</v>
      </c>
      <c r="G42" s="53">
        <f t="shared" si="1"/>
        <v>0</v>
      </c>
      <c r="H42" s="32" t="e">
        <f>$E$18*(E42-$E$19)/F42/(C42/1000)/'Calibration Data'!$B$5</f>
        <v>#DIV/0!</v>
      </c>
      <c r="I42" s="83" t="e">
        <f>H42/(G16*1000000)</f>
        <v>#DIV/0!</v>
      </c>
      <c r="J42" s="84">
        <f t="shared" si="2"/>
        <v>0</v>
      </c>
      <c r="K42" s="85" t="e">
        <f t="shared" si="3"/>
        <v>#DIV/0!</v>
      </c>
      <c r="N42" t="s">
        <v>35</v>
      </c>
    </row>
    <row r="43" spans="1:15" ht="18" thickTop="1" thickBot="1" x14ac:dyDescent="0.25">
      <c r="A43" s="29">
        <v>21</v>
      </c>
      <c r="B43" s="82"/>
      <c r="C43" s="81">
        <f t="shared" si="0"/>
        <v>0</v>
      </c>
      <c r="D43" s="82"/>
      <c r="E43" s="75"/>
      <c r="F43" s="31">
        <f>POWER(2,-1*(D43+$C$8-$C$9)*24*60*60/'Calibration Data'!$B$4)</f>
        <v>1</v>
      </c>
      <c r="G43" s="53">
        <f t="shared" si="1"/>
        <v>0</v>
      </c>
      <c r="H43" s="32" t="e">
        <f>$E$18*(E43-$E$19)/F43/(C43/1000)/'Calibration Data'!$B$5</f>
        <v>#DIV/0!</v>
      </c>
      <c r="I43" s="83" t="e">
        <f>H43/(G16*1000000)</f>
        <v>#DIV/0!</v>
      </c>
      <c r="J43" s="84">
        <f t="shared" si="2"/>
        <v>0</v>
      </c>
      <c r="K43" s="85" t="e">
        <f t="shared" si="3"/>
        <v>#DIV/0!</v>
      </c>
    </row>
    <row r="44" spans="1:15" ht="18" thickTop="1" thickBot="1" x14ac:dyDescent="0.25">
      <c r="A44" s="29">
        <v>22</v>
      </c>
      <c r="B44" s="82"/>
      <c r="C44" s="81">
        <f t="shared" si="0"/>
        <v>0</v>
      </c>
      <c r="D44" s="82"/>
      <c r="E44" s="75"/>
      <c r="F44" s="31">
        <f>POWER(2,-1*(D44+$C$8-$C$9)*24*60*60/'Calibration Data'!$B$4)</f>
        <v>1</v>
      </c>
      <c r="G44" s="53">
        <f t="shared" si="1"/>
        <v>0</v>
      </c>
      <c r="H44" s="32" t="e">
        <f>$E$18*(E44-$E$19)/F44/(C44/1000)/'Calibration Data'!$B$5</f>
        <v>#DIV/0!</v>
      </c>
      <c r="I44" s="83" t="e">
        <f>H44/(G16*1000000)</f>
        <v>#DIV/0!</v>
      </c>
      <c r="J44" s="84">
        <f t="shared" si="2"/>
        <v>0</v>
      </c>
      <c r="K44" s="85" t="e">
        <f t="shared" si="3"/>
        <v>#DIV/0!</v>
      </c>
    </row>
    <row r="45" spans="1:15" ht="18" thickTop="1" thickBot="1" x14ac:dyDescent="0.25">
      <c r="A45" s="29">
        <v>23</v>
      </c>
      <c r="B45" s="82"/>
      <c r="C45" s="81">
        <f t="shared" si="0"/>
        <v>0</v>
      </c>
      <c r="D45" s="82"/>
      <c r="E45" s="24"/>
      <c r="F45" s="31">
        <f>POWER(2,-1*(D45+$C$8-$C$9)*24*60*60/'Calibration Data'!$B$4)</f>
        <v>1</v>
      </c>
      <c r="G45" s="53">
        <f t="shared" si="1"/>
        <v>0</v>
      </c>
      <c r="H45" s="32" t="e">
        <f>$E$18*(E45-$E$19)/F45/(C45/1000)/'Calibration Data'!$B$5</f>
        <v>#DIV/0!</v>
      </c>
      <c r="I45" s="83" t="e">
        <f>H45/(G16*1000000)</f>
        <v>#DIV/0!</v>
      </c>
      <c r="J45" s="84">
        <f t="shared" si="2"/>
        <v>0</v>
      </c>
      <c r="K45" s="85" t="e">
        <f t="shared" si="3"/>
        <v>#DIV/0!</v>
      </c>
    </row>
    <row r="46" spans="1:15" ht="18" thickTop="1" thickBot="1" x14ac:dyDescent="0.25">
      <c r="A46" s="29">
        <v>24</v>
      </c>
      <c r="B46" s="82"/>
      <c r="C46" s="81">
        <f t="shared" si="0"/>
        <v>0</v>
      </c>
      <c r="D46" s="30"/>
      <c r="E46" s="75"/>
      <c r="F46" s="31">
        <f>POWER(2,-1*(D46+$C$8-$C$9)*24*60*60/'Calibration Data'!$B$4)</f>
        <v>1</v>
      </c>
      <c r="G46" s="53">
        <f t="shared" si="1"/>
        <v>0</v>
      </c>
      <c r="H46" s="32" t="e">
        <f>$E$18*(E46-$E$19)/F46/(C46/1000)/'Calibration Data'!$B$5</f>
        <v>#DIV/0!</v>
      </c>
      <c r="I46" s="83" t="e">
        <f>H46/(G16*1000000)</f>
        <v>#DIV/0!</v>
      </c>
      <c r="J46" s="84">
        <f t="shared" si="2"/>
        <v>0</v>
      </c>
      <c r="K46" s="85" t="e">
        <f t="shared" si="3"/>
        <v>#DIV/0!</v>
      </c>
    </row>
    <row r="47" spans="1:15" ht="17" thickTop="1" x14ac:dyDescent="0.2"/>
  </sheetData>
  <mergeCells count="15">
    <mergeCell ref="A8:B8"/>
    <mergeCell ref="A1:V2"/>
    <mergeCell ref="B3:D3"/>
    <mergeCell ref="B4:D4"/>
    <mergeCell ref="B5:D5"/>
    <mergeCell ref="A7:G7"/>
    <mergeCell ref="B18:D18"/>
    <mergeCell ref="B19:D19"/>
    <mergeCell ref="B20:D20"/>
    <mergeCell ref="A9:B9"/>
    <mergeCell ref="A11:H11"/>
    <mergeCell ref="B12:D12"/>
    <mergeCell ref="B14:C14"/>
    <mergeCell ref="B15:C15"/>
    <mergeCell ref="A17:F17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abSelected="1" zoomScale="72" zoomScaleNormal="72" zoomScalePageLayoutView="72" workbookViewId="0">
      <selection activeCell="E18" activeCellId="3" sqref="B3:D5 C8:C9 D14:E15 E18:E20"/>
    </sheetView>
  </sheetViews>
  <sheetFormatPr baseColWidth="10" defaultColWidth="11" defaultRowHeight="16" x14ac:dyDescent="0.2"/>
  <cols>
    <col min="4" max="4" width="11.6640625" bestFit="1" customWidth="1"/>
    <col min="5" max="5" width="10.83203125" customWidth="1"/>
    <col min="6" max="6" width="14.5" customWidth="1"/>
    <col min="8" max="8" width="22.5" customWidth="1"/>
    <col min="9" max="9" width="14.33203125" customWidth="1"/>
  </cols>
  <sheetData>
    <row r="1" spans="1:22" ht="17" thickBot="1" x14ac:dyDescent="0.25">
      <c r="A1" s="155" t="s">
        <v>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2" ht="18" thickTop="1" thickBot="1" x14ac:dyDescent="0.25">
      <c r="A2" s="156"/>
      <c r="B2" s="156"/>
      <c r="C2" s="156"/>
      <c r="D2" s="156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2" ht="19" thickTop="1" thickBot="1" x14ac:dyDescent="0.25">
      <c r="A3" s="68" t="s">
        <v>67</v>
      </c>
      <c r="B3" s="163"/>
      <c r="C3" s="163"/>
      <c r="D3" s="164"/>
    </row>
    <row r="4" spans="1:22" ht="19" thickTop="1" thickBot="1" x14ac:dyDescent="0.25">
      <c r="A4" s="69" t="s">
        <v>68</v>
      </c>
      <c r="B4" s="161"/>
      <c r="C4" s="161"/>
      <c r="D4" s="162"/>
    </row>
    <row r="5" spans="1:22" ht="19" thickTop="1" thickBot="1" x14ac:dyDescent="0.25">
      <c r="A5" s="70" t="s">
        <v>69</v>
      </c>
      <c r="B5" s="148"/>
      <c r="C5" s="148"/>
      <c r="D5" s="149"/>
    </row>
    <row r="6" spans="1:22" ht="17" thickBot="1" x14ac:dyDescent="0.25"/>
    <row r="7" spans="1:22" ht="18" thickBot="1" x14ac:dyDescent="0.25">
      <c r="A7" s="131" t="s">
        <v>60</v>
      </c>
      <c r="B7" s="132"/>
      <c r="C7" s="132"/>
      <c r="D7" s="132"/>
      <c r="E7" s="132"/>
      <c r="F7" s="132"/>
      <c r="G7" s="133"/>
    </row>
    <row r="8" spans="1:22" ht="18" thickTop="1" thickBot="1" x14ac:dyDescent="0.25">
      <c r="A8" s="157" t="s">
        <v>61</v>
      </c>
      <c r="B8" s="158"/>
      <c r="C8" s="40"/>
      <c r="D8" s="71" t="s">
        <v>39</v>
      </c>
      <c r="E8" s="4"/>
      <c r="F8" s="4"/>
      <c r="G8" s="20"/>
    </row>
    <row r="9" spans="1:22" ht="17" thickBot="1" x14ac:dyDescent="0.25">
      <c r="A9" s="159" t="s">
        <v>80</v>
      </c>
      <c r="B9" s="160"/>
      <c r="C9" s="72"/>
      <c r="D9" s="73" t="s">
        <v>39</v>
      </c>
      <c r="E9" s="18"/>
      <c r="F9" s="73" t="s">
        <v>62</v>
      </c>
      <c r="G9" s="74">
        <f>C9-C8</f>
        <v>0</v>
      </c>
    </row>
    <row r="10" spans="1:22" ht="17" thickBot="1" x14ac:dyDescent="0.25">
      <c r="A10" s="6"/>
    </row>
    <row r="11" spans="1:22" ht="18" thickBot="1" x14ac:dyDescent="0.25">
      <c r="A11" s="131" t="s">
        <v>81</v>
      </c>
      <c r="B11" s="132"/>
      <c r="C11" s="132"/>
      <c r="D11" s="132"/>
      <c r="E11" s="132"/>
      <c r="F11" s="132"/>
      <c r="G11" s="132"/>
      <c r="H11" s="133"/>
    </row>
    <row r="12" spans="1:22" ht="18" thickTop="1" thickBot="1" x14ac:dyDescent="0.25">
      <c r="A12" s="22"/>
      <c r="B12" s="150" t="s">
        <v>82</v>
      </c>
      <c r="C12" s="150"/>
      <c r="D12" s="150"/>
      <c r="E12" s="49"/>
      <c r="F12" s="4" t="s">
        <v>63</v>
      </c>
      <c r="G12" s="4"/>
      <c r="H12" s="20"/>
    </row>
    <row r="13" spans="1:22" ht="17" thickBot="1" x14ac:dyDescent="0.25">
      <c r="A13" s="22"/>
      <c r="B13" s="4"/>
      <c r="C13" s="4"/>
      <c r="D13" s="78" t="s">
        <v>70</v>
      </c>
      <c r="E13" s="71" t="s">
        <v>39</v>
      </c>
      <c r="F13" s="71" t="s">
        <v>46</v>
      </c>
      <c r="G13" s="71" t="s">
        <v>47</v>
      </c>
      <c r="H13" s="79"/>
    </row>
    <row r="14" spans="1:22" ht="17" thickBot="1" x14ac:dyDescent="0.25">
      <c r="A14" s="22"/>
      <c r="B14" s="150" t="s">
        <v>83</v>
      </c>
      <c r="C14" s="150"/>
      <c r="D14" s="49"/>
      <c r="E14" s="40"/>
      <c r="F14" s="41">
        <f>POWER(2,-1*(E14-$C$9)*24*60*60/'Calibration Data'!$B$4)</f>
        <v>1</v>
      </c>
      <c r="G14" s="42">
        <f>(D14-$E$12)/F14</f>
        <v>0</v>
      </c>
      <c r="H14" s="20"/>
    </row>
    <row r="15" spans="1:22" ht="17" thickBot="1" x14ac:dyDescent="0.25">
      <c r="A15" s="22"/>
      <c r="B15" s="150" t="s">
        <v>84</v>
      </c>
      <c r="C15" s="150"/>
      <c r="D15" s="49"/>
      <c r="E15" s="40"/>
      <c r="F15" s="41">
        <f>POWER(2,-1*(E15-$C$9)*24*60*60/'Calibration Data'!$B$4)</f>
        <v>1</v>
      </c>
      <c r="G15" s="42">
        <f>(D15-$E$12)/F15</f>
        <v>0</v>
      </c>
      <c r="H15" s="20"/>
    </row>
    <row r="16" spans="1:22" ht="17" thickBot="1" x14ac:dyDescent="0.25">
      <c r="A16" s="23"/>
      <c r="B16" s="18"/>
      <c r="C16" s="18"/>
      <c r="D16" s="18"/>
      <c r="E16" s="18"/>
      <c r="F16" s="18"/>
      <c r="G16" s="80">
        <f>G14-G15</f>
        <v>0</v>
      </c>
      <c r="H16" s="19" t="s">
        <v>71</v>
      </c>
    </row>
    <row r="17" spans="1:14" ht="18" thickBot="1" x14ac:dyDescent="0.25">
      <c r="A17" s="152" t="s">
        <v>85</v>
      </c>
      <c r="B17" s="153"/>
      <c r="C17" s="153"/>
      <c r="D17" s="153"/>
      <c r="E17" s="153"/>
      <c r="F17" s="154"/>
    </row>
    <row r="18" spans="1:14" ht="18" thickTop="1" thickBot="1" x14ac:dyDescent="0.25">
      <c r="A18" s="22"/>
      <c r="B18" s="151" t="s">
        <v>86</v>
      </c>
      <c r="C18" s="151"/>
      <c r="D18" s="151"/>
      <c r="E18" s="76"/>
      <c r="F18" s="77"/>
    </row>
    <row r="19" spans="1:14" ht="17" thickBot="1" x14ac:dyDescent="0.25">
      <c r="A19" s="22"/>
      <c r="B19" s="151" t="s">
        <v>87</v>
      </c>
      <c r="C19" s="151"/>
      <c r="D19" s="151"/>
      <c r="E19" s="49"/>
      <c r="F19" s="20" t="s">
        <v>5</v>
      </c>
    </row>
    <row r="20" spans="1:14" ht="17" thickBot="1" x14ac:dyDescent="0.25">
      <c r="A20" s="23"/>
      <c r="B20" s="147" t="s">
        <v>88</v>
      </c>
      <c r="C20" s="147"/>
      <c r="D20" s="147"/>
      <c r="E20" s="26"/>
      <c r="F20" s="19" t="s">
        <v>64</v>
      </c>
    </row>
    <row r="21" spans="1:14" x14ac:dyDescent="0.2">
      <c r="D21" s="4"/>
    </row>
    <row r="22" spans="1:14" ht="17" thickBot="1" x14ac:dyDescent="0.25">
      <c r="A22" s="67" t="s">
        <v>72</v>
      </c>
      <c r="B22" s="67" t="s">
        <v>73</v>
      </c>
      <c r="C22" s="67" t="s">
        <v>74</v>
      </c>
      <c r="D22" s="67" t="s">
        <v>75</v>
      </c>
      <c r="E22" s="67" t="s">
        <v>5</v>
      </c>
      <c r="F22" s="67" t="s">
        <v>76</v>
      </c>
      <c r="G22" s="67" t="s">
        <v>77</v>
      </c>
      <c r="H22" s="67" t="s">
        <v>78</v>
      </c>
      <c r="I22" s="67" t="s">
        <v>65</v>
      </c>
      <c r="J22" s="67" t="s">
        <v>79</v>
      </c>
      <c r="K22" s="67" t="s">
        <v>66</v>
      </c>
    </row>
    <row r="23" spans="1:14" ht="17" thickBot="1" x14ac:dyDescent="0.25">
      <c r="A23" s="29">
        <v>1</v>
      </c>
      <c r="B23" s="82"/>
      <c r="C23" s="81">
        <f t="shared" ref="C23:C46" si="0">E$20</f>
        <v>0</v>
      </c>
      <c r="D23" s="82"/>
      <c r="E23" s="75"/>
      <c r="F23" s="31">
        <f>POWER(2,-1*(D23+$C$8-$C$9)*24*60*60/'Calibration Data'!$B$4)</f>
        <v>1</v>
      </c>
      <c r="G23" s="53">
        <f t="shared" ref="G23:G46" si="1">B23*24*60</f>
        <v>0</v>
      </c>
      <c r="H23" s="32" t="e">
        <f>$E$18*(E23-$E$19)/F23/(C23/1000)/'Calibration Data'!$B$5</f>
        <v>#DIV/0!</v>
      </c>
      <c r="I23" s="83" t="e">
        <f>H23/(G16*1000000)</f>
        <v>#DIV/0!</v>
      </c>
      <c r="J23" s="84">
        <f>G23*60</f>
        <v>0</v>
      </c>
      <c r="K23" s="85" t="e">
        <f>H23/27.027</f>
        <v>#DIV/0!</v>
      </c>
    </row>
    <row r="24" spans="1:14" ht="18" thickTop="1" thickBot="1" x14ac:dyDescent="0.25">
      <c r="A24" s="29">
        <v>2</v>
      </c>
      <c r="B24" s="82"/>
      <c r="C24" s="81">
        <f t="shared" si="0"/>
        <v>0</v>
      </c>
      <c r="D24" s="82"/>
      <c r="E24" s="75"/>
      <c r="F24" s="31">
        <f>POWER(2,-1*(D24+$C$8-$C$9)*24*60*60/'Calibration Data'!$B$4)</f>
        <v>1</v>
      </c>
      <c r="G24" s="53">
        <f t="shared" si="1"/>
        <v>0</v>
      </c>
      <c r="H24" s="32" t="e">
        <f>$E$18*(E24-$E$19)/F24/(C24/1000)/'Calibration Data'!$B$5</f>
        <v>#DIV/0!</v>
      </c>
      <c r="I24" s="83" t="e">
        <f>H24/(G16*1000000)</f>
        <v>#DIV/0!</v>
      </c>
      <c r="J24" s="84">
        <f t="shared" ref="J24:J46" si="2">G24*60</f>
        <v>0</v>
      </c>
      <c r="K24" s="85" t="e">
        <f t="shared" ref="K24:K46" si="3">H24/27.027</f>
        <v>#DIV/0!</v>
      </c>
    </row>
    <row r="25" spans="1:14" ht="18" thickTop="1" thickBot="1" x14ac:dyDescent="0.25">
      <c r="A25" s="29">
        <v>3</v>
      </c>
      <c r="B25" s="82"/>
      <c r="C25" s="81">
        <f t="shared" si="0"/>
        <v>0</v>
      </c>
      <c r="D25" s="82"/>
      <c r="E25" s="75"/>
      <c r="F25" s="31">
        <f>POWER(2,-1*(D25+$C$8-$C$9)*24*60*60/'Calibration Data'!$B$4)</f>
        <v>1</v>
      </c>
      <c r="G25" s="53">
        <f t="shared" si="1"/>
        <v>0</v>
      </c>
      <c r="H25" s="32" t="e">
        <f>$E$18*(E25-$E$19)/F25/(C25/1000)/'Calibration Data'!$B$5</f>
        <v>#DIV/0!</v>
      </c>
      <c r="I25" s="83" t="e">
        <f>H25/(G16*1000000)</f>
        <v>#DIV/0!</v>
      </c>
      <c r="J25" s="84">
        <f t="shared" si="2"/>
        <v>0</v>
      </c>
      <c r="K25" s="85" t="e">
        <f t="shared" si="3"/>
        <v>#DIV/0!</v>
      </c>
    </row>
    <row r="26" spans="1:14" ht="18" thickTop="1" thickBot="1" x14ac:dyDescent="0.25">
      <c r="A26" s="29">
        <v>4</v>
      </c>
      <c r="B26" s="82"/>
      <c r="C26" s="81">
        <f t="shared" si="0"/>
        <v>0</v>
      </c>
      <c r="D26" s="82"/>
      <c r="E26" s="75"/>
      <c r="F26" s="31">
        <f>POWER(2,-1*(D26+$C$8-$C$9)*24*60*60/'Calibration Data'!$B$4)</f>
        <v>1</v>
      </c>
      <c r="G26" s="53">
        <f t="shared" si="1"/>
        <v>0</v>
      </c>
      <c r="H26" s="32" t="e">
        <f>$E$18*(E26-$E$19)/F26/(C26/1000)/'Calibration Data'!$B$5</f>
        <v>#DIV/0!</v>
      </c>
      <c r="I26" s="83" t="e">
        <f>H26/(G16*1000000)</f>
        <v>#DIV/0!</v>
      </c>
      <c r="J26" s="84">
        <f t="shared" si="2"/>
        <v>0</v>
      </c>
      <c r="K26" s="85" t="e">
        <f t="shared" si="3"/>
        <v>#DIV/0!</v>
      </c>
      <c r="N26" t="s">
        <v>35</v>
      </c>
    </row>
    <row r="27" spans="1:14" ht="18" thickTop="1" thickBot="1" x14ac:dyDescent="0.25">
      <c r="A27" s="29">
        <v>5</v>
      </c>
      <c r="B27" s="82"/>
      <c r="C27" s="81">
        <f t="shared" si="0"/>
        <v>0</v>
      </c>
      <c r="D27" s="82"/>
      <c r="E27" s="75"/>
      <c r="F27" s="31">
        <f>POWER(2,-1*(D27+$C$8-$C$9)*24*60*60/'Calibration Data'!$B$4)</f>
        <v>1</v>
      </c>
      <c r="G27" s="53">
        <f t="shared" si="1"/>
        <v>0</v>
      </c>
      <c r="H27" s="32" t="e">
        <f>$E$18*(E27-$E$19)/F27/(C27/1000)/'Calibration Data'!$B$5</f>
        <v>#DIV/0!</v>
      </c>
      <c r="I27" s="83" t="e">
        <f>H27/(G16*1000000)</f>
        <v>#DIV/0!</v>
      </c>
      <c r="J27" s="84">
        <f t="shared" si="2"/>
        <v>0</v>
      </c>
      <c r="K27" s="85" t="e">
        <f t="shared" si="3"/>
        <v>#DIV/0!</v>
      </c>
    </row>
    <row r="28" spans="1:14" ht="18" thickTop="1" thickBot="1" x14ac:dyDescent="0.25">
      <c r="A28" s="29">
        <v>6</v>
      </c>
      <c r="B28" s="82"/>
      <c r="C28" s="81">
        <f t="shared" si="0"/>
        <v>0</v>
      </c>
      <c r="D28" s="82"/>
      <c r="E28" s="75"/>
      <c r="F28" s="31">
        <f>POWER(2,-1*(D28+$C$8-$C$9)*24*60*60/'Calibration Data'!$B$4)</f>
        <v>1</v>
      </c>
      <c r="G28" s="53">
        <f t="shared" si="1"/>
        <v>0</v>
      </c>
      <c r="H28" s="32" t="e">
        <f>$E$18*(E28-$E$19)/F28/(C28/1000)/'Calibration Data'!$B$5</f>
        <v>#DIV/0!</v>
      </c>
      <c r="I28" s="83" t="e">
        <f>H28/(G16*1000000)</f>
        <v>#DIV/0!</v>
      </c>
      <c r="J28" s="84">
        <f t="shared" si="2"/>
        <v>0</v>
      </c>
      <c r="K28" s="85" t="e">
        <f t="shared" si="3"/>
        <v>#DIV/0!</v>
      </c>
    </row>
    <row r="29" spans="1:14" ht="18" thickTop="1" thickBot="1" x14ac:dyDescent="0.25">
      <c r="A29" s="29">
        <v>7</v>
      </c>
      <c r="B29" s="82"/>
      <c r="C29" s="81">
        <f t="shared" si="0"/>
        <v>0</v>
      </c>
      <c r="D29" s="82"/>
      <c r="E29" s="75"/>
      <c r="F29" s="31">
        <f>POWER(2,-1*(D29+$C$8-$C$9)*24*60*60/'Calibration Data'!$B$4)</f>
        <v>1</v>
      </c>
      <c r="G29" s="53">
        <f t="shared" si="1"/>
        <v>0</v>
      </c>
      <c r="H29" s="32" t="e">
        <f>$E$18*(E29-$E$19)/F29/(C29/1000)/'Calibration Data'!$B$5</f>
        <v>#DIV/0!</v>
      </c>
      <c r="I29" s="83" t="e">
        <f>H29/(G16*1000000)</f>
        <v>#DIV/0!</v>
      </c>
      <c r="J29" s="84">
        <f t="shared" si="2"/>
        <v>0</v>
      </c>
      <c r="K29" s="85" t="e">
        <f t="shared" si="3"/>
        <v>#DIV/0!</v>
      </c>
    </row>
    <row r="30" spans="1:14" ht="18" thickTop="1" thickBot="1" x14ac:dyDescent="0.25">
      <c r="A30" s="29">
        <v>8</v>
      </c>
      <c r="B30" s="82"/>
      <c r="C30" s="81">
        <f t="shared" si="0"/>
        <v>0</v>
      </c>
      <c r="D30" s="82"/>
      <c r="E30" s="75"/>
      <c r="F30" s="31">
        <f>POWER(2,-1*(D30+$C$8-$C$9)*24*60*60/'Calibration Data'!$B$4)</f>
        <v>1</v>
      </c>
      <c r="G30" s="53">
        <f t="shared" si="1"/>
        <v>0</v>
      </c>
      <c r="H30" s="32" t="e">
        <f>$E$18*(E30-$E$19)/F30/(C30/1000)/'Calibration Data'!$B$5</f>
        <v>#DIV/0!</v>
      </c>
      <c r="I30" s="83" t="e">
        <f>H30/(G16*1000000)</f>
        <v>#DIV/0!</v>
      </c>
      <c r="J30" s="84">
        <f t="shared" si="2"/>
        <v>0</v>
      </c>
      <c r="K30" s="85" t="e">
        <f t="shared" si="3"/>
        <v>#DIV/0!</v>
      </c>
    </row>
    <row r="31" spans="1:14" ht="18" thickTop="1" thickBot="1" x14ac:dyDescent="0.25">
      <c r="A31" s="29">
        <v>9</v>
      </c>
      <c r="B31" s="82"/>
      <c r="C31" s="81">
        <f t="shared" si="0"/>
        <v>0</v>
      </c>
      <c r="D31" s="82"/>
      <c r="E31" s="75"/>
      <c r="F31" s="31">
        <f>POWER(2,-1*(D31+$C$8-$C$9)*24*60*60/'Calibration Data'!$B$4)</f>
        <v>1</v>
      </c>
      <c r="G31" s="53">
        <f t="shared" si="1"/>
        <v>0</v>
      </c>
      <c r="H31" s="32" t="e">
        <f>$E$18*(E31-$E$19)/F31/(C31/1000)/'Calibration Data'!$B$5</f>
        <v>#DIV/0!</v>
      </c>
      <c r="I31" s="83" t="e">
        <f>H31/(G16*1000000)</f>
        <v>#DIV/0!</v>
      </c>
      <c r="J31" s="84">
        <f t="shared" si="2"/>
        <v>0</v>
      </c>
      <c r="K31" s="85" t="e">
        <f t="shared" si="3"/>
        <v>#DIV/0!</v>
      </c>
    </row>
    <row r="32" spans="1:14" ht="18" thickTop="1" thickBot="1" x14ac:dyDescent="0.25">
      <c r="A32" s="29">
        <v>10</v>
      </c>
      <c r="B32" s="82"/>
      <c r="C32" s="81">
        <f t="shared" si="0"/>
        <v>0</v>
      </c>
      <c r="D32" s="82"/>
      <c r="E32" s="75"/>
      <c r="F32" s="31">
        <f>POWER(2,-1*(D32+$C$8-$C$9)*24*60*60/'Calibration Data'!$B$4)</f>
        <v>1</v>
      </c>
      <c r="G32" s="53">
        <f t="shared" si="1"/>
        <v>0</v>
      </c>
      <c r="H32" s="32" t="e">
        <f>$E$18*(E32-$E$19)/F32/(C32/1000)/'Calibration Data'!$B$5</f>
        <v>#DIV/0!</v>
      </c>
      <c r="I32" s="83" t="e">
        <f>H32/(G16*1000000)</f>
        <v>#DIV/0!</v>
      </c>
      <c r="J32" s="84">
        <f t="shared" si="2"/>
        <v>0</v>
      </c>
      <c r="K32" s="85" t="e">
        <f t="shared" si="3"/>
        <v>#DIV/0!</v>
      </c>
    </row>
    <row r="33" spans="1:15" ht="18" thickTop="1" thickBot="1" x14ac:dyDescent="0.25">
      <c r="A33" s="29">
        <v>11</v>
      </c>
      <c r="B33" s="82"/>
      <c r="C33" s="81">
        <f t="shared" si="0"/>
        <v>0</v>
      </c>
      <c r="D33" s="82"/>
      <c r="E33" s="75"/>
      <c r="F33" s="31">
        <f>POWER(2,-1*(D33+$C$8-$C$9)*24*60*60/'Calibration Data'!$B$4)</f>
        <v>1</v>
      </c>
      <c r="G33" s="53">
        <f t="shared" si="1"/>
        <v>0</v>
      </c>
      <c r="H33" s="32" t="e">
        <f>$E$18*(E33-$E$19)/F33/(C33/1000)/'Calibration Data'!$B$5</f>
        <v>#DIV/0!</v>
      </c>
      <c r="I33" s="83" t="e">
        <f>H33/(G16*1000000)</f>
        <v>#DIV/0!</v>
      </c>
      <c r="J33" s="84">
        <f t="shared" si="2"/>
        <v>0</v>
      </c>
      <c r="K33" s="85" t="e">
        <f t="shared" si="3"/>
        <v>#DIV/0!</v>
      </c>
    </row>
    <row r="34" spans="1:15" ht="18" thickTop="1" thickBot="1" x14ac:dyDescent="0.25">
      <c r="A34" s="29">
        <v>12</v>
      </c>
      <c r="B34" s="82"/>
      <c r="C34" s="81">
        <f t="shared" si="0"/>
        <v>0</v>
      </c>
      <c r="D34" s="82"/>
      <c r="E34" s="75"/>
      <c r="F34" s="31">
        <f>POWER(2,-1*(D34+$C$8-$C$9)*24*60*60/'Calibration Data'!$B$4)</f>
        <v>1</v>
      </c>
      <c r="G34" s="53">
        <f t="shared" si="1"/>
        <v>0</v>
      </c>
      <c r="H34" s="32" t="e">
        <f>$E$18*(E34-$E$19)/F34/(C34/1000)/'Calibration Data'!$B$5</f>
        <v>#DIV/0!</v>
      </c>
      <c r="I34" s="83" t="e">
        <f>H34/(G16*1000000)</f>
        <v>#DIV/0!</v>
      </c>
      <c r="J34" s="84">
        <f t="shared" si="2"/>
        <v>0</v>
      </c>
      <c r="K34" s="85" t="e">
        <f t="shared" si="3"/>
        <v>#DIV/0!</v>
      </c>
    </row>
    <row r="35" spans="1:15" ht="18" thickTop="1" thickBot="1" x14ac:dyDescent="0.25">
      <c r="A35" s="29">
        <v>13</v>
      </c>
      <c r="B35" s="82"/>
      <c r="C35" s="81">
        <f t="shared" si="0"/>
        <v>0</v>
      </c>
      <c r="D35" s="82"/>
      <c r="E35" s="75"/>
      <c r="F35" s="31">
        <f>POWER(2,-1*(D35+$C$8-$C$9)*24*60*60/'Calibration Data'!$B$4)</f>
        <v>1</v>
      </c>
      <c r="G35" s="53">
        <f t="shared" si="1"/>
        <v>0</v>
      </c>
      <c r="H35" s="32" t="e">
        <f>$E$18*(E35-$E$19)/F35/(C35/1000)/'Calibration Data'!$B$5</f>
        <v>#DIV/0!</v>
      </c>
      <c r="I35" s="83" t="e">
        <f>H35/(G16*1000000)</f>
        <v>#DIV/0!</v>
      </c>
      <c r="J35" s="84">
        <f t="shared" si="2"/>
        <v>0</v>
      </c>
      <c r="K35" s="85" t="e">
        <f t="shared" si="3"/>
        <v>#DIV/0!</v>
      </c>
    </row>
    <row r="36" spans="1:15" ht="18" thickTop="1" thickBot="1" x14ac:dyDescent="0.25">
      <c r="A36" s="29">
        <v>14</v>
      </c>
      <c r="B36" s="82"/>
      <c r="C36" s="81">
        <f t="shared" si="0"/>
        <v>0</v>
      </c>
      <c r="D36" s="82"/>
      <c r="E36" s="75"/>
      <c r="F36" s="31">
        <f>POWER(2,-1*(D36+$C$8-$C$9)*24*60*60/'Calibration Data'!$B$4)</f>
        <v>1</v>
      </c>
      <c r="G36" s="53">
        <f t="shared" si="1"/>
        <v>0</v>
      </c>
      <c r="H36" s="32" t="e">
        <f>$E$18*(E36-$E$19)/F36/(C36/1000)/'Calibration Data'!$B$5</f>
        <v>#DIV/0!</v>
      </c>
      <c r="I36" s="83" t="e">
        <f>H36/(G16*1000000)</f>
        <v>#DIV/0!</v>
      </c>
      <c r="J36" s="84">
        <f t="shared" si="2"/>
        <v>0</v>
      </c>
      <c r="K36" s="85" t="e">
        <f t="shared" si="3"/>
        <v>#DIV/0!</v>
      </c>
    </row>
    <row r="37" spans="1:15" ht="18" thickTop="1" thickBot="1" x14ac:dyDescent="0.25">
      <c r="A37" s="29">
        <v>15</v>
      </c>
      <c r="B37" s="82"/>
      <c r="C37" s="81">
        <f t="shared" si="0"/>
        <v>0</v>
      </c>
      <c r="D37" s="82"/>
      <c r="E37" s="75"/>
      <c r="F37" s="31">
        <f>POWER(2,-1*(D37+$C$8-$C$9)*24*60*60/'Calibration Data'!$B$4)</f>
        <v>1</v>
      </c>
      <c r="G37" s="53">
        <f t="shared" si="1"/>
        <v>0</v>
      </c>
      <c r="H37" s="32" t="e">
        <f>$E$18*(E37-$E$19)/F37/(C37/1000)/'Calibration Data'!$B$5</f>
        <v>#DIV/0!</v>
      </c>
      <c r="I37" s="83" t="e">
        <f>H37/(G16*1000000)</f>
        <v>#DIV/0!</v>
      </c>
      <c r="J37" s="84">
        <f t="shared" si="2"/>
        <v>0</v>
      </c>
      <c r="K37" s="85" t="e">
        <f t="shared" si="3"/>
        <v>#DIV/0!</v>
      </c>
    </row>
    <row r="38" spans="1:15" ht="18" thickTop="1" thickBot="1" x14ac:dyDescent="0.25">
      <c r="A38" s="29">
        <v>16</v>
      </c>
      <c r="B38" s="82"/>
      <c r="C38" s="81">
        <f t="shared" si="0"/>
        <v>0</v>
      </c>
      <c r="D38" s="82"/>
      <c r="E38" s="75"/>
      <c r="F38" s="31">
        <f>POWER(2,-1*(D38+$C$8-$C$9)*24*60*60/'Calibration Data'!$B$4)</f>
        <v>1</v>
      </c>
      <c r="G38" s="53">
        <f t="shared" si="1"/>
        <v>0</v>
      </c>
      <c r="H38" s="32" t="e">
        <f>$E$18*(E38-$E$19)/F38/(C38/1000)/'Calibration Data'!$B$5</f>
        <v>#DIV/0!</v>
      </c>
      <c r="I38" s="83" t="e">
        <f>H38/(G16*1000000)</f>
        <v>#DIV/0!</v>
      </c>
      <c r="J38" s="84">
        <f t="shared" si="2"/>
        <v>0</v>
      </c>
      <c r="K38" s="85" t="e">
        <f t="shared" si="3"/>
        <v>#DIV/0!</v>
      </c>
    </row>
    <row r="39" spans="1:15" ht="18" thickTop="1" thickBot="1" x14ac:dyDescent="0.25">
      <c r="A39" s="29">
        <v>17</v>
      </c>
      <c r="B39" s="82"/>
      <c r="C39" s="81">
        <f t="shared" si="0"/>
        <v>0</v>
      </c>
      <c r="D39" s="82"/>
      <c r="E39" s="75"/>
      <c r="F39" s="31">
        <f>POWER(2,-1*(D39+$C$8-$C$9)*24*60*60/'Calibration Data'!$B$4)</f>
        <v>1</v>
      </c>
      <c r="G39" s="53">
        <f t="shared" si="1"/>
        <v>0</v>
      </c>
      <c r="H39" s="32" t="e">
        <f>$E$18*(E39-$E$19)/F39/(C39/1000)/'Calibration Data'!$B$5</f>
        <v>#DIV/0!</v>
      </c>
      <c r="I39" s="83" t="e">
        <f>H39/(G16*1000000)</f>
        <v>#DIV/0!</v>
      </c>
      <c r="J39" s="84">
        <f t="shared" si="2"/>
        <v>0</v>
      </c>
      <c r="K39" s="85" t="e">
        <f t="shared" si="3"/>
        <v>#DIV/0!</v>
      </c>
    </row>
    <row r="40" spans="1:15" ht="18" thickTop="1" thickBot="1" x14ac:dyDescent="0.25">
      <c r="A40" s="29">
        <v>18</v>
      </c>
      <c r="B40" s="82"/>
      <c r="C40" s="81">
        <f t="shared" si="0"/>
        <v>0</v>
      </c>
      <c r="D40" s="82"/>
      <c r="E40" s="75"/>
      <c r="F40" s="31">
        <f>POWER(2,-1*(D40+$C$8-$C$9)*24*60*60/'Calibration Data'!$B$4)</f>
        <v>1</v>
      </c>
      <c r="G40" s="53">
        <f t="shared" si="1"/>
        <v>0</v>
      </c>
      <c r="H40" s="32" t="e">
        <f>$E$18*(E40-$E$19)/F40/(C40/1000)/'Calibration Data'!$B$5</f>
        <v>#DIV/0!</v>
      </c>
      <c r="I40" s="83" t="e">
        <f>H40/(G16*1000000)</f>
        <v>#DIV/0!</v>
      </c>
      <c r="J40" s="84">
        <f t="shared" si="2"/>
        <v>0</v>
      </c>
      <c r="K40" s="85" t="e">
        <f t="shared" si="3"/>
        <v>#DIV/0!</v>
      </c>
      <c r="O40" t="s">
        <v>35</v>
      </c>
    </row>
    <row r="41" spans="1:15" ht="18" thickTop="1" thickBot="1" x14ac:dyDescent="0.25">
      <c r="A41" s="29">
        <v>19</v>
      </c>
      <c r="B41" s="82"/>
      <c r="C41" s="81">
        <f t="shared" si="0"/>
        <v>0</v>
      </c>
      <c r="D41" s="82"/>
      <c r="E41" s="75"/>
      <c r="F41" s="31">
        <f>POWER(2,-1*(D41+$C$8-$C$9)*24*60*60/'Calibration Data'!$B$4)</f>
        <v>1</v>
      </c>
      <c r="G41" s="53">
        <f t="shared" si="1"/>
        <v>0</v>
      </c>
      <c r="H41" s="32" t="e">
        <f>$E$18*(E41-$E$19)/F41/(C41/1000)/'Calibration Data'!$B$5</f>
        <v>#DIV/0!</v>
      </c>
      <c r="I41" s="83" t="e">
        <f>H41/(G16*1000000)</f>
        <v>#DIV/0!</v>
      </c>
      <c r="J41" s="84">
        <f t="shared" si="2"/>
        <v>0</v>
      </c>
      <c r="K41" s="85" t="e">
        <f t="shared" si="3"/>
        <v>#DIV/0!</v>
      </c>
    </row>
    <row r="42" spans="1:15" ht="18" thickTop="1" thickBot="1" x14ac:dyDescent="0.25">
      <c r="A42" s="29">
        <v>20</v>
      </c>
      <c r="B42" s="82"/>
      <c r="C42" s="81">
        <f t="shared" si="0"/>
        <v>0</v>
      </c>
      <c r="D42" s="82"/>
      <c r="E42" s="75"/>
      <c r="F42" s="31">
        <f>POWER(2,-1*(D42+$C$8-$C$9)*24*60*60/'Calibration Data'!$B$4)</f>
        <v>1</v>
      </c>
      <c r="G42" s="53">
        <f t="shared" si="1"/>
        <v>0</v>
      </c>
      <c r="H42" s="32" t="e">
        <f>$E$18*(E42-$E$19)/F42/(C42/1000)/'Calibration Data'!$B$5</f>
        <v>#DIV/0!</v>
      </c>
      <c r="I42" s="83" t="e">
        <f>H42/(G16*1000000)</f>
        <v>#DIV/0!</v>
      </c>
      <c r="J42" s="84">
        <f t="shared" si="2"/>
        <v>0</v>
      </c>
      <c r="K42" s="85" t="e">
        <f t="shared" si="3"/>
        <v>#DIV/0!</v>
      </c>
      <c r="N42" t="s">
        <v>35</v>
      </c>
    </row>
    <row r="43" spans="1:15" ht="18" thickTop="1" thickBot="1" x14ac:dyDescent="0.25">
      <c r="A43" s="29">
        <v>21</v>
      </c>
      <c r="B43" s="82"/>
      <c r="C43" s="81">
        <f t="shared" si="0"/>
        <v>0</v>
      </c>
      <c r="D43" s="82"/>
      <c r="E43" s="75"/>
      <c r="F43" s="31">
        <f>POWER(2,-1*(D43+$C$8-$C$9)*24*60*60/'Calibration Data'!$B$4)</f>
        <v>1</v>
      </c>
      <c r="G43" s="53">
        <f t="shared" si="1"/>
        <v>0</v>
      </c>
      <c r="H43" s="32" t="e">
        <f>$E$18*(E43-$E$19)/F43/(C43/1000)/'Calibration Data'!$B$5</f>
        <v>#DIV/0!</v>
      </c>
      <c r="I43" s="83" t="e">
        <f>H43/(G16*1000000)</f>
        <v>#DIV/0!</v>
      </c>
      <c r="J43" s="84">
        <f t="shared" si="2"/>
        <v>0</v>
      </c>
      <c r="K43" s="85" t="e">
        <f t="shared" si="3"/>
        <v>#DIV/0!</v>
      </c>
    </row>
    <row r="44" spans="1:15" ht="18" thickTop="1" thickBot="1" x14ac:dyDescent="0.25">
      <c r="A44" s="29">
        <v>22</v>
      </c>
      <c r="B44" s="82"/>
      <c r="C44" s="81">
        <f t="shared" si="0"/>
        <v>0</v>
      </c>
      <c r="D44" s="82"/>
      <c r="E44" s="75"/>
      <c r="F44" s="31">
        <f>POWER(2,-1*(D44+$C$8-$C$9)*24*60*60/'Calibration Data'!$B$4)</f>
        <v>1</v>
      </c>
      <c r="G44" s="53">
        <f t="shared" si="1"/>
        <v>0</v>
      </c>
      <c r="H44" s="32" t="e">
        <f>$E$18*(E44-$E$19)/F44/(C44/1000)/'Calibration Data'!$B$5</f>
        <v>#DIV/0!</v>
      </c>
      <c r="I44" s="83" t="e">
        <f>H44/(G16*1000000)</f>
        <v>#DIV/0!</v>
      </c>
      <c r="J44" s="84">
        <f t="shared" si="2"/>
        <v>0</v>
      </c>
      <c r="K44" s="85" t="e">
        <f t="shared" si="3"/>
        <v>#DIV/0!</v>
      </c>
    </row>
    <row r="45" spans="1:15" ht="18" thickTop="1" thickBot="1" x14ac:dyDescent="0.25">
      <c r="A45" s="29">
        <v>23</v>
      </c>
      <c r="B45" s="82"/>
      <c r="C45" s="81">
        <f t="shared" si="0"/>
        <v>0</v>
      </c>
      <c r="D45" s="82"/>
      <c r="E45" s="24"/>
      <c r="F45" s="31">
        <f>POWER(2,-1*(D45+$C$8-$C$9)*24*60*60/'Calibration Data'!$B$4)</f>
        <v>1</v>
      </c>
      <c r="G45" s="53">
        <f t="shared" si="1"/>
        <v>0</v>
      </c>
      <c r="H45" s="32" t="e">
        <f>$E$18*(E45-$E$19)/F45/(C45/1000)/'Calibration Data'!$B$5</f>
        <v>#DIV/0!</v>
      </c>
      <c r="I45" s="83" t="e">
        <f>H45/(G16*1000000)</f>
        <v>#DIV/0!</v>
      </c>
      <c r="J45" s="84">
        <f t="shared" si="2"/>
        <v>0</v>
      </c>
      <c r="K45" s="85" t="e">
        <f t="shared" si="3"/>
        <v>#DIV/0!</v>
      </c>
    </row>
    <row r="46" spans="1:15" ht="18" thickTop="1" thickBot="1" x14ac:dyDescent="0.25">
      <c r="A46" s="29">
        <v>24</v>
      </c>
      <c r="B46" s="82"/>
      <c r="C46" s="81">
        <f t="shared" si="0"/>
        <v>0</v>
      </c>
      <c r="D46" s="30"/>
      <c r="E46" s="75"/>
      <c r="F46" s="31">
        <f>POWER(2,-1*(D46+$C$8-$C$9)*24*60*60/'Calibration Data'!$B$4)</f>
        <v>1</v>
      </c>
      <c r="G46" s="53">
        <f t="shared" si="1"/>
        <v>0</v>
      </c>
      <c r="H46" s="32" t="e">
        <f>$E$18*(E46-$E$19)/F46/(C46/1000)/'Calibration Data'!$B$5</f>
        <v>#DIV/0!</v>
      </c>
      <c r="I46" s="83" t="e">
        <f>H46/(G16*1000000)</f>
        <v>#DIV/0!</v>
      </c>
      <c r="J46" s="84">
        <f t="shared" si="2"/>
        <v>0</v>
      </c>
      <c r="K46" s="85" t="e">
        <f t="shared" si="3"/>
        <v>#DIV/0!</v>
      </c>
    </row>
    <row r="47" spans="1:15" ht="17" thickTop="1" x14ac:dyDescent="0.2"/>
  </sheetData>
  <mergeCells count="15">
    <mergeCell ref="A8:B8"/>
    <mergeCell ref="A1:V2"/>
    <mergeCell ref="B3:D3"/>
    <mergeCell ref="B4:D4"/>
    <mergeCell ref="B5:D5"/>
    <mergeCell ref="A7:G7"/>
    <mergeCell ref="B18:D18"/>
    <mergeCell ref="B19:D19"/>
    <mergeCell ref="B20:D20"/>
    <mergeCell ref="A9:B9"/>
    <mergeCell ref="A11:H11"/>
    <mergeCell ref="B12:D12"/>
    <mergeCell ref="B14:C14"/>
    <mergeCell ref="B15:C15"/>
    <mergeCell ref="A17:F17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2" zoomScaleNormal="72" zoomScalePageLayoutView="72" workbookViewId="0">
      <selection activeCell="I11" sqref="I11"/>
    </sheetView>
  </sheetViews>
  <sheetFormatPr baseColWidth="10" defaultColWidth="11" defaultRowHeight="16" x14ac:dyDescent="0.2"/>
  <cols>
    <col min="4" max="4" width="11.6640625" bestFit="1" customWidth="1"/>
    <col min="5" max="5" width="10.83203125" customWidth="1"/>
    <col min="6" max="6" width="14.5" customWidth="1"/>
    <col min="8" max="8" width="22.5" customWidth="1"/>
    <col min="9" max="9" width="14.33203125" customWidth="1"/>
  </cols>
  <sheetData>
    <row r="1" spans="1:22" ht="17" thickBot="1" x14ac:dyDescent="0.25">
      <c r="A1" s="155" t="s">
        <v>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2" ht="18" thickTop="1" thickBot="1" x14ac:dyDescent="0.25">
      <c r="A2" s="156"/>
      <c r="B2" s="156"/>
      <c r="C2" s="156"/>
      <c r="D2" s="156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2" ht="19" thickTop="1" thickBot="1" x14ac:dyDescent="0.25">
      <c r="A3" s="68" t="s">
        <v>67</v>
      </c>
      <c r="B3" s="163"/>
      <c r="C3" s="163"/>
      <c r="D3" s="164"/>
    </row>
    <row r="4" spans="1:22" ht="19" thickTop="1" thickBot="1" x14ac:dyDescent="0.25">
      <c r="A4" s="69" t="s">
        <v>68</v>
      </c>
      <c r="B4" s="161"/>
      <c r="C4" s="161"/>
      <c r="D4" s="162"/>
    </row>
    <row r="5" spans="1:22" ht="19" thickTop="1" thickBot="1" x14ac:dyDescent="0.25">
      <c r="A5" s="70" t="s">
        <v>69</v>
      </c>
      <c r="B5" s="148"/>
      <c r="C5" s="148"/>
      <c r="D5" s="149"/>
    </row>
    <row r="6" spans="1:22" ht="17" thickBot="1" x14ac:dyDescent="0.25"/>
    <row r="7" spans="1:22" ht="18" thickBot="1" x14ac:dyDescent="0.25">
      <c r="A7" s="131" t="s">
        <v>60</v>
      </c>
      <c r="B7" s="132"/>
      <c r="C7" s="132"/>
      <c r="D7" s="132"/>
      <c r="E7" s="132"/>
      <c r="F7" s="132"/>
      <c r="G7" s="133"/>
    </row>
    <row r="8" spans="1:22" ht="18" thickTop="1" thickBot="1" x14ac:dyDescent="0.25">
      <c r="A8" s="157" t="s">
        <v>61</v>
      </c>
      <c r="B8" s="158"/>
      <c r="C8" s="40"/>
      <c r="D8" s="71" t="s">
        <v>39</v>
      </c>
      <c r="E8" s="4"/>
      <c r="F8" s="4"/>
      <c r="G8" s="20"/>
    </row>
    <row r="9" spans="1:22" ht="17" thickBot="1" x14ac:dyDescent="0.25">
      <c r="A9" s="159" t="s">
        <v>80</v>
      </c>
      <c r="B9" s="160"/>
      <c r="C9" s="72"/>
      <c r="D9" s="73" t="s">
        <v>39</v>
      </c>
      <c r="E9" s="18"/>
      <c r="F9" s="73" t="s">
        <v>62</v>
      </c>
      <c r="G9" s="74">
        <f>C9-C8</f>
        <v>0</v>
      </c>
    </row>
    <row r="10" spans="1:22" ht="17" thickBot="1" x14ac:dyDescent="0.25">
      <c r="A10" s="6"/>
    </row>
    <row r="11" spans="1:22" ht="18" thickBot="1" x14ac:dyDescent="0.25">
      <c r="A11" s="131" t="s">
        <v>81</v>
      </c>
      <c r="B11" s="132"/>
      <c r="C11" s="132"/>
      <c r="D11" s="132"/>
      <c r="E11" s="132"/>
      <c r="F11" s="132"/>
      <c r="G11" s="132"/>
      <c r="H11" s="133"/>
    </row>
    <row r="12" spans="1:22" ht="18" thickTop="1" thickBot="1" x14ac:dyDescent="0.25">
      <c r="A12" s="22"/>
      <c r="B12" s="150" t="s">
        <v>82</v>
      </c>
      <c r="C12" s="150"/>
      <c r="D12" s="150"/>
      <c r="E12" s="49"/>
      <c r="F12" s="4" t="s">
        <v>63</v>
      </c>
      <c r="G12" s="4"/>
      <c r="H12" s="20"/>
    </row>
    <row r="13" spans="1:22" ht="17" thickBot="1" x14ac:dyDescent="0.25">
      <c r="A13" s="22"/>
      <c r="B13" s="4"/>
      <c r="C13" s="4"/>
      <c r="D13" s="78" t="s">
        <v>70</v>
      </c>
      <c r="E13" s="71" t="s">
        <v>39</v>
      </c>
      <c r="F13" s="71" t="s">
        <v>46</v>
      </c>
      <c r="G13" s="71" t="s">
        <v>47</v>
      </c>
      <c r="H13" s="79"/>
    </row>
    <row r="14" spans="1:22" ht="17" thickBot="1" x14ac:dyDescent="0.25">
      <c r="A14" s="22"/>
      <c r="B14" s="150" t="s">
        <v>83</v>
      </c>
      <c r="C14" s="150"/>
      <c r="D14" s="49"/>
      <c r="E14" s="40"/>
      <c r="F14" s="41">
        <f>POWER(2,-1*(E14-$C$9)*24*60*60/'Calibration Data'!$B$4)</f>
        <v>1</v>
      </c>
      <c r="G14" s="42">
        <f>(D14-$E$12)/F14</f>
        <v>0</v>
      </c>
      <c r="H14" s="20"/>
    </row>
    <row r="15" spans="1:22" ht="17" thickBot="1" x14ac:dyDescent="0.25">
      <c r="A15" s="22"/>
      <c r="B15" s="150" t="s">
        <v>84</v>
      </c>
      <c r="C15" s="150"/>
      <c r="D15" s="49"/>
      <c r="E15" s="40"/>
      <c r="F15" s="41">
        <f>POWER(2,-1*(E15-$C$9)*24*60*60/'Calibration Data'!$B$4)</f>
        <v>1</v>
      </c>
      <c r="G15" s="42">
        <f>(D15-$E$12)/F15</f>
        <v>0</v>
      </c>
      <c r="H15" s="20"/>
    </row>
    <row r="16" spans="1:22" ht="17" thickBot="1" x14ac:dyDescent="0.25">
      <c r="A16" s="23"/>
      <c r="B16" s="18"/>
      <c r="C16" s="18"/>
      <c r="D16" s="18"/>
      <c r="E16" s="18"/>
      <c r="F16" s="18"/>
      <c r="G16" s="80">
        <f>G14-G15</f>
        <v>0</v>
      </c>
      <c r="H16" s="19" t="s">
        <v>71</v>
      </c>
    </row>
    <row r="17" spans="1:14" ht="18" thickBot="1" x14ac:dyDescent="0.25">
      <c r="A17" s="152" t="s">
        <v>85</v>
      </c>
      <c r="B17" s="153"/>
      <c r="C17" s="153"/>
      <c r="D17" s="153"/>
      <c r="E17" s="153"/>
      <c r="F17" s="154"/>
    </row>
    <row r="18" spans="1:14" ht="18" thickTop="1" thickBot="1" x14ac:dyDescent="0.25">
      <c r="A18" s="22"/>
      <c r="B18" s="151" t="s">
        <v>86</v>
      </c>
      <c r="C18" s="151"/>
      <c r="D18" s="151"/>
      <c r="E18" s="76"/>
      <c r="F18" s="77"/>
    </row>
    <row r="19" spans="1:14" ht="17" thickBot="1" x14ac:dyDescent="0.25">
      <c r="A19" s="22"/>
      <c r="B19" s="151" t="s">
        <v>87</v>
      </c>
      <c r="C19" s="151"/>
      <c r="D19" s="151"/>
      <c r="E19" s="49"/>
      <c r="F19" s="20" t="s">
        <v>5</v>
      </c>
    </row>
    <row r="20" spans="1:14" ht="17" thickBot="1" x14ac:dyDescent="0.25">
      <c r="A20" s="23"/>
      <c r="B20" s="147" t="s">
        <v>88</v>
      </c>
      <c r="C20" s="147"/>
      <c r="D20" s="147"/>
      <c r="E20" s="26"/>
      <c r="F20" s="19" t="s">
        <v>64</v>
      </c>
    </row>
    <row r="21" spans="1:14" x14ac:dyDescent="0.2">
      <c r="D21" s="4"/>
    </row>
    <row r="22" spans="1:14" ht="17" thickBot="1" x14ac:dyDescent="0.25">
      <c r="A22" s="67" t="s">
        <v>72</v>
      </c>
      <c r="B22" s="67" t="s">
        <v>73</v>
      </c>
      <c r="C22" s="67" t="s">
        <v>74</v>
      </c>
      <c r="D22" s="67" t="s">
        <v>75</v>
      </c>
      <c r="E22" s="67" t="s">
        <v>5</v>
      </c>
      <c r="F22" s="67" t="s">
        <v>76</v>
      </c>
      <c r="G22" s="67" t="s">
        <v>77</v>
      </c>
      <c r="H22" s="67" t="s">
        <v>78</v>
      </c>
      <c r="I22" s="67" t="s">
        <v>65</v>
      </c>
      <c r="J22" s="67" t="s">
        <v>79</v>
      </c>
      <c r="K22" s="67" t="s">
        <v>66</v>
      </c>
    </row>
    <row r="23" spans="1:14" ht="17" thickBot="1" x14ac:dyDescent="0.25">
      <c r="A23" s="29">
        <v>1</v>
      </c>
      <c r="B23" s="82"/>
      <c r="C23" s="81">
        <f t="shared" ref="C23:C46" si="0">E$20</f>
        <v>0</v>
      </c>
      <c r="D23" s="82"/>
      <c r="E23" s="75"/>
      <c r="F23" s="31">
        <f>POWER(2,-1*(D23+$C$8-$C$9)*24*60*60/'Calibration Data'!$B$4)</f>
        <v>1</v>
      </c>
      <c r="G23" s="53">
        <f t="shared" ref="G23:G46" si="1">B23*24*60</f>
        <v>0</v>
      </c>
      <c r="H23" s="32" t="e">
        <f>$E$18*(E23-$E$19)/F23/(C23/1000)/'Calibration Data'!$B$5</f>
        <v>#DIV/0!</v>
      </c>
      <c r="I23" s="83" t="e">
        <f>H23/(G16*1000000)</f>
        <v>#DIV/0!</v>
      </c>
      <c r="J23" s="84">
        <f>G23*60</f>
        <v>0</v>
      </c>
      <c r="K23" s="85" t="e">
        <f>H23/27.027</f>
        <v>#DIV/0!</v>
      </c>
    </row>
    <row r="24" spans="1:14" ht="18" thickTop="1" thickBot="1" x14ac:dyDescent="0.25">
      <c r="A24" s="29">
        <v>2</v>
      </c>
      <c r="B24" s="82"/>
      <c r="C24" s="81">
        <f t="shared" si="0"/>
        <v>0</v>
      </c>
      <c r="D24" s="82"/>
      <c r="E24" s="75"/>
      <c r="F24" s="31">
        <f>POWER(2,-1*(D24+$C$8-$C$9)*24*60*60/'Calibration Data'!$B$4)</f>
        <v>1</v>
      </c>
      <c r="G24" s="53">
        <f t="shared" si="1"/>
        <v>0</v>
      </c>
      <c r="H24" s="32" t="e">
        <f>$E$18*(E24-$E$19)/F24/(C24/1000)/'Calibration Data'!$B$5</f>
        <v>#DIV/0!</v>
      </c>
      <c r="I24" s="83" t="e">
        <f>H24/(G16*1000000)</f>
        <v>#DIV/0!</v>
      </c>
      <c r="J24" s="84">
        <f t="shared" ref="J24:J46" si="2">G24*60</f>
        <v>0</v>
      </c>
      <c r="K24" s="85" t="e">
        <f t="shared" ref="K24:K46" si="3">H24/27.027</f>
        <v>#DIV/0!</v>
      </c>
    </row>
    <row r="25" spans="1:14" ht="18" thickTop="1" thickBot="1" x14ac:dyDescent="0.25">
      <c r="A25" s="29">
        <v>3</v>
      </c>
      <c r="B25" s="82"/>
      <c r="C25" s="81">
        <f t="shared" si="0"/>
        <v>0</v>
      </c>
      <c r="D25" s="82"/>
      <c r="E25" s="75"/>
      <c r="F25" s="31">
        <f>POWER(2,-1*(D25+$C$8-$C$9)*24*60*60/'Calibration Data'!$B$4)</f>
        <v>1</v>
      </c>
      <c r="G25" s="53">
        <f t="shared" si="1"/>
        <v>0</v>
      </c>
      <c r="H25" s="32" t="e">
        <f>$E$18*(E25-$E$19)/F25/(C25/1000)/'Calibration Data'!$B$5</f>
        <v>#DIV/0!</v>
      </c>
      <c r="I25" s="83" t="e">
        <f>H25/(G16*1000000)</f>
        <v>#DIV/0!</v>
      </c>
      <c r="J25" s="84">
        <f t="shared" si="2"/>
        <v>0</v>
      </c>
      <c r="K25" s="85" t="e">
        <f t="shared" si="3"/>
        <v>#DIV/0!</v>
      </c>
    </row>
    <row r="26" spans="1:14" ht="18" thickTop="1" thickBot="1" x14ac:dyDescent="0.25">
      <c r="A26" s="29">
        <v>4</v>
      </c>
      <c r="B26" s="82"/>
      <c r="C26" s="81">
        <f t="shared" si="0"/>
        <v>0</v>
      </c>
      <c r="D26" s="82"/>
      <c r="E26" s="75"/>
      <c r="F26" s="31">
        <f>POWER(2,-1*(D26+$C$8-$C$9)*24*60*60/'Calibration Data'!$B$4)</f>
        <v>1</v>
      </c>
      <c r="G26" s="53">
        <f t="shared" si="1"/>
        <v>0</v>
      </c>
      <c r="H26" s="32" t="e">
        <f>$E$18*(E26-$E$19)/F26/(C26/1000)/'Calibration Data'!$B$5</f>
        <v>#DIV/0!</v>
      </c>
      <c r="I26" s="83" t="e">
        <f>H26/(G16*1000000)</f>
        <v>#DIV/0!</v>
      </c>
      <c r="J26" s="84">
        <f t="shared" si="2"/>
        <v>0</v>
      </c>
      <c r="K26" s="85" t="e">
        <f t="shared" si="3"/>
        <v>#DIV/0!</v>
      </c>
      <c r="N26" t="s">
        <v>35</v>
      </c>
    </row>
    <row r="27" spans="1:14" ht="18" thickTop="1" thickBot="1" x14ac:dyDescent="0.25">
      <c r="A27" s="29">
        <v>5</v>
      </c>
      <c r="B27" s="82"/>
      <c r="C27" s="81">
        <f t="shared" si="0"/>
        <v>0</v>
      </c>
      <c r="D27" s="82"/>
      <c r="E27" s="75"/>
      <c r="F27" s="31">
        <f>POWER(2,-1*(D27+$C$8-$C$9)*24*60*60/'Calibration Data'!$B$4)</f>
        <v>1</v>
      </c>
      <c r="G27" s="53">
        <f t="shared" si="1"/>
        <v>0</v>
      </c>
      <c r="H27" s="32" t="e">
        <f>$E$18*(E27-$E$19)/F27/(C27/1000)/'Calibration Data'!$B$5</f>
        <v>#DIV/0!</v>
      </c>
      <c r="I27" s="83" t="e">
        <f>H27/(G16*1000000)</f>
        <v>#DIV/0!</v>
      </c>
      <c r="J27" s="84">
        <f t="shared" si="2"/>
        <v>0</v>
      </c>
      <c r="K27" s="85" t="e">
        <f t="shared" si="3"/>
        <v>#DIV/0!</v>
      </c>
    </row>
    <row r="28" spans="1:14" ht="18" thickTop="1" thickBot="1" x14ac:dyDescent="0.25">
      <c r="A28" s="29">
        <v>6</v>
      </c>
      <c r="B28" s="82"/>
      <c r="C28" s="81">
        <f t="shared" si="0"/>
        <v>0</v>
      </c>
      <c r="D28" s="82"/>
      <c r="E28" s="75"/>
      <c r="F28" s="31">
        <f>POWER(2,-1*(D28+$C$8-$C$9)*24*60*60/'Calibration Data'!$B$4)</f>
        <v>1</v>
      </c>
      <c r="G28" s="53">
        <f t="shared" si="1"/>
        <v>0</v>
      </c>
      <c r="H28" s="32" t="e">
        <f>$E$18*(E28-$E$19)/F28/(C28/1000)/'Calibration Data'!$B$5</f>
        <v>#DIV/0!</v>
      </c>
      <c r="I28" s="83" t="e">
        <f>H28/(G16*1000000)</f>
        <v>#DIV/0!</v>
      </c>
      <c r="J28" s="84">
        <f t="shared" si="2"/>
        <v>0</v>
      </c>
      <c r="K28" s="85" t="e">
        <f t="shared" si="3"/>
        <v>#DIV/0!</v>
      </c>
    </row>
    <row r="29" spans="1:14" ht="18" thickTop="1" thickBot="1" x14ac:dyDescent="0.25">
      <c r="A29" s="29">
        <v>7</v>
      </c>
      <c r="B29" s="82"/>
      <c r="C29" s="81">
        <f t="shared" si="0"/>
        <v>0</v>
      </c>
      <c r="D29" s="82"/>
      <c r="E29" s="75"/>
      <c r="F29" s="31">
        <f>POWER(2,-1*(D29+$C$8-$C$9)*24*60*60/'Calibration Data'!$B$4)</f>
        <v>1</v>
      </c>
      <c r="G29" s="53">
        <f t="shared" si="1"/>
        <v>0</v>
      </c>
      <c r="H29" s="32" t="e">
        <f>$E$18*(E29-$E$19)/F29/(C29/1000)/'Calibration Data'!$B$5</f>
        <v>#DIV/0!</v>
      </c>
      <c r="I29" s="83" t="e">
        <f>H29/(G16*1000000)</f>
        <v>#DIV/0!</v>
      </c>
      <c r="J29" s="84">
        <f t="shared" si="2"/>
        <v>0</v>
      </c>
      <c r="K29" s="85" t="e">
        <f t="shared" si="3"/>
        <v>#DIV/0!</v>
      </c>
    </row>
    <row r="30" spans="1:14" ht="18" thickTop="1" thickBot="1" x14ac:dyDescent="0.25">
      <c r="A30" s="29">
        <v>8</v>
      </c>
      <c r="B30" s="82"/>
      <c r="C30" s="81">
        <f t="shared" si="0"/>
        <v>0</v>
      </c>
      <c r="D30" s="82"/>
      <c r="E30" s="75"/>
      <c r="F30" s="31">
        <f>POWER(2,-1*(D30+$C$8-$C$9)*24*60*60/'Calibration Data'!$B$4)</f>
        <v>1</v>
      </c>
      <c r="G30" s="53">
        <f t="shared" si="1"/>
        <v>0</v>
      </c>
      <c r="H30" s="32" t="e">
        <f>$E$18*(E30-$E$19)/F30/(C30/1000)/'Calibration Data'!$B$5</f>
        <v>#DIV/0!</v>
      </c>
      <c r="I30" s="83" t="e">
        <f>H30/(G16*1000000)</f>
        <v>#DIV/0!</v>
      </c>
      <c r="J30" s="84">
        <f t="shared" si="2"/>
        <v>0</v>
      </c>
      <c r="K30" s="85" t="e">
        <f t="shared" si="3"/>
        <v>#DIV/0!</v>
      </c>
    </row>
    <row r="31" spans="1:14" ht="18" thickTop="1" thickBot="1" x14ac:dyDescent="0.25">
      <c r="A31" s="29">
        <v>9</v>
      </c>
      <c r="B31" s="82"/>
      <c r="C31" s="81">
        <f t="shared" si="0"/>
        <v>0</v>
      </c>
      <c r="D31" s="82"/>
      <c r="E31" s="75"/>
      <c r="F31" s="31">
        <f>POWER(2,-1*(D31+$C$8-$C$9)*24*60*60/'Calibration Data'!$B$4)</f>
        <v>1</v>
      </c>
      <c r="G31" s="53">
        <f t="shared" si="1"/>
        <v>0</v>
      </c>
      <c r="H31" s="32" t="e">
        <f>$E$18*(E31-$E$19)/F31/(C31/1000)/'Calibration Data'!$B$5</f>
        <v>#DIV/0!</v>
      </c>
      <c r="I31" s="83" t="e">
        <f>H31/(G16*1000000)</f>
        <v>#DIV/0!</v>
      </c>
      <c r="J31" s="84">
        <f t="shared" si="2"/>
        <v>0</v>
      </c>
      <c r="K31" s="85" t="e">
        <f t="shared" si="3"/>
        <v>#DIV/0!</v>
      </c>
    </row>
    <row r="32" spans="1:14" ht="18" thickTop="1" thickBot="1" x14ac:dyDescent="0.25">
      <c r="A32" s="29">
        <v>10</v>
      </c>
      <c r="B32" s="82"/>
      <c r="C32" s="81">
        <f t="shared" si="0"/>
        <v>0</v>
      </c>
      <c r="D32" s="82"/>
      <c r="E32" s="75"/>
      <c r="F32" s="31">
        <f>POWER(2,-1*(D32+$C$8-$C$9)*24*60*60/'Calibration Data'!$B$4)</f>
        <v>1</v>
      </c>
      <c r="G32" s="53">
        <f t="shared" si="1"/>
        <v>0</v>
      </c>
      <c r="H32" s="32" t="e">
        <f>$E$18*(E32-$E$19)/F32/(C32/1000)/'Calibration Data'!$B$5</f>
        <v>#DIV/0!</v>
      </c>
      <c r="I32" s="83" t="e">
        <f>H32/(G16*1000000)</f>
        <v>#DIV/0!</v>
      </c>
      <c r="J32" s="84">
        <f t="shared" si="2"/>
        <v>0</v>
      </c>
      <c r="K32" s="85" t="e">
        <f t="shared" si="3"/>
        <v>#DIV/0!</v>
      </c>
    </row>
    <row r="33" spans="1:15" ht="18" thickTop="1" thickBot="1" x14ac:dyDescent="0.25">
      <c r="A33" s="29">
        <v>11</v>
      </c>
      <c r="B33" s="82"/>
      <c r="C33" s="81">
        <f t="shared" si="0"/>
        <v>0</v>
      </c>
      <c r="D33" s="82"/>
      <c r="E33" s="75"/>
      <c r="F33" s="31">
        <f>POWER(2,-1*(D33+$C$8-$C$9)*24*60*60/'Calibration Data'!$B$4)</f>
        <v>1</v>
      </c>
      <c r="G33" s="53">
        <f t="shared" si="1"/>
        <v>0</v>
      </c>
      <c r="H33" s="32" t="e">
        <f>$E$18*(E33-$E$19)/F33/(C33/1000)/'Calibration Data'!$B$5</f>
        <v>#DIV/0!</v>
      </c>
      <c r="I33" s="83" t="e">
        <f>H33/(G16*1000000)</f>
        <v>#DIV/0!</v>
      </c>
      <c r="J33" s="84">
        <f t="shared" si="2"/>
        <v>0</v>
      </c>
      <c r="K33" s="85" t="e">
        <f t="shared" si="3"/>
        <v>#DIV/0!</v>
      </c>
    </row>
    <row r="34" spans="1:15" ht="18" thickTop="1" thickBot="1" x14ac:dyDescent="0.25">
      <c r="A34" s="29">
        <v>12</v>
      </c>
      <c r="B34" s="82"/>
      <c r="C34" s="81">
        <f t="shared" si="0"/>
        <v>0</v>
      </c>
      <c r="D34" s="82"/>
      <c r="E34" s="75"/>
      <c r="F34" s="31">
        <f>POWER(2,-1*(D34+$C$8-$C$9)*24*60*60/'Calibration Data'!$B$4)</f>
        <v>1</v>
      </c>
      <c r="G34" s="53">
        <f t="shared" si="1"/>
        <v>0</v>
      </c>
      <c r="H34" s="32" t="e">
        <f>$E$18*(E34-$E$19)/F34/(C34/1000)/'Calibration Data'!$B$5</f>
        <v>#DIV/0!</v>
      </c>
      <c r="I34" s="83" t="e">
        <f>H34/(G16*1000000)</f>
        <v>#DIV/0!</v>
      </c>
      <c r="J34" s="84">
        <f t="shared" si="2"/>
        <v>0</v>
      </c>
      <c r="K34" s="85" t="e">
        <f t="shared" si="3"/>
        <v>#DIV/0!</v>
      </c>
    </row>
    <row r="35" spans="1:15" ht="18" thickTop="1" thickBot="1" x14ac:dyDescent="0.25">
      <c r="A35" s="29">
        <v>13</v>
      </c>
      <c r="B35" s="82"/>
      <c r="C35" s="81">
        <f t="shared" si="0"/>
        <v>0</v>
      </c>
      <c r="D35" s="82"/>
      <c r="E35" s="75"/>
      <c r="F35" s="31">
        <f>POWER(2,-1*(D35+$C$8-$C$9)*24*60*60/'Calibration Data'!$B$4)</f>
        <v>1</v>
      </c>
      <c r="G35" s="53">
        <f t="shared" si="1"/>
        <v>0</v>
      </c>
      <c r="H35" s="32" t="e">
        <f>$E$18*(E35-$E$19)/F35/(C35/1000)/'Calibration Data'!$B$5</f>
        <v>#DIV/0!</v>
      </c>
      <c r="I35" s="83" t="e">
        <f>H35/(G16*1000000)</f>
        <v>#DIV/0!</v>
      </c>
      <c r="J35" s="84">
        <f t="shared" si="2"/>
        <v>0</v>
      </c>
      <c r="K35" s="85" t="e">
        <f t="shared" si="3"/>
        <v>#DIV/0!</v>
      </c>
    </row>
    <row r="36" spans="1:15" ht="18" thickTop="1" thickBot="1" x14ac:dyDescent="0.25">
      <c r="A36" s="29">
        <v>14</v>
      </c>
      <c r="B36" s="82"/>
      <c r="C36" s="81">
        <f t="shared" si="0"/>
        <v>0</v>
      </c>
      <c r="D36" s="82"/>
      <c r="E36" s="75"/>
      <c r="F36" s="31">
        <f>POWER(2,-1*(D36+$C$8-$C$9)*24*60*60/'Calibration Data'!$B$4)</f>
        <v>1</v>
      </c>
      <c r="G36" s="53">
        <f t="shared" si="1"/>
        <v>0</v>
      </c>
      <c r="H36" s="32" t="e">
        <f>$E$18*(E36-$E$19)/F36/(C36/1000)/'Calibration Data'!$B$5</f>
        <v>#DIV/0!</v>
      </c>
      <c r="I36" s="83" t="e">
        <f>H36/(G16*1000000)</f>
        <v>#DIV/0!</v>
      </c>
      <c r="J36" s="84">
        <f t="shared" si="2"/>
        <v>0</v>
      </c>
      <c r="K36" s="85" t="e">
        <f t="shared" si="3"/>
        <v>#DIV/0!</v>
      </c>
    </row>
    <row r="37" spans="1:15" ht="18" thickTop="1" thickBot="1" x14ac:dyDescent="0.25">
      <c r="A37" s="29">
        <v>15</v>
      </c>
      <c r="B37" s="82"/>
      <c r="C37" s="81">
        <f t="shared" si="0"/>
        <v>0</v>
      </c>
      <c r="D37" s="82"/>
      <c r="E37" s="75"/>
      <c r="F37" s="31">
        <f>POWER(2,-1*(D37+$C$8-$C$9)*24*60*60/'Calibration Data'!$B$4)</f>
        <v>1</v>
      </c>
      <c r="G37" s="53">
        <f t="shared" si="1"/>
        <v>0</v>
      </c>
      <c r="H37" s="32" t="e">
        <f>$E$18*(E37-$E$19)/F37/(C37/1000)/'Calibration Data'!$B$5</f>
        <v>#DIV/0!</v>
      </c>
      <c r="I37" s="83" t="e">
        <f>H37/(G16*1000000)</f>
        <v>#DIV/0!</v>
      </c>
      <c r="J37" s="84">
        <f t="shared" si="2"/>
        <v>0</v>
      </c>
      <c r="K37" s="85" t="e">
        <f t="shared" si="3"/>
        <v>#DIV/0!</v>
      </c>
    </row>
    <row r="38" spans="1:15" ht="18" thickTop="1" thickBot="1" x14ac:dyDescent="0.25">
      <c r="A38" s="29">
        <v>16</v>
      </c>
      <c r="B38" s="82"/>
      <c r="C38" s="81">
        <f t="shared" si="0"/>
        <v>0</v>
      </c>
      <c r="D38" s="82"/>
      <c r="E38" s="75"/>
      <c r="F38" s="31">
        <f>POWER(2,-1*(D38+$C$8-$C$9)*24*60*60/'Calibration Data'!$B$4)</f>
        <v>1</v>
      </c>
      <c r="G38" s="53">
        <f t="shared" si="1"/>
        <v>0</v>
      </c>
      <c r="H38" s="32" t="e">
        <f>$E$18*(E38-$E$19)/F38/(C38/1000)/'Calibration Data'!$B$5</f>
        <v>#DIV/0!</v>
      </c>
      <c r="I38" s="83" t="e">
        <f>H38/(G16*1000000)</f>
        <v>#DIV/0!</v>
      </c>
      <c r="J38" s="84">
        <f t="shared" si="2"/>
        <v>0</v>
      </c>
      <c r="K38" s="85" t="e">
        <f t="shared" si="3"/>
        <v>#DIV/0!</v>
      </c>
    </row>
    <row r="39" spans="1:15" ht="18" thickTop="1" thickBot="1" x14ac:dyDescent="0.25">
      <c r="A39" s="29">
        <v>17</v>
      </c>
      <c r="B39" s="82"/>
      <c r="C39" s="81">
        <f t="shared" si="0"/>
        <v>0</v>
      </c>
      <c r="D39" s="82"/>
      <c r="E39" s="75"/>
      <c r="F39" s="31">
        <f>POWER(2,-1*(D39+$C$8-$C$9)*24*60*60/'Calibration Data'!$B$4)</f>
        <v>1</v>
      </c>
      <c r="G39" s="53">
        <f t="shared" si="1"/>
        <v>0</v>
      </c>
      <c r="H39" s="32" t="e">
        <f>$E$18*(E39-$E$19)/F39/(C39/1000)/'Calibration Data'!$B$5</f>
        <v>#DIV/0!</v>
      </c>
      <c r="I39" s="83" t="e">
        <f>H39/(G16*1000000)</f>
        <v>#DIV/0!</v>
      </c>
      <c r="J39" s="84">
        <f t="shared" si="2"/>
        <v>0</v>
      </c>
      <c r="K39" s="85" t="e">
        <f t="shared" si="3"/>
        <v>#DIV/0!</v>
      </c>
    </row>
    <row r="40" spans="1:15" ht="18" thickTop="1" thickBot="1" x14ac:dyDescent="0.25">
      <c r="A40" s="29">
        <v>18</v>
      </c>
      <c r="B40" s="82"/>
      <c r="C40" s="81">
        <f t="shared" si="0"/>
        <v>0</v>
      </c>
      <c r="D40" s="82"/>
      <c r="E40" s="75"/>
      <c r="F40" s="31">
        <f>POWER(2,-1*(D40+$C$8-$C$9)*24*60*60/'Calibration Data'!$B$4)</f>
        <v>1</v>
      </c>
      <c r="G40" s="53">
        <f t="shared" si="1"/>
        <v>0</v>
      </c>
      <c r="H40" s="32" t="e">
        <f>$E$18*(E40-$E$19)/F40/(C40/1000)/'Calibration Data'!$B$5</f>
        <v>#DIV/0!</v>
      </c>
      <c r="I40" s="83" t="e">
        <f>H40/(G16*1000000)</f>
        <v>#DIV/0!</v>
      </c>
      <c r="J40" s="84">
        <f t="shared" si="2"/>
        <v>0</v>
      </c>
      <c r="K40" s="85" t="e">
        <f t="shared" si="3"/>
        <v>#DIV/0!</v>
      </c>
      <c r="O40" t="s">
        <v>35</v>
      </c>
    </row>
    <row r="41" spans="1:15" ht="18" thickTop="1" thickBot="1" x14ac:dyDescent="0.25">
      <c r="A41" s="29">
        <v>19</v>
      </c>
      <c r="B41" s="82"/>
      <c r="C41" s="81">
        <f t="shared" si="0"/>
        <v>0</v>
      </c>
      <c r="D41" s="82"/>
      <c r="E41" s="75"/>
      <c r="F41" s="31">
        <f>POWER(2,-1*(D41+$C$8-$C$9)*24*60*60/'Calibration Data'!$B$4)</f>
        <v>1</v>
      </c>
      <c r="G41" s="53">
        <f t="shared" si="1"/>
        <v>0</v>
      </c>
      <c r="H41" s="32" t="e">
        <f>$E$18*(E41-$E$19)/F41/(C41/1000)/'Calibration Data'!$B$5</f>
        <v>#DIV/0!</v>
      </c>
      <c r="I41" s="83" t="e">
        <f>H41/(G16*1000000)</f>
        <v>#DIV/0!</v>
      </c>
      <c r="J41" s="84">
        <f t="shared" si="2"/>
        <v>0</v>
      </c>
      <c r="K41" s="85" t="e">
        <f t="shared" si="3"/>
        <v>#DIV/0!</v>
      </c>
    </row>
    <row r="42" spans="1:15" ht="18" thickTop="1" thickBot="1" x14ac:dyDescent="0.25">
      <c r="A42" s="29">
        <v>20</v>
      </c>
      <c r="B42" s="82"/>
      <c r="C42" s="81">
        <f t="shared" si="0"/>
        <v>0</v>
      </c>
      <c r="D42" s="82"/>
      <c r="E42" s="75"/>
      <c r="F42" s="31">
        <f>POWER(2,-1*(D42+$C$8-$C$9)*24*60*60/'Calibration Data'!$B$4)</f>
        <v>1</v>
      </c>
      <c r="G42" s="53">
        <f t="shared" si="1"/>
        <v>0</v>
      </c>
      <c r="H42" s="32" t="e">
        <f>$E$18*(E42-$E$19)/F42/(C42/1000)/'Calibration Data'!$B$5</f>
        <v>#DIV/0!</v>
      </c>
      <c r="I42" s="83" t="e">
        <f>H42/(G16*1000000)</f>
        <v>#DIV/0!</v>
      </c>
      <c r="J42" s="84">
        <f t="shared" si="2"/>
        <v>0</v>
      </c>
      <c r="K42" s="85" t="e">
        <f t="shared" si="3"/>
        <v>#DIV/0!</v>
      </c>
      <c r="N42" t="s">
        <v>35</v>
      </c>
    </row>
    <row r="43" spans="1:15" ht="18" thickTop="1" thickBot="1" x14ac:dyDescent="0.25">
      <c r="A43" s="29">
        <v>21</v>
      </c>
      <c r="B43" s="82"/>
      <c r="C43" s="81">
        <f t="shared" si="0"/>
        <v>0</v>
      </c>
      <c r="D43" s="82"/>
      <c r="E43" s="75"/>
      <c r="F43" s="31">
        <f>POWER(2,-1*(D43+$C$8-$C$9)*24*60*60/'Calibration Data'!$B$4)</f>
        <v>1</v>
      </c>
      <c r="G43" s="53">
        <f t="shared" si="1"/>
        <v>0</v>
      </c>
      <c r="H43" s="32" t="e">
        <f>$E$18*(E43-$E$19)/F43/(C43/1000)/'Calibration Data'!$B$5</f>
        <v>#DIV/0!</v>
      </c>
      <c r="I43" s="83" t="e">
        <f>H43/(G16*1000000)</f>
        <v>#DIV/0!</v>
      </c>
      <c r="J43" s="84">
        <f t="shared" si="2"/>
        <v>0</v>
      </c>
      <c r="K43" s="85" t="e">
        <f t="shared" si="3"/>
        <v>#DIV/0!</v>
      </c>
    </row>
    <row r="44" spans="1:15" ht="18" thickTop="1" thickBot="1" x14ac:dyDescent="0.25">
      <c r="A44" s="29">
        <v>22</v>
      </c>
      <c r="B44" s="82"/>
      <c r="C44" s="81">
        <f t="shared" si="0"/>
        <v>0</v>
      </c>
      <c r="D44" s="82"/>
      <c r="E44" s="75"/>
      <c r="F44" s="31">
        <f>POWER(2,-1*(D44+$C$8-$C$9)*24*60*60/'Calibration Data'!$B$4)</f>
        <v>1</v>
      </c>
      <c r="G44" s="53">
        <f t="shared" si="1"/>
        <v>0</v>
      </c>
      <c r="H44" s="32" t="e">
        <f>$E$18*(E44-$E$19)/F44/(C44/1000)/'Calibration Data'!$B$5</f>
        <v>#DIV/0!</v>
      </c>
      <c r="I44" s="83" t="e">
        <f>H44/(G16*1000000)</f>
        <v>#DIV/0!</v>
      </c>
      <c r="J44" s="84">
        <f t="shared" si="2"/>
        <v>0</v>
      </c>
      <c r="K44" s="85" t="e">
        <f t="shared" si="3"/>
        <v>#DIV/0!</v>
      </c>
    </row>
    <row r="45" spans="1:15" ht="18" thickTop="1" thickBot="1" x14ac:dyDescent="0.25">
      <c r="A45" s="29">
        <v>23</v>
      </c>
      <c r="B45" s="82"/>
      <c r="C45" s="81">
        <f t="shared" si="0"/>
        <v>0</v>
      </c>
      <c r="D45" s="82"/>
      <c r="E45" s="24"/>
      <c r="F45" s="31">
        <f>POWER(2,-1*(D45+$C$8-$C$9)*24*60*60/'Calibration Data'!$B$4)</f>
        <v>1</v>
      </c>
      <c r="G45" s="53">
        <f t="shared" si="1"/>
        <v>0</v>
      </c>
      <c r="H45" s="32" t="e">
        <f>$E$18*(E45-$E$19)/F45/(C45/1000)/'Calibration Data'!$B$5</f>
        <v>#DIV/0!</v>
      </c>
      <c r="I45" s="83" t="e">
        <f>H45/(G16*1000000)</f>
        <v>#DIV/0!</v>
      </c>
      <c r="J45" s="84">
        <f t="shared" si="2"/>
        <v>0</v>
      </c>
      <c r="K45" s="85" t="e">
        <f t="shared" si="3"/>
        <v>#DIV/0!</v>
      </c>
    </row>
    <row r="46" spans="1:15" ht="18" thickTop="1" thickBot="1" x14ac:dyDescent="0.25">
      <c r="A46" s="29">
        <v>24</v>
      </c>
      <c r="B46" s="82"/>
      <c r="C46" s="81">
        <f t="shared" si="0"/>
        <v>0</v>
      </c>
      <c r="D46" s="30"/>
      <c r="E46" s="75"/>
      <c r="F46" s="31">
        <f>POWER(2,-1*(D46+$C$8-$C$9)*24*60*60/'Calibration Data'!$B$4)</f>
        <v>1</v>
      </c>
      <c r="G46" s="53">
        <f t="shared" si="1"/>
        <v>0</v>
      </c>
      <c r="H46" s="32" t="e">
        <f>$E$18*(E46-$E$19)/F46/(C46/1000)/'Calibration Data'!$B$5</f>
        <v>#DIV/0!</v>
      </c>
      <c r="I46" s="83" t="e">
        <f>H46/(G16*1000000)</f>
        <v>#DIV/0!</v>
      </c>
      <c r="J46" s="84">
        <f t="shared" si="2"/>
        <v>0</v>
      </c>
      <c r="K46" s="85" t="e">
        <f t="shared" si="3"/>
        <v>#DIV/0!</v>
      </c>
    </row>
    <row r="47" spans="1:15" ht="17" thickTop="1" x14ac:dyDescent="0.2"/>
  </sheetData>
  <mergeCells count="15">
    <mergeCell ref="A8:B8"/>
    <mergeCell ref="A1:V2"/>
    <mergeCell ref="B3:D3"/>
    <mergeCell ref="B4:D4"/>
    <mergeCell ref="B5:D5"/>
    <mergeCell ref="A7:G7"/>
    <mergeCell ref="B18:D18"/>
    <mergeCell ref="B19:D19"/>
    <mergeCell ref="B20:D20"/>
    <mergeCell ref="A9:B9"/>
    <mergeCell ref="A11:H11"/>
    <mergeCell ref="B12:D12"/>
    <mergeCell ref="B14:C14"/>
    <mergeCell ref="B15:C15"/>
    <mergeCell ref="A17:F17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2" zoomScaleNormal="72" zoomScalePageLayoutView="72" workbookViewId="0">
      <selection activeCell="E18" activeCellId="2" sqref="C8:C9 D14:E15 E18:E20"/>
    </sheetView>
  </sheetViews>
  <sheetFormatPr baseColWidth="10" defaultColWidth="11" defaultRowHeight="16" x14ac:dyDescent="0.2"/>
  <cols>
    <col min="4" max="4" width="11.6640625" bestFit="1" customWidth="1"/>
    <col min="5" max="5" width="10.83203125" customWidth="1"/>
    <col min="6" max="6" width="14.5" customWidth="1"/>
    <col min="8" max="8" width="22.5" customWidth="1"/>
    <col min="9" max="9" width="14.33203125" customWidth="1"/>
  </cols>
  <sheetData>
    <row r="1" spans="1:22" ht="17" thickBot="1" x14ac:dyDescent="0.25">
      <c r="A1" s="155" t="s">
        <v>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2" ht="18" thickTop="1" thickBot="1" x14ac:dyDescent="0.25">
      <c r="A2" s="156"/>
      <c r="B2" s="156"/>
      <c r="C2" s="156"/>
      <c r="D2" s="156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2" ht="19" thickTop="1" thickBot="1" x14ac:dyDescent="0.25">
      <c r="A3" s="68" t="s">
        <v>67</v>
      </c>
      <c r="B3" s="163"/>
      <c r="C3" s="163"/>
      <c r="D3" s="164"/>
    </row>
    <row r="4" spans="1:22" ht="19" thickTop="1" thickBot="1" x14ac:dyDescent="0.25">
      <c r="A4" s="69" t="s">
        <v>68</v>
      </c>
      <c r="B4" s="161"/>
      <c r="C4" s="161"/>
      <c r="D4" s="162"/>
    </row>
    <row r="5" spans="1:22" ht="19" thickTop="1" thickBot="1" x14ac:dyDescent="0.25">
      <c r="A5" s="70" t="s">
        <v>69</v>
      </c>
      <c r="B5" s="148"/>
      <c r="C5" s="148"/>
      <c r="D5" s="149"/>
    </row>
    <row r="6" spans="1:22" ht="17" thickBot="1" x14ac:dyDescent="0.25"/>
    <row r="7" spans="1:22" ht="18" thickBot="1" x14ac:dyDescent="0.25">
      <c r="A7" s="131" t="s">
        <v>60</v>
      </c>
      <c r="B7" s="132"/>
      <c r="C7" s="132"/>
      <c r="D7" s="132"/>
      <c r="E7" s="132"/>
      <c r="F7" s="132"/>
      <c r="G7" s="133"/>
    </row>
    <row r="8" spans="1:22" ht="18" thickTop="1" thickBot="1" x14ac:dyDescent="0.25">
      <c r="A8" s="157" t="s">
        <v>61</v>
      </c>
      <c r="B8" s="158"/>
      <c r="C8" s="40"/>
      <c r="D8" s="71" t="s">
        <v>39</v>
      </c>
      <c r="E8" s="4"/>
      <c r="F8" s="4"/>
      <c r="G8" s="20"/>
    </row>
    <row r="9" spans="1:22" ht="17" thickBot="1" x14ac:dyDescent="0.25">
      <c r="A9" s="159" t="s">
        <v>80</v>
      </c>
      <c r="B9" s="160"/>
      <c r="C9" s="72"/>
      <c r="D9" s="73" t="s">
        <v>39</v>
      </c>
      <c r="E9" s="18"/>
      <c r="F9" s="73" t="s">
        <v>62</v>
      </c>
      <c r="G9" s="74">
        <f>C9-C8</f>
        <v>0</v>
      </c>
    </row>
    <row r="10" spans="1:22" ht="17" thickBot="1" x14ac:dyDescent="0.25">
      <c r="A10" s="6"/>
    </row>
    <row r="11" spans="1:22" ht="18" thickBot="1" x14ac:dyDescent="0.25">
      <c r="A11" s="131" t="s">
        <v>81</v>
      </c>
      <c r="B11" s="132"/>
      <c r="C11" s="132"/>
      <c r="D11" s="132"/>
      <c r="E11" s="132"/>
      <c r="F11" s="132"/>
      <c r="G11" s="132"/>
      <c r="H11" s="133"/>
    </row>
    <row r="12" spans="1:22" ht="18" thickTop="1" thickBot="1" x14ac:dyDescent="0.25">
      <c r="A12" s="22"/>
      <c r="B12" s="150" t="s">
        <v>82</v>
      </c>
      <c r="C12" s="150"/>
      <c r="D12" s="150"/>
      <c r="E12" s="49"/>
      <c r="F12" s="4" t="s">
        <v>63</v>
      </c>
      <c r="G12" s="4"/>
      <c r="H12" s="20"/>
    </row>
    <row r="13" spans="1:22" ht="17" thickBot="1" x14ac:dyDescent="0.25">
      <c r="A13" s="22"/>
      <c r="B13" s="4"/>
      <c r="C13" s="4"/>
      <c r="D13" s="78" t="s">
        <v>70</v>
      </c>
      <c r="E13" s="71" t="s">
        <v>39</v>
      </c>
      <c r="F13" s="71" t="s">
        <v>46</v>
      </c>
      <c r="G13" s="71" t="s">
        <v>47</v>
      </c>
      <c r="H13" s="79"/>
    </row>
    <row r="14" spans="1:22" ht="17" thickBot="1" x14ac:dyDescent="0.25">
      <c r="A14" s="22"/>
      <c r="B14" s="150" t="s">
        <v>83</v>
      </c>
      <c r="C14" s="150"/>
      <c r="D14" s="49"/>
      <c r="E14" s="40"/>
      <c r="F14" s="41">
        <f>POWER(2,-1*(E14-$C$9)*24*60*60/'Calibration Data'!$B$4)</f>
        <v>1</v>
      </c>
      <c r="G14" s="42">
        <f>(D14-$E$12)/F14</f>
        <v>0</v>
      </c>
      <c r="H14" s="20"/>
    </row>
    <row r="15" spans="1:22" ht="17" thickBot="1" x14ac:dyDescent="0.25">
      <c r="A15" s="22"/>
      <c r="B15" s="150" t="s">
        <v>84</v>
      </c>
      <c r="C15" s="150"/>
      <c r="D15" s="49"/>
      <c r="E15" s="40"/>
      <c r="F15" s="41">
        <f>POWER(2,-1*(E15-$C$9)*24*60*60/'Calibration Data'!$B$4)</f>
        <v>1</v>
      </c>
      <c r="G15" s="42">
        <f>(D15-$E$12)/F15</f>
        <v>0</v>
      </c>
      <c r="H15" s="20"/>
    </row>
    <row r="16" spans="1:22" ht="17" thickBot="1" x14ac:dyDescent="0.25">
      <c r="A16" s="23"/>
      <c r="B16" s="18"/>
      <c r="C16" s="18"/>
      <c r="D16" s="18"/>
      <c r="E16" s="18"/>
      <c r="F16" s="18"/>
      <c r="G16" s="80">
        <f>G14-G15</f>
        <v>0</v>
      </c>
      <c r="H16" s="19" t="s">
        <v>71</v>
      </c>
    </row>
    <row r="17" spans="1:14" ht="18" thickBot="1" x14ac:dyDescent="0.25">
      <c r="A17" s="152" t="s">
        <v>85</v>
      </c>
      <c r="B17" s="153"/>
      <c r="C17" s="153"/>
      <c r="D17" s="153"/>
      <c r="E17" s="153"/>
      <c r="F17" s="154"/>
    </row>
    <row r="18" spans="1:14" ht="18" thickTop="1" thickBot="1" x14ac:dyDescent="0.25">
      <c r="A18" s="22"/>
      <c r="B18" s="151" t="s">
        <v>86</v>
      </c>
      <c r="C18" s="151"/>
      <c r="D18" s="151"/>
      <c r="E18" s="76"/>
      <c r="F18" s="77"/>
    </row>
    <row r="19" spans="1:14" ht="17" thickBot="1" x14ac:dyDescent="0.25">
      <c r="A19" s="22"/>
      <c r="B19" s="151" t="s">
        <v>87</v>
      </c>
      <c r="C19" s="151"/>
      <c r="D19" s="151"/>
      <c r="E19" s="49"/>
      <c r="F19" s="20" t="s">
        <v>5</v>
      </c>
    </row>
    <row r="20" spans="1:14" ht="17" thickBot="1" x14ac:dyDescent="0.25">
      <c r="A20" s="23"/>
      <c r="B20" s="147" t="s">
        <v>88</v>
      </c>
      <c r="C20" s="147"/>
      <c r="D20" s="147"/>
      <c r="E20" s="26"/>
      <c r="F20" s="19" t="s">
        <v>64</v>
      </c>
    </row>
    <row r="21" spans="1:14" x14ac:dyDescent="0.2">
      <c r="D21" s="4"/>
    </row>
    <row r="22" spans="1:14" ht="17" thickBot="1" x14ac:dyDescent="0.25">
      <c r="A22" s="67" t="s">
        <v>72</v>
      </c>
      <c r="B22" s="67" t="s">
        <v>73</v>
      </c>
      <c r="C22" s="67" t="s">
        <v>74</v>
      </c>
      <c r="D22" s="67" t="s">
        <v>75</v>
      </c>
      <c r="E22" s="67" t="s">
        <v>5</v>
      </c>
      <c r="F22" s="67" t="s">
        <v>76</v>
      </c>
      <c r="G22" s="67" t="s">
        <v>77</v>
      </c>
      <c r="H22" s="67" t="s">
        <v>78</v>
      </c>
      <c r="I22" s="67" t="s">
        <v>65</v>
      </c>
      <c r="J22" s="67" t="s">
        <v>79</v>
      </c>
      <c r="K22" s="67" t="s">
        <v>66</v>
      </c>
    </row>
    <row r="23" spans="1:14" ht="17" thickBot="1" x14ac:dyDescent="0.25">
      <c r="A23" s="29">
        <v>1</v>
      </c>
      <c r="B23" s="82"/>
      <c r="C23" s="81">
        <f t="shared" ref="C23:C46" si="0">E$20</f>
        <v>0</v>
      </c>
      <c r="D23" s="82"/>
      <c r="E23" s="75"/>
      <c r="F23" s="31">
        <f>POWER(2,-1*(D23+$C$8-$C$9)*24*60*60/'Calibration Data'!$B$4)</f>
        <v>1</v>
      </c>
      <c r="G23" s="53">
        <f t="shared" ref="G23:G46" si="1">B23*24*60</f>
        <v>0</v>
      </c>
      <c r="H23" s="32" t="e">
        <f>$E$18*(E23-$E$19)/F23/(C23/1000)/'Calibration Data'!$B$5</f>
        <v>#DIV/0!</v>
      </c>
      <c r="I23" s="83" t="e">
        <f>H23/(G16*1000000)</f>
        <v>#DIV/0!</v>
      </c>
      <c r="J23" s="84">
        <f>G23*60</f>
        <v>0</v>
      </c>
      <c r="K23" s="85" t="e">
        <f>H23/27.027</f>
        <v>#DIV/0!</v>
      </c>
    </row>
    <row r="24" spans="1:14" ht="18" thickTop="1" thickBot="1" x14ac:dyDescent="0.25">
      <c r="A24" s="29">
        <v>2</v>
      </c>
      <c r="B24" s="82"/>
      <c r="C24" s="81">
        <f t="shared" si="0"/>
        <v>0</v>
      </c>
      <c r="D24" s="82"/>
      <c r="E24" s="75"/>
      <c r="F24" s="31">
        <f>POWER(2,-1*(D24+$C$8-$C$9)*24*60*60/'Calibration Data'!$B$4)</f>
        <v>1</v>
      </c>
      <c r="G24" s="53">
        <f t="shared" si="1"/>
        <v>0</v>
      </c>
      <c r="H24" s="32" t="e">
        <f>$E$18*(E24-$E$19)/F24/(C24/1000)/'Calibration Data'!$B$5</f>
        <v>#DIV/0!</v>
      </c>
      <c r="I24" s="83" t="e">
        <f>H24/(G16*1000000)</f>
        <v>#DIV/0!</v>
      </c>
      <c r="J24" s="84">
        <f t="shared" ref="J24:J46" si="2">G24*60</f>
        <v>0</v>
      </c>
      <c r="K24" s="85" t="e">
        <f t="shared" ref="K24:K46" si="3">H24/27.027</f>
        <v>#DIV/0!</v>
      </c>
    </row>
    <row r="25" spans="1:14" ht="18" thickTop="1" thickBot="1" x14ac:dyDescent="0.25">
      <c r="A25" s="29">
        <v>3</v>
      </c>
      <c r="B25" s="82"/>
      <c r="C25" s="81">
        <f t="shared" si="0"/>
        <v>0</v>
      </c>
      <c r="D25" s="82"/>
      <c r="E25" s="75"/>
      <c r="F25" s="31">
        <f>POWER(2,-1*(D25+$C$8-$C$9)*24*60*60/'Calibration Data'!$B$4)</f>
        <v>1</v>
      </c>
      <c r="G25" s="53">
        <f t="shared" si="1"/>
        <v>0</v>
      </c>
      <c r="H25" s="32" t="e">
        <f>$E$18*(E25-$E$19)/F25/(C25/1000)/'Calibration Data'!$B$5</f>
        <v>#DIV/0!</v>
      </c>
      <c r="I25" s="83" t="e">
        <f>H25/(G16*1000000)</f>
        <v>#DIV/0!</v>
      </c>
      <c r="J25" s="84">
        <f t="shared" si="2"/>
        <v>0</v>
      </c>
      <c r="K25" s="85" t="e">
        <f t="shared" si="3"/>
        <v>#DIV/0!</v>
      </c>
    </row>
    <row r="26" spans="1:14" ht="18" thickTop="1" thickBot="1" x14ac:dyDescent="0.25">
      <c r="A26" s="29">
        <v>4</v>
      </c>
      <c r="B26" s="82"/>
      <c r="C26" s="81">
        <f t="shared" si="0"/>
        <v>0</v>
      </c>
      <c r="D26" s="82"/>
      <c r="E26" s="75"/>
      <c r="F26" s="31">
        <f>POWER(2,-1*(D26+$C$8-$C$9)*24*60*60/'Calibration Data'!$B$4)</f>
        <v>1</v>
      </c>
      <c r="G26" s="53">
        <f t="shared" si="1"/>
        <v>0</v>
      </c>
      <c r="H26" s="32" t="e">
        <f>$E$18*(E26-$E$19)/F26/(C26/1000)/'Calibration Data'!$B$5</f>
        <v>#DIV/0!</v>
      </c>
      <c r="I26" s="83" t="e">
        <f>H26/(G16*1000000)</f>
        <v>#DIV/0!</v>
      </c>
      <c r="J26" s="84">
        <f t="shared" si="2"/>
        <v>0</v>
      </c>
      <c r="K26" s="85" t="e">
        <f t="shared" si="3"/>
        <v>#DIV/0!</v>
      </c>
      <c r="N26" t="s">
        <v>35</v>
      </c>
    </row>
    <row r="27" spans="1:14" ht="18" thickTop="1" thickBot="1" x14ac:dyDescent="0.25">
      <c r="A27" s="29">
        <v>5</v>
      </c>
      <c r="B27" s="82"/>
      <c r="C27" s="81">
        <f t="shared" si="0"/>
        <v>0</v>
      </c>
      <c r="D27" s="82"/>
      <c r="E27" s="75"/>
      <c r="F27" s="31">
        <f>POWER(2,-1*(D27+$C$8-$C$9)*24*60*60/'Calibration Data'!$B$4)</f>
        <v>1</v>
      </c>
      <c r="G27" s="53">
        <f t="shared" si="1"/>
        <v>0</v>
      </c>
      <c r="H27" s="32" t="e">
        <f>$E$18*(E27-$E$19)/F27/(C27/1000)/'Calibration Data'!$B$5</f>
        <v>#DIV/0!</v>
      </c>
      <c r="I27" s="83" t="e">
        <f>H27/(G16*1000000)</f>
        <v>#DIV/0!</v>
      </c>
      <c r="J27" s="84">
        <f t="shared" si="2"/>
        <v>0</v>
      </c>
      <c r="K27" s="85" t="e">
        <f t="shared" si="3"/>
        <v>#DIV/0!</v>
      </c>
    </row>
    <row r="28" spans="1:14" ht="18" thickTop="1" thickBot="1" x14ac:dyDescent="0.25">
      <c r="A28" s="29">
        <v>6</v>
      </c>
      <c r="B28" s="82"/>
      <c r="C28" s="81">
        <f t="shared" si="0"/>
        <v>0</v>
      </c>
      <c r="D28" s="82"/>
      <c r="E28" s="75"/>
      <c r="F28" s="31">
        <f>POWER(2,-1*(D28+$C$8-$C$9)*24*60*60/'Calibration Data'!$B$4)</f>
        <v>1</v>
      </c>
      <c r="G28" s="53">
        <f t="shared" si="1"/>
        <v>0</v>
      </c>
      <c r="H28" s="32" t="e">
        <f>$E$18*(E28-$E$19)/F28/(C28/1000)/'Calibration Data'!$B$5</f>
        <v>#DIV/0!</v>
      </c>
      <c r="I28" s="83" t="e">
        <f>H28/(G16*1000000)</f>
        <v>#DIV/0!</v>
      </c>
      <c r="J28" s="84">
        <f t="shared" si="2"/>
        <v>0</v>
      </c>
      <c r="K28" s="85" t="e">
        <f t="shared" si="3"/>
        <v>#DIV/0!</v>
      </c>
    </row>
    <row r="29" spans="1:14" ht="18" thickTop="1" thickBot="1" x14ac:dyDescent="0.25">
      <c r="A29" s="29">
        <v>7</v>
      </c>
      <c r="B29" s="82"/>
      <c r="C29" s="81">
        <f t="shared" si="0"/>
        <v>0</v>
      </c>
      <c r="D29" s="82"/>
      <c r="E29" s="75"/>
      <c r="F29" s="31">
        <f>POWER(2,-1*(D29+$C$8-$C$9)*24*60*60/'Calibration Data'!$B$4)</f>
        <v>1</v>
      </c>
      <c r="G29" s="53">
        <f t="shared" si="1"/>
        <v>0</v>
      </c>
      <c r="H29" s="32" t="e">
        <f>$E$18*(E29-$E$19)/F29/(C29/1000)/'Calibration Data'!$B$5</f>
        <v>#DIV/0!</v>
      </c>
      <c r="I29" s="83" t="e">
        <f>H29/(G16*1000000)</f>
        <v>#DIV/0!</v>
      </c>
      <c r="J29" s="84">
        <f t="shared" si="2"/>
        <v>0</v>
      </c>
      <c r="K29" s="85" t="e">
        <f t="shared" si="3"/>
        <v>#DIV/0!</v>
      </c>
    </row>
    <row r="30" spans="1:14" ht="18" thickTop="1" thickBot="1" x14ac:dyDescent="0.25">
      <c r="A30" s="29">
        <v>8</v>
      </c>
      <c r="B30" s="82"/>
      <c r="C30" s="81">
        <f t="shared" si="0"/>
        <v>0</v>
      </c>
      <c r="D30" s="82"/>
      <c r="E30" s="75"/>
      <c r="F30" s="31">
        <f>POWER(2,-1*(D30+$C$8-$C$9)*24*60*60/'Calibration Data'!$B$4)</f>
        <v>1</v>
      </c>
      <c r="G30" s="53">
        <f t="shared" si="1"/>
        <v>0</v>
      </c>
      <c r="H30" s="32" t="e">
        <f>$E$18*(E30-$E$19)/F30/(C30/1000)/'Calibration Data'!$B$5</f>
        <v>#DIV/0!</v>
      </c>
      <c r="I30" s="83" t="e">
        <f>H30/(G16*1000000)</f>
        <v>#DIV/0!</v>
      </c>
      <c r="J30" s="84">
        <f t="shared" si="2"/>
        <v>0</v>
      </c>
      <c r="K30" s="85" t="e">
        <f t="shared" si="3"/>
        <v>#DIV/0!</v>
      </c>
    </row>
    <row r="31" spans="1:14" ht="18" thickTop="1" thickBot="1" x14ac:dyDescent="0.25">
      <c r="A31" s="29">
        <v>9</v>
      </c>
      <c r="B31" s="82"/>
      <c r="C31" s="81">
        <f t="shared" si="0"/>
        <v>0</v>
      </c>
      <c r="D31" s="82"/>
      <c r="E31" s="75"/>
      <c r="F31" s="31">
        <f>POWER(2,-1*(D31+$C$8-$C$9)*24*60*60/'Calibration Data'!$B$4)</f>
        <v>1</v>
      </c>
      <c r="G31" s="53">
        <f t="shared" si="1"/>
        <v>0</v>
      </c>
      <c r="H31" s="32" t="e">
        <f>$E$18*(E31-$E$19)/F31/(C31/1000)/'Calibration Data'!$B$5</f>
        <v>#DIV/0!</v>
      </c>
      <c r="I31" s="83" t="e">
        <f>H31/(G16*1000000)</f>
        <v>#DIV/0!</v>
      </c>
      <c r="J31" s="84">
        <f t="shared" si="2"/>
        <v>0</v>
      </c>
      <c r="K31" s="85" t="e">
        <f t="shared" si="3"/>
        <v>#DIV/0!</v>
      </c>
    </row>
    <row r="32" spans="1:14" ht="18" thickTop="1" thickBot="1" x14ac:dyDescent="0.25">
      <c r="A32" s="29">
        <v>10</v>
      </c>
      <c r="B32" s="82"/>
      <c r="C32" s="81">
        <f t="shared" si="0"/>
        <v>0</v>
      </c>
      <c r="D32" s="82"/>
      <c r="E32" s="75"/>
      <c r="F32" s="31">
        <f>POWER(2,-1*(D32+$C$8-$C$9)*24*60*60/'Calibration Data'!$B$4)</f>
        <v>1</v>
      </c>
      <c r="G32" s="53">
        <f t="shared" si="1"/>
        <v>0</v>
      </c>
      <c r="H32" s="32" t="e">
        <f>$E$18*(E32-$E$19)/F32/(C32/1000)/'Calibration Data'!$B$5</f>
        <v>#DIV/0!</v>
      </c>
      <c r="I32" s="83" t="e">
        <f>H32/(G16*1000000)</f>
        <v>#DIV/0!</v>
      </c>
      <c r="J32" s="84">
        <f t="shared" si="2"/>
        <v>0</v>
      </c>
      <c r="K32" s="85" t="e">
        <f t="shared" si="3"/>
        <v>#DIV/0!</v>
      </c>
    </row>
    <row r="33" spans="1:15" ht="18" thickTop="1" thickBot="1" x14ac:dyDescent="0.25">
      <c r="A33" s="29">
        <v>11</v>
      </c>
      <c r="B33" s="82"/>
      <c r="C33" s="81">
        <f t="shared" si="0"/>
        <v>0</v>
      </c>
      <c r="D33" s="82"/>
      <c r="E33" s="75"/>
      <c r="F33" s="31">
        <f>POWER(2,-1*(D33+$C$8-$C$9)*24*60*60/'Calibration Data'!$B$4)</f>
        <v>1</v>
      </c>
      <c r="G33" s="53">
        <f t="shared" si="1"/>
        <v>0</v>
      </c>
      <c r="H33" s="32" t="e">
        <f>$E$18*(E33-$E$19)/F33/(C33/1000)/'Calibration Data'!$B$5</f>
        <v>#DIV/0!</v>
      </c>
      <c r="I33" s="83" t="e">
        <f>H33/(G16*1000000)</f>
        <v>#DIV/0!</v>
      </c>
      <c r="J33" s="84">
        <f t="shared" si="2"/>
        <v>0</v>
      </c>
      <c r="K33" s="85" t="e">
        <f t="shared" si="3"/>
        <v>#DIV/0!</v>
      </c>
    </row>
    <row r="34" spans="1:15" ht="18" thickTop="1" thickBot="1" x14ac:dyDescent="0.25">
      <c r="A34" s="29">
        <v>12</v>
      </c>
      <c r="B34" s="82"/>
      <c r="C34" s="81">
        <f t="shared" si="0"/>
        <v>0</v>
      </c>
      <c r="D34" s="82"/>
      <c r="E34" s="75"/>
      <c r="F34" s="31">
        <f>POWER(2,-1*(D34+$C$8-$C$9)*24*60*60/'Calibration Data'!$B$4)</f>
        <v>1</v>
      </c>
      <c r="G34" s="53">
        <f t="shared" si="1"/>
        <v>0</v>
      </c>
      <c r="H34" s="32" t="e">
        <f>$E$18*(E34-$E$19)/F34/(C34/1000)/'Calibration Data'!$B$5</f>
        <v>#DIV/0!</v>
      </c>
      <c r="I34" s="83" t="e">
        <f>H34/(G16*1000000)</f>
        <v>#DIV/0!</v>
      </c>
      <c r="J34" s="84">
        <f t="shared" si="2"/>
        <v>0</v>
      </c>
      <c r="K34" s="85" t="e">
        <f t="shared" si="3"/>
        <v>#DIV/0!</v>
      </c>
    </row>
    <row r="35" spans="1:15" ht="18" thickTop="1" thickBot="1" x14ac:dyDescent="0.25">
      <c r="A35" s="29">
        <v>13</v>
      </c>
      <c r="B35" s="82"/>
      <c r="C35" s="81">
        <f t="shared" si="0"/>
        <v>0</v>
      </c>
      <c r="D35" s="82"/>
      <c r="E35" s="75"/>
      <c r="F35" s="31">
        <f>POWER(2,-1*(D35+$C$8-$C$9)*24*60*60/'Calibration Data'!$B$4)</f>
        <v>1</v>
      </c>
      <c r="G35" s="53">
        <f t="shared" si="1"/>
        <v>0</v>
      </c>
      <c r="H35" s="32" t="e">
        <f>$E$18*(E35-$E$19)/F35/(C35/1000)/'Calibration Data'!$B$5</f>
        <v>#DIV/0!</v>
      </c>
      <c r="I35" s="83" t="e">
        <f>H35/(G16*1000000)</f>
        <v>#DIV/0!</v>
      </c>
      <c r="J35" s="84">
        <f t="shared" si="2"/>
        <v>0</v>
      </c>
      <c r="K35" s="85" t="e">
        <f t="shared" si="3"/>
        <v>#DIV/0!</v>
      </c>
    </row>
    <row r="36" spans="1:15" ht="18" thickTop="1" thickBot="1" x14ac:dyDescent="0.25">
      <c r="A36" s="29">
        <v>14</v>
      </c>
      <c r="B36" s="82"/>
      <c r="C36" s="81">
        <f t="shared" si="0"/>
        <v>0</v>
      </c>
      <c r="D36" s="82"/>
      <c r="E36" s="75"/>
      <c r="F36" s="31">
        <f>POWER(2,-1*(D36+$C$8-$C$9)*24*60*60/'Calibration Data'!$B$4)</f>
        <v>1</v>
      </c>
      <c r="G36" s="53">
        <f t="shared" si="1"/>
        <v>0</v>
      </c>
      <c r="H36" s="32" t="e">
        <f>$E$18*(E36-$E$19)/F36/(C36/1000)/'Calibration Data'!$B$5</f>
        <v>#DIV/0!</v>
      </c>
      <c r="I36" s="83" t="e">
        <f>H36/(G16*1000000)</f>
        <v>#DIV/0!</v>
      </c>
      <c r="J36" s="84">
        <f t="shared" si="2"/>
        <v>0</v>
      </c>
      <c r="K36" s="85" t="e">
        <f t="shared" si="3"/>
        <v>#DIV/0!</v>
      </c>
    </row>
    <row r="37" spans="1:15" ht="18" thickTop="1" thickBot="1" x14ac:dyDescent="0.25">
      <c r="A37" s="29">
        <v>15</v>
      </c>
      <c r="B37" s="82"/>
      <c r="C37" s="81">
        <f t="shared" si="0"/>
        <v>0</v>
      </c>
      <c r="D37" s="82"/>
      <c r="E37" s="75"/>
      <c r="F37" s="31">
        <f>POWER(2,-1*(D37+$C$8-$C$9)*24*60*60/'Calibration Data'!$B$4)</f>
        <v>1</v>
      </c>
      <c r="G37" s="53">
        <f t="shared" si="1"/>
        <v>0</v>
      </c>
      <c r="H37" s="32" t="e">
        <f>$E$18*(E37-$E$19)/F37/(C37/1000)/'Calibration Data'!$B$5</f>
        <v>#DIV/0!</v>
      </c>
      <c r="I37" s="83" t="e">
        <f>H37/(G16*1000000)</f>
        <v>#DIV/0!</v>
      </c>
      <c r="J37" s="84">
        <f t="shared" si="2"/>
        <v>0</v>
      </c>
      <c r="K37" s="85" t="e">
        <f t="shared" si="3"/>
        <v>#DIV/0!</v>
      </c>
    </row>
    <row r="38" spans="1:15" ht="18" thickTop="1" thickBot="1" x14ac:dyDescent="0.25">
      <c r="A38" s="29">
        <v>16</v>
      </c>
      <c r="B38" s="82"/>
      <c r="C38" s="81">
        <f t="shared" si="0"/>
        <v>0</v>
      </c>
      <c r="D38" s="82"/>
      <c r="E38" s="75"/>
      <c r="F38" s="31">
        <f>POWER(2,-1*(D38+$C$8-$C$9)*24*60*60/'Calibration Data'!$B$4)</f>
        <v>1</v>
      </c>
      <c r="G38" s="53">
        <f t="shared" si="1"/>
        <v>0</v>
      </c>
      <c r="H38" s="32" t="e">
        <f>$E$18*(E38-$E$19)/F38/(C38/1000)/'Calibration Data'!$B$5</f>
        <v>#DIV/0!</v>
      </c>
      <c r="I38" s="83" t="e">
        <f>H38/(G16*1000000)</f>
        <v>#DIV/0!</v>
      </c>
      <c r="J38" s="84">
        <f t="shared" si="2"/>
        <v>0</v>
      </c>
      <c r="K38" s="85" t="e">
        <f t="shared" si="3"/>
        <v>#DIV/0!</v>
      </c>
    </row>
    <row r="39" spans="1:15" ht="18" thickTop="1" thickBot="1" x14ac:dyDescent="0.25">
      <c r="A39" s="29">
        <v>17</v>
      </c>
      <c r="B39" s="82"/>
      <c r="C39" s="81">
        <f t="shared" si="0"/>
        <v>0</v>
      </c>
      <c r="D39" s="82"/>
      <c r="E39" s="75"/>
      <c r="F39" s="31">
        <f>POWER(2,-1*(D39+$C$8-$C$9)*24*60*60/'Calibration Data'!$B$4)</f>
        <v>1</v>
      </c>
      <c r="G39" s="53">
        <f t="shared" si="1"/>
        <v>0</v>
      </c>
      <c r="H39" s="32" t="e">
        <f>$E$18*(E39-$E$19)/F39/(C39/1000)/'Calibration Data'!$B$5</f>
        <v>#DIV/0!</v>
      </c>
      <c r="I39" s="83" t="e">
        <f>H39/(G16*1000000)</f>
        <v>#DIV/0!</v>
      </c>
      <c r="J39" s="84">
        <f t="shared" si="2"/>
        <v>0</v>
      </c>
      <c r="K39" s="85" t="e">
        <f t="shared" si="3"/>
        <v>#DIV/0!</v>
      </c>
    </row>
    <row r="40" spans="1:15" ht="18" thickTop="1" thickBot="1" x14ac:dyDescent="0.25">
      <c r="A40" s="29">
        <v>18</v>
      </c>
      <c r="B40" s="82"/>
      <c r="C40" s="81">
        <f t="shared" si="0"/>
        <v>0</v>
      </c>
      <c r="D40" s="82"/>
      <c r="E40" s="75"/>
      <c r="F40" s="31">
        <f>POWER(2,-1*(D40+$C$8-$C$9)*24*60*60/'Calibration Data'!$B$4)</f>
        <v>1</v>
      </c>
      <c r="G40" s="53">
        <f t="shared" si="1"/>
        <v>0</v>
      </c>
      <c r="H40" s="32" t="e">
        <f>$E$18*(E40-$E$19)/F40/(C40/1000)/'Calibration Data'!$B$5</f>
        <v>#DIV/0!</v>
      </c>
      <c r="I40" s="83" t="e">
        <f>H40/(G16*1000000)</f>
        <v>#DIV/0!</v>
      </c>
      <c r="J40" s="84">
        <f t="shared" si="2"/>
        <v>0</v>
      </c>
      <c r="K40" s="85" t="e">
        <f t="shared" si="3"/>
        <v>#DIV/0!</v>
      </c>
      <c r="O40" t="s">
        <v>35</v>
      </c>
    </row>
    <row r="41" spans="1:15" ht="18" thickTop="1" thickBot="1" x14ac:dyDescent="0.25">
      <c r="A41" s="29">
        <v>19</v>
      </c>
      <c r="B41" s="82"/>
      <c r="C41" s="81">
        <f t="shared" si="0"/>
        <v>0</v>
      </c>
      <c r="D41" s="82"/>
      <c r="E41" s="75"/>
      <c r="F41" s="31">
        <f>POWER(2,-1*(D41+$C$8-$C$9)*24*60*60/'Calibration Data'!$B$4)</f>
        <v>1</v>
      </c>
      <c r="G41" s="53">
        <f t="shared" si="1"/>
        <v>0</v>
      </c>
      <c r="H41" s="32" t="e">
        <f>$E$18*(E41-$E$19)/F41/(C41/1000)/'Calibration Data'!$B$5</f>
        <v>#DIV/0!</v>
      </c>
      <c r="I41" s="83" t="e">
        <f>H41/(G16*1000000)</f>
        <v>#DIV/0!</v>
      </c>
      <c r="J41" s="84">
        <f t="shared" si="2"/>
        <v>0</v>
      </c>
      <c r="K41" s="85" t="e">
        <f t="shared" si="3"/>
        <v>#DIV/0!</v>
      </c>
    </row>
    <row r="42" spans="1:15" ht="18" thickTop="1" thickBot="1" x14ac:dyDescent="0.25">
      <c r="A42" s="29">
        <v>20</v>
      </c>
      <c r="B42" s="82"/>
      <c r="C42" s="81">
        <f t="shared" si="0"/>
        <v>0</v>
      </c>
      <c r="D42" s="82"/>
      <c r="E42" s="75"/>
      <c r="F42" s="31">
        <f>POWER(2,-1*(D42+$C$8-$C$9)*24*60*60/'Calibration Data'!$B$4)</f>
        <v>1</v>
      </c>
      <c r="G42" s="53">
        <f t="shared" si="1"/>
        <v>0</v>
      </c>
      <c r="H42" s="32" t="e">
        <f>$E$18*(E42-$E$19)/F42/(C42/1000)/'Calibration Data'!$B$5</f>
        <v>#DIV/0!</v>
      </c>
      <c r="I42" s="83" t="e">
        <f>H42/(G16*1000000)</f>
        <v>#DIV/0!</v>
      </c>
      <c r="J42" s="84">
        <f t="shared" si="2"/>
        <v>0</v>
      </c>
      <c r="K42" s="85" t="e">
        <f t="shared" si="3"/>
        <v>#DIV/0!</v>
      </c>
      <c r="N42" t="s">
        <v>35</v>
      </c>
    </row>
    <row r="43" spans="1:15" ht="18" thickTop="1" thickBot="1" x14ac:dyDescent="0.25">
      <c r="A43" s="29">
        <v>21</v>
      </c>
      <c r="B43" s="82"/>
      <c r="C43" s="81">
        <f t="shared" si="0"/>
        <v>0</v>
      </c>
      <c r="D43" s="82"/>
      <c r="E43" s="75"/>
      <c r="F43" s="31">
        <f>POWER(2,-1*(D43+$C$8-$C$9)*24*60*60/'Calibration Data'!$B$4)</f>
        <v>1</v>
      </c>
      <c r="G43" s="53">
        <f t="shared" si="1"/>
        <v>0</v>
      </c>
      <c r="H43" s="32" t="e">
        <f>$E$18*(E43-$E$19)/F43/(C43/1000)/'Calibration Data'!$B$5</f>
        <v>#DIV/0!</v>
      </c>
      <c r="I43" s="83" t="e">
        <f>H43/(G16*1000000)</f>
        <v>#DIV/0!</v>
      </c>
      <c r="J43" s="84">
        <f t="shared" si="2"/>
        <v>0</v>
      </c>
      <c r="K43" s="85" t="e">
        <f t="shared" si="3"/>
        <v>#DIV/0!</v>
      </c>
    </row>
    <row r="44" spans="1:15" ht="18" thickTop="1" thickBot="1" x14ac:dyDescent="0.25">
      <c r="A44" s="29">
        <v>22</v>
      </c>
      <c r="B44" s="82"/>
      <c r="C44" s="81">
        <f t="shared" si="0"/>
        <v>0</v>
      </c>
      <c r="D44" s="82"/>
      <c r="E44" s="75"/>
      <c r="F44" s="31">
        <f>POWER(2,-1*(D44+$C$8-$C$9)*24*60*60/'Calibration Data'!$B$4)</f>
        <v>1</v>
      </c>
      <c r="G44" s="53">
        <f t="shared" si="1"/>
        <v>0</v>
      </c>
      <c r="H44" s="32" t="e">
        <f>$E$18*(E44-$E$19)/F44/(C44/1000)/'Calibration Data'!$B$5</f>
        <v>#DIV/0!</v>
      </c>
      <c r="I44" s="83" t="e">
        <f>H44/(G16*1000000)</f>
        <v>#DIV/0!</v>
      </c>
      <c r="J44" s="84">
        <f t="shared" si="2"/>
        <v>0</v>
      </c>
      <c r="K44" s="85" t="e">
        <f t="shared" si="3"/>
        <v>#DIV/0!</v>
      </c>
    </row>
    <row r="45" spans="1:15" ht="18" thickTop="1" thickBot="1" x14ac:dyDescent="0.25">
      <c r="A45" s="29">
        <v>23</v>
      </c>
      <c r="B45" s="82"/>
      <c r="C45" s="81">
        <f t="shared" si="0"/>
        <v>0</v>
      </c>
      <c r="D45" s="82"/>
      <c r="E45" s="24"/>
      <c r="F45" s="31">
        <f>POWER(2,-1*(D45+$C$8-$C$9)*24*60*60/'Calibration Data'!$B$4)</f>
        <v>1</v>
      </c>
      <c r="G45" s="53">
        <f t="shared" si="1"/>
        <v>0</v>
      </c>
      <c r="H45" s="32" t="e">
        <f>$E$18*(E45-$E$19)/F45/(C45/1000)/'Calibration Data'!$B$5</f>
        <v>#DIV/0!</v>
      </c>
      <c r="I45" s="83" t="e">
        <f>H45/(G16*1000000)</f>
        <v>#DIV/0!</v>
      </c>
      <c r="J45" s="84">
        <f t="shared" si="2"/>
        <v>0</v>
      </c>
      <c r="K45" s="85" t="e">
        <f t="shared" si="3"/>
        <v>#DIV/0!</v>
      </c>
    </row>
    <row r="46" spans="1:15" ht="18" thickTop="1" thickBot="1" x14ac:dyDescent="0.25">
      <c r="A46" s="29">
        <v>24</v>
      </c>
      <c r="B46" s="82"/>
      <c r="C46" s="81">
        <f t="shared" si="0"/>
        <v>0</v>
      </c>
      <c r="D46" s="30"/>
      <c r="E46" s="75"/>
      <c r="F46" s="31">
        <f>POWER(2,-1*(D46+$C$8-$C$9)*24*60*60/'Calibration Data'!$B$4)</f>
        <v>1</v>
      </c>
      <c r="G46" s="53">
        <f t="shared" si="1"/>
        <v>0</v>
      </c>
      <c r="H46" s="32" t="e">
        <f>$E$18*(E46-$E$19)/F46/(C46/1000)/'Calibration Data'!$B$5</f>
        <v>#DIV/0!</v>
      </c>
      <c r="I46" s="83" t="e">
        <f>H46/(G16*1000000)</f>
        <v>#DIV/0!</v>
      </c>
      <c r="J46" s="84">
        <f t="shared" si="2"/>
        <v>0</v>
      </c>
      <c r="K46" s="85" t="e">
        <f t="shared" si="3"/>
        <v>#DIV/0!</v>
      </c>
    </row>
    <row r="47" spans="1:15" ht="17" thickTop="1" x14ac:dyDescent="0.2"/>
  </sheetData>
  <mergeCells count="15">
    <mergeCell ref="A8:B8"/>
    <mergeCell ref="A1:V2"/>
    <mergeCell ref="B3:D3"/>
    <mergeCell ref="B4:D4"/>
    <mergeCell ref="B5:D5"/>
    <mergeCell ref="A7:G7"/>
    <mergeCell ref="B18:D18"/>
    <mergeCell ref="B19:D19"/>
    <mergeCell ref="B20:D20"/>
    <mergeCell ref="A9:B9"/>
    <mergeCell ref="A11:H11"/>
    <mergeCell ref="B12:D12"/>
    <mergeCell ref="B14:C14"/>
    <mergeCell ref="B15:C15"/>
    <mergeCell ref="A17:F17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1"/>
  <sheetViews>
    <sheetView topLeftCell="A5" workbookViewId="0">
      <selection activeCell="I28" sqref="I28:J54"/>
    </sheetView>
  </sheetViews>
  <sheetFormatPr baseColWidth="10" defaultColWidth="11" defaultRowHeight="16" x14ac:dyDescent="0.2"/>
  <cols>
    <col min="3" max="3" width="11.5" style="4" bestFit="1" customWidth="1"/>
    <col min="4" max="10" width="11" style="4"/>
  </cols>
  <sheetData>
    <row r="1" spans="1:10" ht="18" thickBot="1" x14ac:dyDescent="0.25">
      <c r="A1" s="175" t="s">
        <v>94</v>
      </c>
      <c r="B1" s="176"/>
      <c r="C1" s="175" t="s">
        <v>89</v>
      </c>
      <c r="D1" s="176"/>
      <c r="E1" s="175" t="s">
        <v>95</v>
      </c>
      <c r="F1" s="176"/>
      <c r="G1" s="175" t="s">
        <v>90</v>
      </c>
      <c r="H1" s="176"/>
      <c r="I1" s="175" t="s">
        <v>96</v>
      </c>
      <c r="J1" s="176"/>
    </row>
    <row r="2" spans="1:10" ht="17" customHeight="1" thickBot="1" x14ac:dyDescent="0.25">
      <c r="A2" s="173" t="s">
        <v>91</v>
      </c>
      <c r="B2" s="174"/>
      <c r="C2" s="173" t="s">
        <v>91</v>
      </c>
      <c r="D2" s="174"/>
      <c r="E2" s="173" t="s">
        <v>91</v>
      </c>
      <c r="F2" s="174"/>
      <c r="G2" s="173" t="s">
        <v>91</v>
      </c>
      <c r="H2" s="174"/>
      <c r="I2" s="173" t="s">
        <v>91</v>
      </c>
      <c r="J2" s="174"/>
    </row>
    <row r="3" spans="1:10" ht="17" thickBot="1" x14ac:dyDescent="0.25">
      <c r="A3" s="91" t="s">
        <v>92</v>
      </c>
      <c r="B3" s="92" t="s">
        <v>5</v>
      </c>
      <c r="C3" s="97" t="str">
        <f>A3</f>
        <v>Time</v>
      </c>
      <c r="D3" s="98" t="str">
        <f>B3</f>
        <v>kcpm</v>
      </c>
      <c r="E3" s="97" t="str">
        <f t="shared" ref="E3:J3" si="0">C3</f>
        <v>Time</v>
      </c>
      <c r="F3" s="98" t="str">
        <f t="shared" si="0"/>
        <v>kcpm</v>
      </c>
      <c r="G3" s="97" t="str">
        <f t="shared" si="0"/>
        <v>Time</v>
      </c>
      <c r="H3" s="98" t="str">
        <f t="shared" si="0"/>
        <v>kcpm</v>
      </c>
      <c r="I3" s="97" t="str">
        <f t="shared" si="0"/>
        <v>Time</v>
      </c>
      <c r="J3" s="98" t="str">
        <f t="shared" si="0"/>
        <v>kcpm</v>
      </c>
    </row>
    <row r="4" spans="1:10" ht="17" thickBot="1" x14ac:dyDescent="0.25">
      <c r="A4" s="93">
        <f>'Subject 1'!B23</f>
        <v>0</v>
      </c>
      <c r="B4" s="94">
        <f>'Subject 1'!E23</f>
        <v>0</v>
      </c>
      <c r="C4" s="93">
        <f>'Subject 2'!B23</f>
        <v>0</v>
      </c>
      <c r="D4" s="99">
        <f>'Subject 2'!E23</f>
        <v>0</v>
      </c>
      <c r="E4" s="101">
        <f>'Subject 3'!B23</f>
        <v>0</v>
      </c>
      <c r="F4" s="99">
        <f>'Subject 3'!E23</f>
        <v>0</v>
      </c>
      <c r="G4" s="101">
        <f>'Subject 4'!B23</f>
        <v>0</v>
      </c>
      <c r="H4" s="99">
        <f>'Subject 4'!E23</f>
        <v>0</v>
      </c>
      <c r="I4" s="101">
        <f>'Subject 5'!B23</f>
        <v>0</v>
      </c>
      <c r="J4" s="99">
        <f>'Subject 5'!E23</f>
        <v>0</v>
      </c>
    </row>
    <row r="5" spans="1:10" ht="18" thickTop="1" thickBot="1" x14ac:dyDescent="0.25">
      <c r="A5" s="93">
        <f>'Subject 1'!B24</f>
        <v>0</v>
      </c>
      <c r="B5" s="94">
        <f>'Subject 1'!E24</f>
        <v>0</v>
      </c>
      <c r="C5" s="93">
        <f>'Subject 2'!B24</f>
        <v>0</v>
      </c>
      <c r="D5" s="99">
        <f>'Subject 2'!E24</f>
        <v>0</v>
      </c>
      <c r="E5" s="101">
        <f>'Subject 3'!B24</f>
        <v>0</v>
      </c>
      <c r="F5" s="99">
        <f>'Subject 3'!E24</f>
        <v>0</v>
      </c>
      <c r="G5" s="101">
        <f>'Subject 4'!B24</f>
        <v>0</v>
      </c>
      <c r="H5" s="99">
        <f>'Subject 4'!E24</f>
        <v>0</v>
      </c>
      <c r="I5" s="101">
        <f>'Subject 5'!B24</f>
        <v>0</v>
      </c>
      <c r="J5" s="99">
        <f>'Subject 5'!E24</f>
        <v>0</v>
      </c>
    </row>
    <row r="6" spans="1:10" ht="18" thickTop="1" thickBot="1" x14ac:dyDescent="0.25">
      <c r="A6" s="93">
        <f>'Subject 1'!B25</f>
        <v>0</v>
      </c>
      <c r="B6" s="94">
        <f>'Subject 1'!E25</f>
        <v>0</v>
      </c>
      <c r="C6" s="93">
        <f>'Subject 2'!B25</f>
        <v>0</v>
      </c>
      <c r="D6" s="99">
        <f>'Subject 2'!E25</f>
        <v>0</v>
      </c>
      <c r="E6" s="101">
        <f>'Subject 3'!B25</f>
        <v>0</v>
      </c>
      <c r="F6" s="99">
        <f>'Subject 3'!E25</f>
        <v>0</v>
      </c>
      <c r="G6" s="101">
        <f>'Subject 4'!B25</f>
        <v>0</v>
      </c>
      <c r="H6" s="99">
        <f>'Subject 4'!E25</f>
        <v>0</v>
      </c>
      <c r="I6" s="101">
        <f>'Subject 5'!B25</f>
        <v>0</v>
      </c>
      <c r="J6" s="99">
        <f>'Subject 5'!E25</f>
        <v>0</v>
      </c>
    </row>
    <row r="7" spans="1:10" ht="18" thickTop="1" thickBot="1" x14ac:dyDescent="0.25">
      <c r="A7" s="93">
        <f>'Subject 1'!B26</f>
        <v>0</v>
      </c>
      <c r="B7" s="94">
        <f>'Subject 1'!E26</f>
        <v>0</v>
      </c>
      <c r="C7" s="93">
        <f>'Subject 2'!B26</f>
        <v>0</v>
      </c>
      <c r="D7" s="99">
        <f>'Subject 2'!E26</f>
        <v>0</v>
      </c>
      <c r="E7" s="101">
        <f>'Subject 3'!B26</f>
        <v>0</v>
      </c>
      <c r="F7" s="99">
        <f>'Subject 3'!E26</f>
        <v>0</v>
      </c>
      <c r="G7" s="101">
        <f>'Subject 4'!B26</f>
        <v>0</v>
      </c>
      <c r="H7" s="99">
        <f>'Subject 4'!E26</f>
        <v>0</v>
      </c>
      <c r="I7" s="101">
        <f>'Subject 5'!B26</f>
        <v>0</v>
      </c>
      <c r="J7" s="99">
        <f>'Subject 5'!E26</f>
        <v>0</v>
      </c>
    </row>
    <row r="8" spans="1:10" ht="18" thickTop="1" thickBot="1" x14ac:dyDescent="0.25">
      <c r="A8" s="93">
        <f>'Subject 1'!B27</f>
        <v>0</v>
      </c>
      <c r="B8" s="94">
        <f>'Subject 1'!E27</f>
        <v>0</v>
      </c>
      <c r="C8" s="93">
        <f>'Subject 2'!B27</f>
        <v>0</v>
      </c>
      <c r="D8" s="99">
        <f>'Subject 2'!E27</f>
        <v>0</v>
      </c>
      <c r="E8" s="101">
        <f>'Subject 3'!B27</f>
        <v>0</v>
      </c>
      <c r="F8" s="99">
        <f>'Subject 3'!E27</f>
        <v>0</v>
      </c>
      <c r="G8" s="101">
        <f>'Subject 4'!B27</f>
        <v>0</v>
      </c>
      <c r="H8" s="99">
        <f>'Subject 4'!E27</f>
        <v>0</v>
      </c>
      <c r="I8" s="101">
        <f>'Subject 5'!B27</f>
        <v>0</v>
      </c>
      <c r="J8" s="99">
        <f>'Subject 5'!E27</f>
        <v>0</v>
      </c>
    </row>
    <row r="9" spans="1:10" ht="18" thickTop="1" thickBot="1" x14ac:dyDescent="0.25">
      <c r="A9" s="93">
        <f>'Subject 1'!B28</f>
        <v>0</v>
      </c>
      <c r="B9" s="94">
        <f>'Subject 1'!E28</f>
        <v>0</v>
      </c>
      <c r="C9" s="93">
        <f>'Subject 2'!B28</f>
        <v>0</v>
      </c>
      <c r="D9" s="99">
        <f>'Subject 2'!E28</f>
        <v>0</v>
      </c>
      <c r="E9" s="101">
        <f>'Subject 3'!B28</f>
        <v>0</v>
      </c>
      <c r="F9" s="99">
        <f>'Subject 3'!E28</f>
        <v>0</v>
      </c>
      <c r="G9" s="101">
        <f>'Subject 4'!B28</f>
        <v>0</v>
      </c>
      <c r="H9" s="99">
        <f>'Subject 4'!E28</f>
        <v>0</v>
      </c>
      <c r="I9" s="101">
        <f>'Subject 5'!B28</f>
        <v>0</v>
      </c>
      <c r="J9" s="99">
        <f>'Subject 5'!E28</f>
        <v>0</v>
      </c>
    </row>
    <row r="10" spans="1:10" ht="18" thickTop="1" thickBot="1" x14ac:dyDescent="0.25">
      <c r="A10" s="93">
        <f>'Subject 1'!B29</f>
        <v>0</v>
      </c>
      <c r="B10" s="94">
        <f>'Subject 1'!E29</f>
        <v>0</v>
      </c>
      <c r="C10" s="93">
        <f>'Subject 2'!B29</f>
        <v>0</v>
      </c>
      <c r="D10" s="99">
        <f>'Subject 2'!E29</f>
        <v>0</v>
      </c>
      <c r="E10" s="101">
        <f>'Subject 3'!B29</f>
        <v>0</v>
      </c>
      <c r="F10" s="99">
        <f>'Subject 3'!E29</f>
        <v>0</v>
      </c>
      <c r="G10" s="101">
        <f>'Subject 4'!B29</f>
        <v>0</v>
      </c>
      <c r="H10" s="99">
        <f>'Subject 4'!E29</f>
        <v>0</v>
      </c>
      <c r="I10" s="101">
        <f>'Subject 5'!B29</f>
        <v>0</v>
      </c>
      <c r="J10" s="99">
        <f>'Subject 5'!E29</f>
        <v>0</v>
      </c>
    </row>
    <row r="11" spans="1:10" ht="18" thickTop="1" thickBot="1" x14ac:dyDescent="0.25">
      <c r="A11" s="93">
        <f>'Subject 1'!B30</f>
        <v>0</v>
      </c>
      <c r="B11" s="94">
        <f>'Subject 1'!E30</f>
        <v>0</v>
      </c>
      <c r="C11" s="93">
        <f>'Subject 2'!B30</f>
        <v>0</v>
      </c>
      <c r="D11" s="99">
        <f>'Subject 2'!E30</f>
        <v>0</v>
      </c>
      <c r="E11" s="101">
        <f>'Subject 3'!B30</f>
        <v>0</v>
      </c>
      <c r="F11" s="99">
        <f>'Subject 3'!E30</f>
        <v>0</v>
      </c>
      <c r="G11" s="101">
        <f>'Subject 4'!B30</f>
        <v>0</v>
      </c>
      <c r="H11" s="99">
        <f>'Subject 4'!E30</f>
        <v>0</v>
      </c>
      <c r="I11" s="101">
        <f>'Subject 5'!B30</f>
        <v>0</v>
      </c>
      <c r="J11" s="99">
        <f>'Subject 5'!E30</f>
        <v>0</v>
      </c>
    </row>
    <row r="12" spans="1:10" ht="18" thickTop="1" thickBot="1" x14ac:dyDescent="0.25">
      <c r="A12" s="93">
        <f>'Subject 1'!B31</f>
        <v>0</v>
      </c>
      <c r="B12" s="94">
        <f>'Subject 1'!E31</f>
        <v>0</v>
      </c>
      <c r="C12" s="93">
        <f>'Subject 2'!B31</f>
        <v>0</v>
      </c>
      <c r="D12" s="99">
        <f>'Subject 2'!E31</f>
        <v>0</v>
      </c>
      <c r="E12" s="101">
        <f>'Subject 3'!B31</f>
        <v>0</v>
      </c>
      <c r="F12" s="99">
        <f>'Subject 3'!E31</f>
        <v>0</v>
      </c>
      <c r="G12" s="101">
        <f>'Subject 4'!B31</f>
        <v>0</v>
      </c>
      <c r="H12" s="99">
        <f>'Subject 4'!E31</f>
        <v>0</v>
      </c>
      <c r="I12" s="101">
        <f>'Subject 5'!B31</f>
        <v>0</v>
      </c>
      <c r="J12" s="99">
        <f>'Subject 5'!E31</f>
        <v>0</v>
      </c>
    </row>
    <row r="13" spans="1:10" ht="18" thickTop="1" thickBot="1" x14ac:dyDescent="0.25">
      <c r="A13" s="93">
        <f>'Subject 1'!B32</f>
        <v>0</v>
      </c>
      <c r="B13" s="94">
        <f>'Subject 1'!E32</f>
        <v>0</v>
      </c>
      <c r="C13" s="93">
        <f>'Subject 2'!B32</f>
        <v>0</v>
      </c>
      <c r="D13" s="99">
        <f>'Subject 2'!E32</f>
        <v>0</v>
      </c>
      <c r="E13" s="101">
        <f>'Subject 3'!B32</f>
        <v>0</v>
      </c>
      <c r="F13" s="99">
        <f>'Subject 3'!E32</f>
        <v>0</v>
      </c>
      <c r="G13" s="101">
        <f>'Subject 4'!B32</f>
        <v>0</v>
      </c>
      <c r="H13" s="99">
        <f>'Subject 4'!E32</f>
        <v>0</v>
      </c>
      <c r="I13" s="101">
        <f>'Subject 5'!B32</f>
        <v>0</v>
      </c>
      <c r="J13" s="99">
        <f>'Subject 5'!E32</f>
        <v>0</v>
      </c>
    </row>
    <row r="14" spans="1:10" ht="18" thickTop="1" thickBot="1" x14ac:dyDescent="0.25">
      <c r="A14" s="93">
        <f>'Subject 1'!B33</f>
        <v>0</v>
      </c>
      <c r="B14" s="94">
        <f>'Subject 1'!E33</f>
        <v>0</v>
      </c>
      <c r="C14" s="93">
        <f>'Subject 2'!B33</f>
        <v>0</v>
      </c>
      <c r="D14" s="99">
        <f>'Subject 2'!E33</f>
        <v>0</v>
      </c>
      <c r="E14" s="101">
        <f>'Subject 3'!B33</f>
        <v>0</v>
      </c>
      <c r="F14" s="99">
        <f>'Subject 3'!E33</f>
        <v>0</v>
      </c>
      <c r="G14" s="101">
        <f>'Subject 4'!B33</f>
        <v>0</v>
      </c>
      <c r="H14" s="99">
        <f>'Subject 4'!E33</f>
        <v>0</v>
      </c>
      <c r="I14" s="101">
        <f>'Subject 5'!B33</f>
        <v>0</v>
      </c>
      <c r="J14" s="99">
        <f>'Subject 5'!E33</f>
        <v>0</v>
      </c>
    </row>
    <row r="15" spans="1:10" ht="18" thickTop="1" thickBot="1" x14ac:dyDescent="0.25">
      <c r="A15" s="93">
        <f>'Subject 1'!B34</f>
        <v>0</v>
      </c>
      <c r="B15" s="94">
        <f>'Subject 1'!E34</f>
        <v>0</v>
      </c>
      <c r="C15" s="93">
        <f>'Subject 2'!B34</f>
        <v>0</v>
      </c>
      <c r="D15" s="99">
        <f>'Subject 2'!E34</f>
        <v>0</v>
      </c>
      <c r="E15" s="101">
        <f>'Subject 3'!B34</f>
        <v>0</v>
      </c>
      <c r="F15" s="99">
        <f>'Subject 3'!E34</f>
        <v>0</v>
      </c>
      <c r="G15" s="101">
        <f>'Subject 4'!B34</f>
        <v>0</v>
      </c>
      <c r="H15" s="99">
        <f>'Subject 4'!E34</f>
        <v>0</v>
      </c>
      <c r="I15" s="101">
        <f>'Subject 5'!B34</f>
        <v>0</v>
      </c>
      <c r="J15" s="99">
        <f>'Subject 5'!E34</f>
        <v>0</v>
      </c>
    </row>
    <row r="16" spans="1:10" ht="18" thickTop="1" thickBot="1" x14ac:dyDescent="0.25">
      <c r="A16" s="93">
        <f>'Subject 1'!B35</f>
        <v>0</v>
      </c>
      <c r="B16" s="94">
        <f>'Subject 1'!E35</f>
        <v>0</v>
      </c>
      <c r="C16" s="93">
        <f>'Subject 2'!B35</f>
        <v>0</v>
      </c>
      <c r="D16" s="99">
        <f>'Subject 2'!E35</f>
        <v>0</v>
      </c>
      <c r="E16" s="101">
        <f>'Subject 3'!B35</f>
        <v>0</v>
      </c>
      <c r="F16" s="99">
        <f>'Subject 3'!E35</f>
        <v>0</v>
      </c>
      <c r="G16" s="101">
        <f>'Subject 4'!B35</f>
        <v>0</v>
      </c>
      <c r="H16" s="99">
        <f>'Subject 4'!E35</f>
        <v>0</v>
      </c>
      <c r="I16" s="101">
        <f>'Subject 5'!B35</f>
        <v>0</v>
      </c>
      <c r="J16" s="99">
        <f>'Subject 5'!E35</f>
        <v>0</v>
      </c>
    </row>
    <row r="17" spans="1:10" ht="18" thickTop="1" thickBot="1" x14ac:dyDescent="0.25">
      <c r="A17" s="93">
        <f>'Subject 1'!B36</f>
        <v>0</v>
      </c>
      <c r="B17" s="94">
        <f>'Subject 1'!E36</f>
        <v>0</v>
      </c>
      <c r="C17" s="93">
        <f>'Subject 2'!B36</f>
        <v>0</v>
      </c>
      <c r="D17" s="99">
        <f>'Subject 2'!E36</f>
        <v>0</v>
      </c>
      <c r="E17" s="101">
        <f>'Subject 3'!B36</f>
        <v>0</v>
      </c>
      <c r="F17" s="99">
        <f>'Subject 3'!E36</f>
        <v>0</v>
      </c>
      <c r="G17" s="101">
        <f>'Subject 4'!B36</f>
        <v>0</v>
      </c>
      <c r="H17" s="99">
        <f>'Subject 4'!E36</f>
        <v>0</v>
      </c>
      <c r="I17" s="101">
        <f>'Subject 5'!B36</f>
        <v>0</v>
      </c>
      <c r="J17" s="99">
        <f>'Subject 5'!E36</f>
        <v>0</v>
      </c>
    </row>
    <row r="18" spans="1:10" ht="18" thickTop="1" thickBot="1" x14ac:dyDescent="0.25">
      <c r="A18" s="93">
        <f>'Subject 1'!B37</f>
        <v>0</v>
      </c>
      <c r="B18" s="94">
        <f>'Subject 1'!E37</f>
        <v>0</v>
      </c>
      <c r="C18" s="93">
        <f>'Subject 2'!B37</f>
        <v>0</v>
      </c>
      <c r="D18" s="99">
        <f>'Subject 2'!E37</f>
        <v>0</v>
      </c>
      <c r="E18" s="101">
        <f>'Subject 3'!B37</f>
        <v>0</v>
      </c>
      <c r="F18" s="99">
        <f>'Subject 3'!E37</f>
        <v>0</v>
      </c>
      <c r="G18" s="101">
        <f>'Subject 4'!B37</f>
        <v>0</v>
      </c>
      <c r="H18" s="99">
        <f>'Subject 4'!E37</f>
        <v>0</v>
      </c>
      <c r="I18" s="101">
        <f>'Subject 5'!B37</f>
        <v>0</v>
      </c>
      <c r="J18" s="99">
        <f>'Subject 5'!E37</f>
        <v>0</v>
      </c>
    </row>
    <row r="19" spans="1:10" ht="18" thickTop="1" thickBot="1" x14ac:dyDescent="0.25">
      <c r="A19" s="93">
        <f>'Subject 1'!B38</f>
        <v>0</v>
      </c>
      <c r="B19" s="94">
        <f>'Subject 1'!E38</f>
        <v>0</v>
      </c>
      <c r="C19" s="93">
        <f>'Subject 2'!B38</f>
        <v>0</v>
      </c>
      <c r="D19" s="99">
        <f>'Subject 2'!E38</f>
        <v>0</v>
      </c>
      <c r="E19" s="101">
        <f>'Subject 3'!B38</f>
        <v>0</v>
      </c>
      <c r="F19" s="99">
        <f>'Subject 3'!E38</f>
        <v>0</v>
      </c>
      <c r="G19" s="101">
        <f>'Subject 4'!B38</f>
        <v>0</v>
      </c>
      <c r="H19" s="99">
        <f>'Subject 4'!E38</f>
        <v>0</v>
      </c>
      <c r="I19" s="101">
        <f>'Subject 5'!B38</f>
        <v>0</v>
      </c>
      <c r="J19" s="99">
        <f>'Subject 5'!E38</f>
        <v>0</v>
      </c>
    </row>
    <row r="20" spans="1:10" ht="18" thickTop="1" thickBot="1" x14ac:dyDescent="0.25">
      <c r="A20" s="93">
        <f>'Subject 1'!B39</f>
        <v>0</v>
      </c>
      <c r="B20" s="94">
        <f>'Subject 1'!E39</f>
        <v>0</v>
      </c>
      <c r="C20" s="93">
        <f>'Subject 2'!B39</f>
        <v>0</v>
      </c>
      <c r="D20" s="99">
        <f>'Subject 2'!E39</f>
        <v>0</v>
      </c>
      <c r="E20" s="101">
        <f>'Subject 3'!B39</f>
        <v>0</v>
      </c>
      <c r="F20" s="99">
        <f>'Subject 3'!E39</f>
        <v>0</v>
      </c>
      <c r="G20" s="101">
        <f>'Subject 4'!B39</f>
        <v>0</v>
      </c>
      <c r="H20" s="99">
        <f>'Subject 4'!E39</f>
        <v>0</v>
      </c>
      <c r="I20" s="101">
        <f>'Subject 5'!B39</f>
        <v>0</v>
      </c>
      <c r="J20" s="99">
        <f>'Subject 5'!E39</f>
        <v>0</v>
      </c>
    </row>
    <row r="21" spans="1:10" ht="18" thickTop="1" thickBot="1" x14ac:dyDescent="0.25">
      <c r="A21" s="93">
        <f>'Subject 1'!B40</f>
        <v>0</v>
      </c>
      <c r="B21" s="94">
        <f>'Subject 1'!E40</f>
        <v>0</v>
      </c>
      <c r="C21" s="93">
        <f>'Subject 2'!B40</f>
        <v>0</v>
      </c>
      <c r="D21" s="99">
        <f>'Subject 2'!E40</f>
        <v>0</v>
      </c>
      <c r="E21" s="101">
        <f>'Subject 3'!B40</f>
        <v>0</v>
      </c>
      <c r="F21" s="99">
        <f>'Subject 3'!E40</f>
        <v>0</v>
      </c>
      <c r="G21" s="101">
        <f>'Subject 4'!B40</f>
        <v>0</v>
      </c>
      <c r="H21" s="99">
        <f>'Subject 4'!E40</f>
        <v>0</v>
      </c>
      <c r="I21" s="101">
        <f>'Subject 5'!B40</f>
        <v>0</v>
      </c>
      <c r="J21" s="99">
        <f>'Subject 5'!E40</f>
        <v>0</v>
      </c>
    </row>
    <row r="22" spans="1:10" ht="18" thickTop="1" thickBot="1" x14ac:dyDescent="0.25">
      <c r="A22" s="93">
        <f>'Subject 1'!B41</f>
        <v>0</v>
      </c>
      <c r="B22" s="94">
        <f>'Subject 1'!E41</f>
        <v>0</v>
      </c>
      <c r="C22" s="93">
        <f>'Subject 2'!B41</f>
        <v>0</v>
      </c>
      <c r="D22" s="99">
        <f>'Subject 2'!E41</f>
        <v>0</v>
      </c>
      <c r="E22" s="101">
        <f>'Subject 3'!B41</f>
        <v>0</v>
      </c>
      <c r="F22" s="99">
        <f>'Subject 3'!E41</f>
        <v>0</v>
      </c>
      <c r="G22" s="101">
        <f>'Subject 4'!B41</f>
        <v>0</v>
      </c>
      <c r="H22" s="99">
        <f>'Subject 4'!E41</f>
        <v>0</v>
      </c>
      <c r="I22" s="101">
        <f>'Subject 5'!B41</f>
        <v>0</v>
      </c>
      <c r="J22" s="99">
        <f>'Subject 5'!E41</f>
        <v>0</v>
      </c>
    </row>
    <row r="23" spans="1:10" ht="18" thickTop="1" thickBot="1" x14ac:dyDescent="0.25">
      <c r="A23" s="93">
        <f>'Subject 1'!B42</f>
        <v>0</v>
      </c>
      <c r="B23" s="94">
        <f>'Subject 1'!E42</f>
        <v>0</v>
      </c>
      <c r="C23" s="93">
        <f>'Subject 2'!B42</f>
        <v>0</v>
      </c>
      <c r="D23" s="99">
        <f>'Subject 2'!E42</f>
        <v>0</v>
      </c>
      <c r="E23" s="101">
        <f>'Subject 3'!B42</f>
        <v>0</v>
      </c>
      <c r="F23" s="99">
        <f>'Subject 3'!E42</f>
        <v>0</v>
      </c>
      <c r="G23" s="101">
        <f>'Subject 4'!B42</f>
        <v>0</v>
      </c>
      <c r="H23" s="99">
        <f>'Subject 4'!E42</f>
        <v>0</v>
      </c>
      <c r="I23" s="101">
        <f>'Subject 5'!B42</f>
        <v>0</v>
      </c>
      <c r="J23" s="99">
        <f>'Subject 5'!E42</f>
        <v>0</v>
      </c>
    </row>
    <row r="24" spans="1:10" ht="18" thickTop="1" thickBot="1" x14ac:dyDescent="0.25">
      <c r="A24" s="93">
        <f>'Subject 1'!B43</f>
        <v>0</v>
      </c>
      <c r="B24" s="94">
        <f>'Subject 1'!E43</f>
        <v>0</v>
      </c>
      <c r="C24" s="93">
        <f>'Subject 2'!B43</f>
        <v>0</v>
      </c>
      <c r="D24" s="99">
        <f>'Subject 2'!E43</f>
        <v>0</v>
      </c>
      <c r="E24" s="101">
        <f>'Subject 3'!B43</f>
        <v>0</v>
      </c>
      <c r="F24" s="99">
        <f>'Subject 3'!E43</f>
        <v>0</v>
      </c>
      <c r="G24" s="101">
        <f>'Subject 4'!B43</f>
        <v>0</v>
      </c>
      <c r="H24" s="99">
        <f>'Subject 4'!E43</f>
        <v>0</v>
      </c>
      <c r="I24" s="101">
        <f>'Subject 5'!B43</f>
        <v>0</v>
      </c>
      <c r="J24" s="99">
        <f>'Subject 5'!E43</f>
        <v>0</v>
      </c>
    </row>
    <row r="25" spans="1:10" ht="18" thickTop="1" thickBot="1" x14ac:dyDescent="0.25">
      <c r="A25" s="93">
        <f>'Subject 1'!B44</f>
        <v>0</v>
      </c>
      <c r="B25" s="94">
        <f>'Subject 1'!E44</f>
        <v>0</v>
      </c>
      <c r="C25" s="93">
        <f>'Subject 2'!B44</f>
        <v>0</v>
      </c>
      <c r="D25" s="99">
        <f>'Subject 2'!E44</f>
        <v>0</v>
      </c>
      <c r="E25" s="101">
        <f>'Subject 3'!B44</f>
        <v>0</v>
      </c>
      <c r="F25" s="99">
        <f>'Subject 3'!E44</f>
        <v>0</v>
      </c>
      <c r="G25" s="101">
        <f>'Subject 4'!B44</f>
        <v>0</v>
      </c>
      <c r="H25" s="99">
        <f>'Subject 4'!E44</f>
        <v>0</v>
      </c>
      <c r="I25" s="101">
        <f>'Subject 5'!B44</f>
        <v>0</v>
      </c>
      <c r="J25" s="99">
        <f>'Subject 5'!E44</f>
        <v>0</v>
      </c>
    </row>
    <row r="26" spans="1:10" ht="18" thickTop="1" thickBot="1" x14ac:dyDescent="0.25">
      <c r="A26" s="93">
        <f>'Subject 1'!B45</f>
        <v>0</v>
      </c>
      <c r="B26" s="94">
        <f>'Subject 1'!E45</f>
        <v>0</v>
      </c>
      <c r="C26" s="93">
        <f>'Subject 2'!B45</f>
        <v>0</v>
      </c>
      <c r="D26" s="99">
        <f>'Subject 2'!E45</f>
        <v>0</v>
      </c>
      <c r="E26" s="101">
        <f>'Subject 3'!B45</f>
        <v>0</v>
      </c>
      <c r="F26" s="99">
        <f>'Subject 3'!E45</f>
        <v>0</v>
      </c>
      <c r="G26" s="101">
        <f>'Subject 4'!B45</f>
        <v>0</v>
      </c>
      <c r="H26" s="99">
        <f>'Subject 4'!E45</f>
        <v>0</v>
      </c>
      <c r="I26" s="101">
        <f>'Subject 5'!B45</f>
        <v>0</v>
      </c>
      <c r="J26" s="99">
        <f>'Subject 5'!E45</f>
        <v>0</v>
      </c>
    </row>
    <row r="27" spans="1:10" ht="18" thickTop="1" thickBot="1" x14ac:dyDescent="0.25">
      <c r="A27" s="95">
        <f>'Subject 1'!B46</f>
        <v>0</v>
      </c>
      <c r="B27" s="96">
        <f>'Subject 1'!E46</f>
        <v>0</v>
      </c>
      <c r="C27" s="95">
        <f>'Subject 2'!B46</f>
        <v>0</v>
      </c>
      <c r="D27" s="100">
        <f>'Subject 2'!E46</f>
        <v>0</v>
      </c>
      <c r="E27" s="102">
        <f>'Subject 3'!B46</f>
        <v>0</v>
      </c>
      <c r="F27" s="100">
        <f>'Subject 3'!E46</f>
        <v>0</v>
      </c>
      <c r="G27" s="102">
        <f>'Subject 4'!B46</f>
        <v>0</v>
      </c>
      <c r="H27" s="100">
        <f>'Subject 4'!E46</f>
        <v>0</v>
      </c>
      <c r="I27" s="102">
        <f>'Subject 5'!B46</f>
        <v>0</v>
      </c>
      <c r="J27" s="100">
        <f>'Subject 5'!E46</f>
        <v>0</v>
      </c>
    </row>
    <row r="28" spans="1:10" ht="18" thickBot="1" x14ac:dyDescent="0.25">
      <c r="A28" s="171" t="str">
        <f>A1</f>
        <v>Subject 1</v>
      </c>
      <c r="B28" s="172"/>
      <c r="C28" s="171" t="str">
        <f>C1</f>
        <v>Subject 2</v>
      </c>
      <c r="D28" s="172"/>
      <c r="E28" s="171" t="str">
        <f t="shared" ref="E28:I28" si="1">E1</f>
        <v>Subject 3</v>
      </c>
      <c r="F28" s="172"/>
      <c r="G28" s="171" t="str">
        <f t="shared" si="1"/>
        <v>Subject 4</v>
      </c>
      <c r="H28" s="172"/>
      <c r="I28" s="171" t="str">
        <f t="shared" si="1"/>
        <v>Subject 5</v>
      </c>
      <c r="J28" s="172"/>
    </row>
    <row r="29" spans="1:10" ht="20" customHeight="1" x14ac:dyDescent="0.2">
      <c r="A29" s="169" t="s">
        <v>92</v>
      </c>
      <c r="B29" s="170" t="s">
        <v>93</v>
      </c>
      <c r="C29" s="165" t="s">
        <v>92</v>
      </c>
      <c r="D29" s="167" t="s">
        <v>93</v>
      </c>
      <c r="E29" s="165" t="s">
        <v>92</v>
      </c>
      <c r="F29" s="167" t="s">
        <v>93</v>
      </c>
      <c r="G29" s="165" t="s">
        <v>92</v>
      </c>
      <c r="H29" s="167" t="s">
        <v>93</v>
      </c>
      <c r="I29" s="165" t="s">
        <v>92</v>
      </c>
      <c r="J29" s="167" t="s">
        <v>93</v>
      </c>
    </row>
    <row r="30" spans="1:10" ht="22" customHeight="1" x14ac:dyDescent="0.2">
      <c r="A30" s="166"/>
      <c r="B30" s="168"/>
      <c r="C30" s="166"/>
      <c r="D30" s="168"/>
      <c r="E30" s="166"/>
      <c r="F30" s="168"/>
      <c r="G30" s="166"/>
      <c r="H30" s="168"/>
      <c r="I30" s="166"/>
      <c r="J30" s="168"/>
    </row>
    <row r="31" spans="1:10" ht="17" thickBot="1" x14ac:dyDescent="0.25">
      <c r="A31" s="93">
        <f>A4</f>
        <v>0</v>
      </c>
      <c r="B31" s="103" t="e">
        <f>'Subject 1'!I23</f>
        <v>#DIV/0!</v>
      </c>
      <c r="C31" s="93">
        <f>C4</f>
        <v>0</v>
      </c>
      <c r="D31" s="105" t="e">
        <f>'Subject 2'!I23</f>
        <v>#DIV/0!</v>
      </c>
      <c r="E31" s="93">
        <f>E4</f>
        <v>0</v>
      </c>
      <c r="F31" s="105" t="e">
        <f>'Subject 3'!I23</f>
        <v>#DIV/0!</v>
      </c>
      <c r="G31" s="93">
        <f>G4</f>
        <v>0</v>
      </c>
      <c r="H31" s="105" t="e">
        <f>'Subject 4'!I23</f>
        <v>#DIV/0!</v>
      </c>
      <c r="I31" s="93">
        <f>I4</f>
        <v>0</v>
      </c>
      <c r="J31" s="105" t="e">
        <f>'Subject 5'!I23</f>
        <v>#DIV/0!</v>
      </c>
    </row>
    <row r="32" spans="1:10" ht="18" thickTop="1" thickBot="1" x14ac:dyDescent="0.25">
      <c r="A32" s="93">
        <f t="shared" ref="A32:A54" si="2">A5</f>
        <v>0</v>
      </c>
      <c r="B32" s="103" t="e">
        <f>'Subject 1'!I24</f>
        <v>#DIV/0!</v>
      </c>
      <c r="C32" s="93">
        <f t="shared" ref="C32:E47" si="3">C5</f>
        <v>0</v>
      </c>
      <c r="D32" s="105" t="e">
        <f>'Subject 2'!I24</f>
        <v>#DIV/0!</v>
      </c>
      <c r="E32" s="93">
        <f t="shared" si="3"/>
        <v>0</v>
      </c>
      <c r="F32" s="105" t="e">
        <f>'Subject 3'!I24</f>
        <v>#DIV/0!</v>
      </c>
      <c r="G32" s="93">
        <f t="shared" ref="G32:G54" si="4">G5</f>
        <v>0</v>
      </c>
      <c r="H32" s="105" t="e">
        <f>'Subject 4'!I24</f>
        <v>#DIV/0!</v>
      </c>
      <c r="I32" s="93">
        <f t="shared" ref="I32:I54" si="5">I5</f>
        <v>0</v>
      </c>
      <c r="J32" s="105" t="e">
        <f>'Subject 5'!I24</f>
        <v>#DIV/0!</v>
      </c>
    </row>
    <row r="33" spans="1:10" ht="18" thickTop="1" thickBot="1" x14ac:dyDescent="0.25">
      <c r="A33" s="93">
        <f t="shared" si="2"/>
        <v>0</v>
      </c>
      <c r="B33" s="103" t="e">
        <f>'Subject 1'!I25</f>
        <v>#DIV/0!</v>
      </c>
      <c r="C33" s="93">
        <f t="shared" si="3"/>
        <v>0</v>
      </c>
      <c r="D33" s="105" t="e">
        <f>'Subject 2'!I25</f>
        <v>#DIV/0!</v>
      </c>
      <c r="E33" s="93">
        <f t="shared" si="3"/>
        <v>0</v>
      </c>
      <c r="F33" s="105" t="e">
        <f>'Subject 3'!I25</f>
        <v>#DIV/0!</v>
      </c>
      <c r="G33" s="93">
        <f t="shared" si="4"/>
        <v>0</v>
      </c>
      <c r="H33" s="105" t="e">
        <f>'Subject 4'!I25</f>
        <v>#DIV/0!</v>
      </c>
      <c r="I33" s="93">
        <f t="shared" si="5"/>
        <v>0</v>
      </c>
      <c r="J33" s="105" t="e">
        <f>'Subject 5'!I25</f>
        <v>#DIV/0!</v>
      </c>
    </row>
    <row r="34" spans="1:10" ht="18" thickTop="1" thickBot="1" x14ac:dyDescent="0.25">
      <c r="A34" s="93">
        <f t="shared" si="2"/>
        <v>0</v>
      </c>
      <c r="B34" s="103" t="e">
        <f>'Subject 1'!I26</f>
        <v>#DIV/0!</v>
      </c>
      <c r="C34" s="93">
        <f t="shared" si="3"/>
        <v>0</v>
      </c>
      <c r="D34" s="105" t="e">
        <f>'Subject 2'!I26</f>
        <v>#DIV/0!</v>
      </c>
      <c r="E34" s="93">
        <f t="shared" si="3"/>
        <v>0</v>
      </c>
      <c r="F34" s="105" t="e">
        <f>'Subject 3'!I26</f>
        <v>#DIV/0!</v>
      </c>
      <c r="G34" s="93">
        <f t="shared" si="4"/>
        <v>0</v>
      </c>
      <c r="H34" s="105" t="e">
        <f>'Subject 4'!I26</f>
        <v>#DIV/0!</v>
      </c>
      <c r="I34" s="93">
        <f t="shared" si="5"/>
        <v>0</v>
      </c>
      <c r="J34" s="105" t="e">
        <f>'Subject 5'!I26</f>
        <v>#DIV/0!</v>
      </c>
    </row>
    <row r="35" spans="1:10" ht="18" thickTop="1" thickBot="1" x14ac:dyDescent="0.25">
      <c r="A35" s="93">
        <f t="shared" si="2"/>
        <v>0</v>
      </c>
      <c r="B35" s="103" t="e">
        <f>'Subject 1'!I27</f>
        <v>#DIV/0!</v>
      </c>
      <c r="C35" s="93">
        <f t="shared" si="3"/>
        <v>0</v>
      </c>
      <c r="D35" s="105" t="e">
        <f>'Subject 2'!I27</f>
        <v>#DIV/0!</v>
      </c>
      <c r="E35" s="93">
        <f t="shared" si="3"/>
        <v>0</v>
      </c>
      <c r="F35" s="105" t="e">
        <f>'Subject 3'!I27</f>
        <v>#DIV/0!</v>
      </c>
      <c r="G35" s="93">
        <f t="shared" si="4"/>
        <v>0</v>
      </c>
      <c r="H35" s="105" t="e">
        <f>'Subject 4'!I27</f>
        <v>#DIV/0!</v>
      </c>
      <c r="I35" s="93">
        <f t="shared" si="5"/>
        <v>0</v>
      </c>
      <c r="J35" s="105" t="e">
        <f>'Subject 5'!I27</f>
        <v>#DIV/0!</v>
      </c>
    </row>
    <row r="36" spans="1:10" ht="18" thickTop="1" thickBot="1" x14ac:dyDescent="0.25">
      <c r="A36" s="93">
        <f t="shared" si="2"/>
        <v>0</v>
      </c>
      <c r="B36" s="103" t="e">
        <f>'Subject 1'!I28</f>
        <v>#DIV/0!</v>
      </c>
      <c r="C36" s="93">
        <f t="shared" si="3"/>
        <v>0</v>
      </c>
      <c r="D36" s="105" t="e">
        <f>'Subject 2'!I28</f>
        <v>#DIV/0!</v>
      </c>
      <c r="E36" s="93">
        <f t="shared" si="3"/>
        <v>0</v>
      </c>
      <c r="F36" s="105" t="e">
        <f>'Subject 3'!I28</f>
        <v>#DIV/0!</v>
      </c>
      <c r="G36" s="93">
        <f t="shared" si="4"/>
        <v>0</v>
      </c>
      <c r="H36" s="105" t="e">
        <f>'Subject 4'!I28</f>
        <v>#DIV/0!</v>
      </c>
      <c r="I36" s="93">
        <f t="shared" si="5"/>
        <v>0</v>
      </c>
      <c r="J36" s="105" t="e">
        <f>'Subject 5'!I28</f>
        <v>#DIV/0!</v>
      </c>
    </row>
    <row r="37" spans="1:10" ht="18" thickTop="1" thickBot="1" x14ac:dyDescent="0.25">
      <c r="A37" s="93">
        <f t="shared" si="2"/>
        <v>0</v>
      </c>
      <c r="B37" s="103" t="e">
        <f>'Subject 1'!I29</f>
        <v>#DIV/0!</v>
      </c>
      <c r="C37" s="93">
        <f t="shared" si="3"/>
        <v>0</v>
      </c>
      <c r="D37" s="105" t="e">
        <f>'Subject 2'!I29</f>
        <v>#DIV/0!</v>
      </c>
      <c r="E37" s="93">
        <f t="shared" si="3"/>
        <v>0</v>
      </c>
      <c r="F37" s="105" t="e">
        <f>'Subject 3'!I29</f>
        <v>#DIV/0!</v>
      </c>
      <c r="G37" s="93">
        <f t="shared" si="4"/>
        <v>0</v>
      </c>
      <c r="H37" s="105" t="e">
        <f>'Subject 4'!I29</f>
        <v>#DIV/0!</v>
      </c>
      <c r="I37" s="93">
        <f t="shared" si="5"/>
        <v>0</v>
      </c>
      <c r="J37" s="105" t="e">
        <f>'Subject 5'!I29</f>
        <v>#DIV/0!</v>
      </c>
    </row>
    <row r="38" spans="1:10" ht="18" thickTop="1" thickBot="1" x14ac:dyDescent="0.25">
      <c r="A38" s="93">
        <f t="shared" si="2"/>
        <v>0</v>
      </c>
      <c r="B38" s="103" t="e">
        <f>'Subject 1'!I30</f>
        <v>#DIV/0!</v>
      </c>
      <c r="C38" s="93">
        <f t="shared" si="3"/>
        <v>0</v>
      </c>
      <c r="D38" s="105" t="e">
        <f>'Subject 2'!I30</f>
        <v>#DIV/0!</v>
      </c>
      <c r="E38" s="93">
        <f t="shared" si="3"/>
        <v>0</v>
      </c>
      <c r="F38" s="105" t="e">
        <f>'Subject 3'!I30</f>
        <v>#DIV/0!</v>
      </c>
      <c r="G38" s="93">
        <f t="shared" si="4"/>
        <v>0</v>
      </c>
      <c r="H38" s="105" t="e">
        <f>'Subject 4'!I30</f>
        <v>#DIV/0!</v>
      </c>
      <c r="I38" s="93">
        <f t="shared" si="5"/>
        <v>0</v>
      </c>
      <c r="J38" s="105" t="e">
        <f>'Subject 5'!I30</f>
        <v>#DIV/0!</v>
      </c>
    </row>
    <row r="39" spans="1:10" ht="18" thickTop="1" thickBot="1" x14ac:dyDescent="0.25">
      <c r="A39" s="93">
        <f t="shared" si="2"/>
        <v>0</v>
      </c>
      <c r="B39" s="103" t="e">
        <f>'Subject 1'!I31</f>
        <v>#DIV/0!</v>
      </c>
      <c r="C39" s="93">
        <f t="shared" si="3"/>
        <v>0</v>
      </c>
      <c r="D39" s="105" t="e">
        <f>'Subject 2'!I31</f>
        <v>#DIV/0!</v>
      </c>
      <c r="E39" s="93">
        <f t="shared" si="3"/>
        <v>0</v>
      </c>
      <c r="F39" s="105" t="e">
        <f>'Subject 3'!I31</f>
        <v>#DIV/0!</v>
      </c>
      <c r="G39" s="93">
        <f t="shared" si="4"/>
        <v>0</v>
      </c>
      <c r="H39" s="105" t="e">
        <f>'Subject 4'!I31</f>
        <v>#DIV/0!</v>
      </c>
      <c r="I39" s="93">
        <f t="shared" si="5"/>
        <v>0</v>
      </c>
      <c r="J39" s="105" t="e">
        <f>'Subject 5'!I31</f>
        <v>#DIV/0!</v>
      </c>
    </row>
    <row r="40" spans="1:10" ht="18" thickTop="1" thickBot="1" x14ac:dyDescent="0.25">
      <c r="A40" s="93">
        <f t="shared" si="2"/>
        <v>0</v>
      </c>
      <c r="B40" s="103" t="e">
        <f>'Subject 1'!I32</f>
        <v>#DIV/0!</v>
      </c>
      <c r="C40" s="93">
        <f t="shared" si="3"/>
        <v>0</v>
      </c>
      <c r="D40" s="105" t="e">
        <f>'Subject 2'!I32</f>
        <v>#DIV/0!</v>
      </c>
      <c r="E40" s="93">
        <f t="shared" si="3"/>
        <v>0</v>
      </c>
      <c r="F40" s="105" t="e">
        <f>'Subject 3'!I32</f>
        <v>#DIV/0!</v>
      </c>
      <c r="G40" s="93">
        <f t="shared" si="4"/>
        <v>0</v>
      </c>
      <c r="H40" s="105" t="e">
        <f>'Subject 4'!I32</f>
        <v>#DIV/0!</v>
      </c>
      <c r="I40" s="93">
        <f t="shared" si="5"/>
        <v>0</v>
      </c>
      <c r="J40" s="105" t="e">
        <f>'Subject 5'!I32</f>
        <v>#DIV/0!</v>
      </c>
    </row>
    <row r="41" spans="1:10" ht="18" thickTop="1" thickBot="1" x14ac:dyDescent="0.25">
      <c r="A41" s="93">
        <f t="shared" si="2"/>
        <v>0</v>
      </c>
      <c r="B41" s="103" t="e">
        <f>'Subject 1'!I33</f>
        <v>#DIV/0!</v>
      </c>
      <c r="C41" s="93">
        <f t="shared" si="3"/>
        <v>0</v>
      </c>
      <c r="D41" s="105" t="e">
        <f>'Subject 2'!I33</f>
        <v>#DIV/0!</v>
      </c>
      <c r="E41" s="93">
        <f t="shared" si="3"/>
        <v>0</v>
      </c>
      <c r="F41" s="105" t="e">
        <f>'Subject 3'!I33</f>
        <v>#DIV/0!</v>
      </c>
      <c r="G41" s="93">
        <f t="shared" si="4"/>
        <v>0</v>
      </c>
      <c r="H41" s="105" t="e">
        <f>'Subject 4'!I33</f>
        <v>#DIV/0!</v>
      </c>
      <c r="I41" s="93">
        <f t="shared" si="5"/>
        <v>0</v>
      </c>
      <c r="J41" s="105" t="e">
        <f>'Subject 5'!I33</f>
        <v>#DIV/0!</v>
      </c>
    </row>
    <row r="42" spans="1:10" ht="18" thickTop="1" thickBot="1" x14ac:dyDescent="0.25">
      <c r="A42" s="93">
        <f t="shared" si="2"/>
        <v>0</v>
      </c>
      <c r="B42" s="103" t="e">
        <f>'Subject 1'!I34</f>
        <v>#DIV/0!</v>
      </c>
      <c r="C42" s="93">
        <f t="shared" si="3"/>
        <v>0</v>
      </c>
      <c r="D42" s="105" t="e">
        <f>'Subject 2'!I34</f>
        <v>#DIV/0!</v>
      </c>
      <c r="E42" s="93">
        <f t="shared" si="3"/>
        <v>0</v>
      </c>
      <c r="F42" s="105" t="e">
        <f>'Subject 3'!I34</f>
        <v>#DIV/0!</v>
      </c>
      <c r="G42" s="93">
        <f t="shared" si="4"/>
        <v>0</v>
      </c>
      <c r="H42" s="105" t="e">
        <f>'Subject 4'!I34</f>
        <v>#DIV/0!</v>
      </c>
      <c r="I42" s="93">
        <f t="shared" si="5"/>
        <v>0</v>
      </c>
      <c r="J42" s="105" t="e">
        <f>'Subject 5'!I34</f>
        <v>#DIV/0!</v>
      </c>
    </row>
    <row r="43" spans="1:10" ht="18" thickTop="1" thickBot="1" x14ac:dyDescent="0.25">
      <c r="A43" s="93">
        <f t="shared" si="2"/>
        <v>0</v>
      </c>
      <c r="B43" s="103" t="e">
        <f>'Subject 1'!I35</f>
        <v>#DIV/0!</v>
      </c>
      <c r="C43" s="93">
        <f t="shared" si="3"/>
        <v>0</v>
      </c>
      <c r="D43" s="105" t="e">
        <f>'Subject 2'!I35</f>
        <v>#DIV/0!</v>
      </c>
      <c r="E43" s="93">
        <f t="shared" si="3"/>
        <v>0</v>
      </c>
      <c r="F43" s="105" t="e">
        <f>'Subject 3'!I35</f>
        <v>#DIV/0!</v>
      </c>
      <c r="G43" s="93">
        <f t="shared" si="4"/>
        <v>0</v>
      </c>
      <c r="H43" s="105" t="e">
        <f>'Subject 4'!I35</f>
        <v>#DIV/0!</v>
      </c>
      <c r="I43" s="93">
        <f t="shared" si="5"/>
        <v>0</v>
      </c>
      <c r="J43" s="105" t="e">
        <f>'Subject 5'!I35</f>
        <v>#DIV/0!</v>
      </c>
    </row>
    <row r="44" spans="1:10" ht="18" thickTop="1" thickBot="1" x14ac:dyDescent="0.25">
      <c r="A44" s="93">
        <f t="shared" si="2"/>
        <v>0</v>
      </c>
      <c r="B44" s="103" t="e">
        <f>'Subject 1'!I36</f>
        <v>#DIV/0!</v>
      </c>
      <c r="C44" s="93">
        <f t="shared" si="3"/>
        <v>0</v>
      </c>
      <c r="D44" s="105" t="e">
        <f>'Subject 2'!I36</f>
        <v>#DIV/0!</v>
      </c>
      <c r="E44" s="93">
        <f t="shared" si="3"/>
        <v>0</v>
      </c>
      <c r="F44" s="105" t="e">
        <f>'Subject 3'!I36</f>
        <v>#DIV/0!</v>
      </c>
      <c r="G44" s="93">
        <f t="shared" si="4"/>
        <v>0</v>
      </c>
      <c r="H44" s="105" t="e">
        <f>'Subject 4'!I36</f>
        <v>#DIV/0!</v>
      </c>
      <c r="I44" s="93">
        <f t="shared" si="5"/>
        <v>0</v>
      </c>
      <c r="J44" s="105" t="e">
        <f>'Subject 5'!I36</f>
        <v>#DIV/0!</v>
      </c>
    </row>
    <row r="45" spans="1:10" ht="18" thickTop="1" thickBot="1" x14ac:dyDescent="0.25">
      <c r="A45" s="93">
        <f t="shared" si="2"/>
        <v>0</v>
      </c>
      <c r="B45" s="103" t="e">
        <f>'Subject 1'!I37</f>
        <v>#DIV/0!</v>
      </c>
      <c r="C45" s="93">
        <f t="shared" si="3"/>
        <v>0</v>
      </c>
      <c r="D45" s="105" t="e">
        <f>'Subject 2'!I37</f>
        <v>#DIV/0!</v>
      </c>
      <c r="E45" s="93">
        <f t="shared" si="3"/>
        <v>0</v>
      </c>
      <c r="F45" s="105" t="e">
        <f>'Subject 3'!I37</f>
        <v>#DIV/0!</v>
      </c>
      <c r="G45" s="93">
        <f t="shared" si="4"/>
        <v>0</v>
      </c>
      <c r="H45" s="105" t="e">
        <f>'Subject 4'!I37</f>
        <v>#DIV/0!</v>
      </c>
      <c r="I45" s="93">
        <f t="shared" si="5"/>
        <v>0</v>
      </c>
      <c r="J45" s="105" t="e">
        <f>'Subject 5'!I37</f>
        <v>#DIV/0!</v>
      </c>
    </row>
    <row r="46" spans="1:10" ht="18" thickTop="1" thickBot="1" x14ac:dyDescent="0.25">
      <c r="A46" s="93">
        <f t="shared" si="2"/>
        <v>0</v>
      </c>
      <c r="B46" s="103" t="e">
        <f>'Subject 1'!I38</f>
        <v>#DIV/0!</v>
      </c>
      <c r="C46" s="93">
        <f t="shared" si="3"/>
        <v>0</v>
      </c>
      <c r="D46" s="105" t="e">
        <f>'Subject 2'!I38</f>
        <v>#DIV/0!</v>
      </c>
      <c r="E46" s="93">
        <f t="shared" si="3"/>
        <v>0</v>
      </c>
      <c r="F46" s="105" t="e">
        <f>'Subject 3'!I38</f>
        <v>#DIV/0!</v>
      </c>
      <c r="G46" s="93">
        <f t="shared" si="4"/>
        <v>0</v>
      </c>
      <c r="H46" s="105" t="e">
        <f>'Subject 4'!I38</f>
        <v>#DIV/0!</v>
      </c>
      <c r="I46" s="93">
        <f t="shared" si="5"/>
        <v>0</v>
      </c>
      <c r="J46" s="105" t="e">
        <f>'Subject 5'!I38</f>
        <v>#DIV/0!</v>
      </c>
    </row>
    <row r="47" spans="1:10" ht="18" thickTop="1" thickBot="1" x14ac:dyDescent="0.25">
      <c r="A47" s="93">
        <f t="shared" si="2"/>
        <v>0</v>
      </c>
      <c r="B47" s="103" t="e">
        <f>'Subject 1'!I39</f>
        <v>#DIV/0!</v>
      </c>
      <c r="C47" s="93">
        <f t="shared" si="3"/>
        <v>0</v>
      </c>
      <c r="D47" s="105" t="e">
        <f>'Subject 2'!I39</f>
        <v>#DIV/0!</v>
      </c>
      <c r="E47" s="93">
        <f t="shared" si="3"/>
        <v>0</v>
      </c>
      <c r="F47" s="105" t="e">
        <f>'Subject 3'!I39</f>
        <v>#DIV/0!</v>
      </c>
      <c r="G47" s="93">
        <f t="shared" si="4"/>
        <v>0</v>
      </c>
      <c r="H47" s="105" t="e">
        <f>'Subject 4'!I39</f>
        <v>#DIV/0!</v>
      </c>
      <c r="I47" s="93">
        <f t="shared" si="5"/>
        <v>0</v>
      </c>
      <c r="J47" s="105" t="e">
        <f>'Subject 5'!I39</f>
        <v>#DIV/0!</v>
      </c>
    </row>
    <row r="48" spans="1:10" ht="18" thickTop="1" thickBot="1" x14ac:dyDescent="0.25">
      <c r="A48" s="93">
        <f t="shared" si="2"/>
        <v>0</v>
      </c>
      <c r="B48" s="103" t="e">
        <f>'Subject 1'!I40</f>
        <v>#DIV/0!</v>
      </c>
      <c r="C48" s="93">
        <f t="shared" ref="C48:E54" si="6">C21</f>
        <v>0</v>
      </c>
      <c r="D48" s="105" t="e">
        <f>'Subject 2'!I40</f>
        <v>#DIV/0!</v>
      </c>
      <c r="E48" s="93">
        <f t="shared" si="6"/>
        <v>0</v>
      </c>
      <c r="F48" s="105" t="e">
        <f>'Subject 3'!I40</f>
        <v>#DIV/0!</v>
      </c>
      <c r="G48" s="93">
        <f t="shared" si="4"/>
        <v>0</v>
      </c>
      <c r="H48" s="105" t="e">
        <f>'Subject 4'!I40</f>
        <v>#DIV/0!</v>
      </c>
      <c r="I48" s="93">
        <f t="shared" si="5"/>
        <v>0</v>
      </c>
      <c r="J48" s="105" t="e">
        <f>'Subject 5'!I40</f>
        <v>#DIV/0!</v>
      </c>
    </row>
    <row r="49" spans="1:10" ht="18" thickTop="1" thickBot="1" x14ac:dyDescent="0.25">
      <c r="A49" s="93">
        <f t="shared" si="2"/>
        <v>0</v>
      </c>
      <c r="B49" s="103" t="e">
        <f>'Subject 1'!I41</f>
        <v>#DIV/0!</v>
      </c>
      <c r="C49" s="93">
        <f t="shared" si="6"/>
        <v>0</v>
      </c>
      <c r="D49" s="105" t="e">
        <f>'Subject 2'!I41</f>
        <v>#DIV/0!</v>
      </c>
      <c r="E49" s="93">
        <f t="shared" si="6"/>
        <v>0</v>
      </c>
      <c r="F49" s="105" t="e">
        <f>'Subject 3'!I41</f>
        <v>#DIV/0!</v>
      </c>
      <c r="G49" s="93">
        <f t="shared" si="4"/>
        <v>0</v>
      </c>
      <c r="H49" s="105" t="e">
        <f>'Subject 4'!I41</f>
        <v>#DIV/0!</v>
      </c>
      <c r="I49" s="93">
        <f t="shared" si="5"/>
        <v>0</v>
      </c>
      <c r="J49" s="105" t="e">
        <f>'Subject 5'!I41</f>
        <v>#DIV/0!</v>
      </c>
    </row>
    <row r="50" spans="1:10" ht="18" thickTop="1" thickBot="1" x14ac:dyDescent="0.25">
      <c r="A50" s="93">
        <f t="shared" si="2"/>
        <v>0</v>
      </c>
      <c r="B50" s="103" t="e">
        <f>'Subject 1'!I42</f>
        <v>#DIV/0!</v>
      </c>
      <c r="C50" s="93">
        <f t="shared" si="6"/>
        <v>0</v>
      </c>
      <c r="D50" s="105" t="e">
        <f>'Subject 2'!I42</f>
        <v>#DIV/0!</v>
      </c>
      <c r="E50" s="93">
        <f t="shared" si="6"/>
        <v>0</v>
      </c>
      <c r="F50" s="105" t="e">
        <f>'Subject 3'!I42</f>
        <v>#DIV/0!</v>
      </c>
      <c r="G50" s="93">
        <f t="shared" si="4"/>
        <v>0</v>
      </c>
      <c r="H50" s="105" t="e">
        <f>'Subject 4'!I42</f>
        <v>#DIV/0!</v>
      </c>
      <c r="I50" s="93">
        <f t="shared" si="5"/>
        <v>0</v>
      </c>
      <c r="J50" s="105" t="e">
        <f>'Subject 5'!I42</f>
        <v>#DIV/0!</v>
      </c>
    </row>
    <row r="51" spans="1:10" ht="18" thickTop="1" thickBot="1" x14ac:dyDescent="0.25">
      <c r="A51" s="93">
        <f t="shared" si="2"/>
        <v>0</v>
      </c>
      <c r="B51" s="103" t="e">
        <f>'Subject 1'!I43</f>
        <v>#DIV/0!</v>
      </c>
      <c r="C51" s="93">
        <f t="shared" si="6"/>
        <v>0</v>
      </c>
      <c r="D51" s="105" t="e">
        <f>'Subject 2'!I43</f>
        <v>#DIV/0!</v>
      </c>
      <c r="E51" s="93">
        <f t="shared" si="6"/>
        <v>0</v>
      </c>
      <c r="F51" s="105" t="e">
        <f>'Subject 3'!I43</f>
        <v>#DIV/0!</v>
      </c>
      <c r="G51" s="93">
        <f t="shared" si="4"/>
        <v>0</v>
      </c>
      <c r="H51" s="105" t="e">
        <f>'Subject 4'!I43</f>
        <v>#DIV/0!</v>
      </c>
      <c r="I51" s="93">
        <f t="shared" si="5"/>
        <v>0</v>
      </c>
      <c r="J51" s="105" t="e">
        <f>'Subject 5'!I43</f>
        <v>#DIV/0!</v>
      </c>
    </row>
    <row r="52" spans="1:10" ht="18" thickTop="1" thickBot="1" x14ac:dyDescent="0.25">
      <c r="A52" s="93">
        <f t="shared" si="2"/>
        <v>0</v>
      </c>
      <c r="B52" s="103" t="e">
        <f>'Subject 1'!I44</f>
        <v>#DIV/0!</v>
      </c>
      <c r="C52" s="93">
        <f t="shared" si="6"/>
        <v>0</v>
      </c>
      <c r="D52" s="105" t="e">
        <f>'Subject 2'!I44</f>
        <v>#DIV/0!</v>
      </c>
      <c r="E52" s="93">
        <f t="shared" si="6"/>
        <v>0</v>
      </c>
      <c r="F52" s="105" t="e">
        <f>'Subject 3'!I44</f>
        <v>#DIV/0!</v>
      </c>
      <c r="G52" s="93">
        <f t="shared" si="4"/>
        <v>0</v>
      </c>
      <c r="H52" s="105" t="e">
        <f>'Subject 4'!I44</f>
        <v>#DIV/0!</v>
      </c>
      <c r="I52" s="93">
        <f t="shared" si="5"/>
        <v>0</v>
      </c>
      <c r="J52" s="105" t="e">
        <f>'Subject 5'!I44</f>
        <v>#DIV/0!</v>
      </c>
    </row>
    <row r="53" spans="1:10" ht="18" thickTop="1" thickBot="1" x14ac:dyDescent="0.25">
      <c r="A53" s="93">
        <f t="shared" si="2"/>
        <v>0</v>
      </c>
      <c r="B53" s="103" t="e">
        <f>'Subject 1'!I45</f>
        <v>#DIV/0!</v>
      </c>
      <c r="C53" s="93">
        <f t="shared" si="6"/>
        <v>0</v>
      </c>
      <c r="D53" s="105" t="e">
        <f>'Subject 2'!I45</f>
        <v>#DIV/0!</v>
      </c>
      <c r="E53" s="93">
        <f t="shared" si="6"/>
        <v>0</v>
      </c>
      <c r="F53" s="105" t="e">
        <f>'Subject 3'!I45</f>
        <v>#DIV/0!</v>
      </c>
      <c r="G53" s="93">
        <f t="shared" si="4"/>
        <v>0</v>
      </c>
      <c r="H53" s="105" t="e">
        <f>'Subject 4'!I45</f>
        <v>#DIV/0!</v>
      </c>
      <c r="I53" s="93">
        <f t="shared" si="5"/>
        <v>0</v>
      </c>
      <c r="J53" s="105" t="e">
        <f>'Subject 5'!I45</f>
        <v>#DIV/0!</v>
      </c>
    </row>
    <row r="54" spans="1:10" ht="18" thickTop="1" thickBot="1" x14ac:dyDescent="0.25">
      <c r="A54" s="95">
        <f t="shared" si="2"/>
        <v>0</v>
      </c>
      <c r="B54" s="104" t="e">
        <f>'Subject 1'!I46</f>
        <v>#DIV/0!</v>
      </c>
      <c r="C54" s="95">
        <f t="shared" si="6"/>
        <v>0</v>
      </c>
      <c r="D54" s="106" t="e">
        <f>'Subject 2'!I46</f>
        <v>#DIV/0!</v>
      </c>
      <c r="E54" s="95">
        <f t="shared" si="6"/>
        <v>0</v>
      </c>
      <c r="F54" s="106" t="e">
        <f>'Subject 3'!I46</f>
        <v>#DIV/0!</v>
      </c>
      <c r="G54" s="95">
        <f t="shared" si="4"/>
        <v>0</v>
      </c>
      <c r="H54" s="106" t="e">
        <f>'Subject 4'!I46</f>
        <v>#DIV/0!</v>
      </c>
      <c r="I54" s="95">
        <f t="shared" si="5"/>
        <v>0</v>
      </c>
      <c r="J54" s="106" t="e">
        <f>'Subject 5'!I46</f>
        <v>#DIV/0!</v>
      </c>
    </row>
    <row r="87" spans="13:13" x14ac:dyDescent="0.2">
      <c r="M87">
        <v>-2.5999999999999999E-2</v>
      </c>
    </row>
    <row r="88" spans="13:13" x14ac:dyDescent="0.2">
      <c r="M88">
        <v>-7.0999999999999994E-2</v>
      </c>
    </row>
    <row r="89" spans="13:13" x14ac:dyDescent="0.2">
      <c r="M89">
        <v>-8.5999999999999993E-2</v>
      </c>
    </row>
    <row r="90" spans="13:13" x14ac:dyDescent="0.2">
      <c r="M90">
        <v>31.1</v>
      </c>
    </row>
    <row r="91" spans="13:13" x14ac:dyDescent="0.2">
      <c r="M91">
        <v>488.9</v>
      </c>
    </row>
    <row r="92" spans="13:13" x14ac:dyDescent="0.2">
      <c r="M92">
        <v>426</v>
      </c>
    </row>
    <row r="93" spans="13:13" x14ac:dyDescent="0.2">
      <c r="M93">
        <v>276.60000000000002</v>
      </c>
    </row>
    <row r="94" spans="13:13" x14ac:dyDescent="0.2">
      <c r="M94">
        <v>213.1</v>
      </c>
    </row>
    <row r="95" spans="13:13" x14ac:dyDescent="0.2">
      <c r="M95">
        <v>186.5</v>
      </c>
    </row>
    <row r="96" spans="13:13" x14ac:dyDescent="0.2">
      <c r="M96">
        <v>169.9</v>
      </c>
    </row>
    <row r="97" spans="13:13" x14ac:dyDescent="0.2">
      <c r="M97">
        <v>162.1</v>
      </c>
    </row>
    <row r="98" spans="13:13" x14ac:dyDescent="0.2">
      <c r="M98">
        <v>152.19999999999999</v>
      </c>
    </row>
    <row r="99" spans="13:13" x14ac:dyDescent="0.2">
      <c r="M99">
        <v>147.69999999999999</v>
      </c>
    </row>
    <row r="100" spans="13:13" x14ac:dyDescent="0.2">
      <c r="M100">
        <v>143.4</v>
      </c>
    </row>
    <row r="101" spans="13:13" x14ac:dyDescent="0.2">
      <c r="M101">
        <v>117.5</v>
      </c>
    </row>
    <row r="102" spans="13:13" x14ac:dyDescent="0.2">
      <c r="M102">
        <v>116.3</v>
      </c>
    </row>
    <row r="103" spans="13:13" x14ac:dyDescent="0.2">
      <c r="M103">
        <v>97.57</v>
      </c>
    </row>
    <row r="104" spans="13:13" x14ac:dyDescent="0.2">
      <c r="M104">
        <v>88.08</v>
      </c>
    </row>
    <row r="105" spans="13:13" x14ac:dyDescent="0.2">
      <c r="M105">
        <v>79.14</v>
      </c>
    </row>
    <row r="106" spans="13:13" x14ac:dyDescent="0.2">
      <c r="M106">
        <v>70.52</v>
      </c>
    </row>
    <row r="107" spans="13:13" x14ac:dyDescent="0.2">
      <c r="M107">
        <v>67.7</v>
      </c>
    </row>
    <row r="108" spans="13:13" x14ac:dyDescent="0.2">
      <c r="M108">
        <v>60.71</v>
      </c>
    </row>
    <row r="109" spans="13:13" x14ac:dyDescent="0.2">
      <c r="M109">
        <v>55.23</v>
      </c>
    </row>
    <row r="110" spans="13:13" x14ac:dyDescent="0.2">
      <c r="M110">
        <v>52.3</v>
      </c>
    </row>
    <row r="111" spans="13:13" x14ac:dyDescent="0.2">
      <c r="M111">
        <v>38.08</v>
      </c>
    </row>
  </sheetData>
  <mergeCells count="25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28:B28"/>
    <mergeCell ref="C28:D28"/>
    <mergeCell ref="E28:F28"/>
    <mergeCell ref="G28:H28"/>
    <mergeCell ref="I28:J28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F29:F30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 Data</vt:lpstr>
      <vt:lpstr>Subject 1</vt:lpstr>
      <vt:lpstr>Subject 2</vt:lpstr>
      <vt:lpstr>Subject 3</vt:lpstr>
      <vt:lpstr>Subject 4</vt:lpstr>
      <vt:lpstr>Subject 5</vt:lpstr>
      <vt:lpstr>TACs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2017-03-12T18:55:25Z</dcterms:created>
  <dcterms:modified xsi:type="dcterms:W3CDTF">2017-03-13T02:46:07Z</dcterms:modified>
</cp:coreProperties>
</file>