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24226"/>
  <mc:AlternateContent xmlns:mc="http://schemas.openxmlformats.org/markup-compatibility/2006">
    <mc:Choice Requires="x15">
      <x15ac:absPath xmlns:x15ac="http://schemas.microsoft.com/office/spreadsheetml/2010/11/ac" url="J:\FADS\2010\2020\FINAL FILES\Fruits_21\"/>
    </mc:Choice>
  </mc:AlternateContent>
  <xr:revisionPtr revIDLastSave="0" documentId="13_ncr:1_{4FCA72D9-A9E0-4330-B238-9B722918688E}" xr6:coauthVersionLast="47" xr6:coauthVersionMax="47" xr10:uidLastSave="{00000000-0000-0000-0000-000000000000}"/>
  <bookViews>
    <workbookView xWindow="-108" yWindow="-108" windowWidth="23256" windowHeight="13176" tabRatio="852" xr2:uid="{00000000-000D-0000-FFFF-FFFF00000000}"/>
  </bookViews>
  <sheets>
    <sheet name="TableOfContents" sheetId="127" r:id="rId1"/>
    <sheet name="PccProcGal" sheetId="73" r:id="rId2"/>
    <sheet name="PccProcLb" sheetId="123" r:id="rId3"/>
    <sheet name="PccFreshLb" sheetId="124" r:id="rId4"/>
    <sheet name="Orange" sheetId="82" r:id="rId5"/>
    <sheet name="Grapefruit" sheetId="112" r:id="rId6"/>
    <sheet name="Apple" sheetId="116" r:id="rId7"/>
    <sheet name="Grape" sheetId="117" r:id="rId8"/>
    <sheet name="Pineapple" sheetId="118" r:id="rId9"/>
  </sheets>
  <definedNames>
    <definedName name="_xlnm.Print_Area" localSheetId="6">Apple!$A$1:$L$68</definedName>
    <definedName name="_xlnm.Print_Area" localSheetId="7">Grape!$A$1:$L$68</definedName>
    <definedName name="_xlnm.Print_Area" localSheetId="5">Grapefruit!$A$1:$L$68</definedName>
    <definedName name="_xlnm.Print_Area" localSheetId="4">Orange!$A$1:$M$65</definedName>
    <definedName name="_xlnm.Print_Area" localSheetId="3">PccFreshLb!$A$1:$M$63</definedName>
    <definedName name="_xlnm.Print_Area" localSheetId="1">PccProcGal!$A$1:$M$63</definedName>
    <definedName name="_xlnm.Print_Area" localSheetId="8">Pineapple!$A$1:$L$69</definedName>
    <definedName name="_xlnm.Print_Titles" localSheetId="3">PccFreshLb!$A:$A,PccFreshLb!$1:$4</definedName>
    <definedName name="_xlnm.Print_Titles" localSheetId="1">PccProcGal!$A:$A,PccProcGal!$1:$4</definedName>
    <definedName name="_xlnm.Print_Titles" localSheetId="2">PccProcLb!$A:$A,PccProcLb!$1:$4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5" i="73" l="1"/>
  <c r="I56" i="73"/>
  <c r="H55" i="73"/>
  <c r="H56" i="73"/>
  <c r="L56" i="73" s="1"/>
  <c r="G55" i="73"/>
  <c r="L55" i="73" s="1"/>
  <c r="G56" i="73"/>
  <c r="C55" i="73"/>
  <c r="C56" i="73"/>
  <c r="B55" i="73"/>
  <c r="F55" i="73" s="1"/>
  <c r="M55" i="73" s="1"/>
  <c r="B56" i="73"/>
  <c r="F56" i="73" s="1"/>
  <c r="M56" i="73" s="1"/>
  <c r="I55" i="123"/>
  <c r="I56" i="123"/>
  <c r="H55" i="123"/>
  <c r="H56" i="123"/>
  <c r="G55" i="123"/>
  <c r="L55" i="123" s="1"/>
  <c r="G56" i="123"/>
  <c r="L56" i="123" s="1"/>
  <c r="C55" i="123"/>
  <c r="C56" i="123"/>
  <c r="B55" i="123"/>
  <c r="F55" i="123" s="1"/>
  <c r="M55" i="123" s="1"/>
  <c r="B56" i="123"/>
  <c r="F56" i="123" s="1"/>
  <c r="M56" i="123" s="1"/>
  <c r="I55" i="124"/>
  <c r="I56" i="124"/>
  <c r="H55" i="124"/>
  <c r="H56" i="124"/>
  <c r="G55" i="124"/>
  <c r="L55" i="124" s="1"/>
  <c r="G56" i="124"/>
  <c r="L56" i="124" s="1"/>
  <c r="C55" i="124"/>
  <c r="C56" i="124"/>
  <c r="B54" i="124"/>
  <c r="B55" i="124"/>
  <c r="F55" i="124" s="1"/>
  <c r="B56" i="124"/>
  <c r="F56" i="124" s="1"/>
  <c r="F57" i="118"/>
  <c r="I57" i="118" s="1"/>
  <c r="J57" i="118" s="1"/>
  <c r="F58" i="118"/>
  <c r="I58" i="118" s="1"/>
  <c r="J58" i="118" s="1"/>
  <c r="F57" i="117"/>
  <c r="I57" i="117" s="1"/>
  <c r="J57" i="117" s="1"/>
  <c r="F58" i="117"/>
  <c r="I58" i="117" s="1"/>
  <c r="J58" i="117" s="1"/>
  <c r="M56" i="124" l="1"/>
  <c r="M55" i="124"/>
  <c r="K58" i="118"/>
  <c r="L58" i="118"/>
  <c r="L57" i="118"/>
  <c r="K57" i="118"/>
  <c r="L57" i="117"/>
  <c r="K57" i="117"/>
  <c r="K58" i="117"/>
  <c r="L58" i="117"/>
  <c r="I58" i="116"/>
  <c r="J58" i="116" s="1"/>
  <c r="F57" i="116"/>
  <c r="I57" i="116" s="1"/>
  <c r="J57" i="116" s="1"/>
  <c r="F58" i="116"/>
  <c r="F54" i="116"/>
  <c r="F55" i="116"/>
  <c r="F56" i="116"/>
  <c r="F50" i="116"/>
  <c r="F51" i="116"/>
  <c r="F52" i="116"/>
  <c r="F53" i="116"/>
  <c r="F47" i="116"/>
  <c r="F48" i="116"/>
  <c r="F49" i="116"/>
  <c r="K54" i="112"/>
  <c r="K55" i="112"/>
  <c r="K56" i="112"/>
  <c r="K57" i="112"/>
  <c r="K58" i="112"/>
  <c r="J57" i="112"/>
  <c r="J58" i="112"/>
  <c r="I57" i="112"/>
  <c r="I58" i="112"/>
  <c r="F57" i="112"/>
  <c r="F58" i="112"/>
  <c r="L58" i="116" l="1"/>
  <c r="K58" i="116"/>
  <c r="L57" i="116"/>
  <c r="K57" i="116"/>
  <c r="K59" i="82"/>
  <c r="J59" i="82"/>
  <c r="I59" i="82"/>
  <c r="F58" i="82"/>
  <c r="I58" i="82" s="1"/>
  <c r="J58" i="82" s="1"/>
  <c r="K58" i="82" s="1"/>
  <c r="F59" i="82"/>
  <c r="C54" i="124" l="1"/>
  <c r="F54" i="124" s="1"/>
  <c r="F57" i="82"/>
  <c r="I57" i="82" s="1"/>
  <c r="J57" i="82" s="1"/>
  <c r="K57" i="82" s="1"/>
  <c r="F56" i="112"/>
  <c r="I56" i="112" s="1"/>
  <c r="J56" i="112" s="1"/>
  <c r="I56" i="116"/>
  <c r="J56" i="116" s="1"/>
  <c r="F56" i="117"/>
  <c r="I56" i="117" s="1"/>
  <c r="J56" i="117" s="1"/>
  <c r="F56" i="118"/>
  <c r="I56" i="118" s="1"/>
  <c r="J56" i="118" s="1"/>
  <c r="L56" i="118" s="1"/>
  <c r="I54" i="124" s="1"/>
  <c r="C53" i="124"/>
  <c r="B53" i="124"/>
  <c r="F53" i="124" s="1"/>
  <c r="F55" i="118"/>
  <c r="I55" i="118" s="1"/>
  <c r="J55" i="118" s="1"/>
  <c r="L55" i="118" s="1"/>
  <c r="I53" i="124" s="1"/>
  <c r="F55" i="117"/>
  <c r="I55" i="117" s="1"/>
  <c r="J55" i="117" s="1"/>
  <c r="I55" i="116"/>
  <c r="J55" i="116" s="1"/>
  <c r="F56" i="82"/>
  <c r="F55" i="112"/>
  <c r="I55" i="112" s="1"/>
  <c r="J55" i="112" s="1"/>
  <c r="C54" i="73" s="1"/>
  <c r="B52" i="124"/>
  <c r="F52" i="124" s="1"/>
  <c r="C52" i="124"/>
  <c r="F54" i="118"/>
  <c r="I54" i="118" s="1"/>
  <c r="J54" i="118" s="1"/>
  <c r="F54" i="117"/>
  <c r="I54" i="117" s="1"/>
  <c r="J54" i="117" s="1"/>
  <c r="F55" i="82"/>
  <c r="I55" i="82" s="1"/>
  <c r="J55" i="82" s="1"/>
  <c r="B53" i="73" s="1"/>
  <c r="F54" i="112"/>
  <c r="I54" i="112" s="1"/>
  <c r="J54" i="112" s="1"/>
  <c r="C53" i="123" s="1"/>
  <c r="I54" i="116"/>
  <c r="J54" i="116" s="1"/>
  <c r="L54" i="116" s="1"/>
  <c r="G52" i="124" s="1"/>
  <c r="B51" i="124"/>
  <c r="F51" i="124" s="1"/>
  <c r="C51" i="124"/>
  <c r="F53" i="118"/>
  <c r="I53" i="118" s="1"/>
  <c r="F53" i="117"/>
  <c r="I53" i="117" s="1"/>
  <c r="J53" i="117" s="1"/>
  <c r="I53" i="116"/>
  <c r="F52" i="112"/>
  <c r="I52" i="112" s="1"/>
  <c r="J52" i="112" s="1"/>
  <c r="C51" i="73" s="1"/>
  <c r="F53" i="112"/>
  <c r="I53" i="112" s="1"/>
  <c r="J53" i="112" s="1"/>
  <c r="K53" i="112" s="1"/>
  <c r="C52" i="123" s="1"/>
  <c r="F53" i="82"/>
  <c r="I53" i="82" s="1"/>
  <c r="J53" i="82" s="1"/>
  <c r="F54" i="82"/>
  <c r="B50" i="124"/>
  <c r="C50" i="124"/>
  <c r="F51" i="112"/>
  <c r="I51" i="112" s="1"/>
  <c r="F52" i="82"/>
  <c r="I52" i="82" s="1"/>
  <c r="J52" i="82" s="1"/>
  <c r="F52" i="118"/>
  <c r="I52" i="118" s="1"/>
  <c r="J52" i="118" s="1"/>
  <c r="K52" i="118" s="1"/>
  <c r="F52" i="117"/>
  <c r="I52" i="117" s="1"/>
  <c r="J52" i="117" s="1"/>
  <c r="H50" i="73" s="1"/>
  <c r="B49" i="124"/>
  <c r="F49" i="124" s="1"/>
  <c r="C49" i="124"/>
  <c r="F51" i="118"/>
  <c r="I51" i="118" s="1"/>
  <c r="J51" i="118" s="1"/>
  <c r="F51" i="82"/>
  <c r="I51" i="82" s="1"/>
  <c r="F50" i="112"/>
  <c r="I50" i="112" s="1"/>
  <c r="J50" i="112" s="1"/>
  <c r="C49" i="73" s="1"/>
  <c r="F51" i="117"/>
  <c r="I51" i="117" s="1"/>
  <c r="J51" i="117" s="1"/>
  <c r="L51" i="117" s="1"/>
  <c r="H49" i="124" s="1"/>
  <c r="B48" i="124"/>
  <c r="C48" i="124"/>
  <c r="F50" i="82"/>
  <c r="I50" i="82" s="1"/>
  <c r="J50" i="82" s="1"/>
  <c r="F50" i="118"/>
  <c r="I50" i="118" s="1"/>
  <c r="J50" i="118" s="1"/>
  <c r="K50" i="118" s="1"/>
  <c r="I48" i="123" s="1"/>
  <c r="F50" i="117"/>
  <c r="I50" i="117" s="1"/>
  <c r="J50" i="117" s="1"/>
  <c r="H48" i="73" s="1"/>
  <c r="F49" i="112"/>
  <c r="I49" i="112" s="1"/>
  <c r="J49" i="112" s="1"/>
  <c r="B47" i="124"/>
  <c r="F47" i="124" s="1"/>
  <c r="C47" i="124"/>
  <c r="F49" i="82"/>
  <c r="I49" i="82" s="1"/>
  <c r="J49" i="82" s="1"/>
  <c r="B47" i="73" s="1"/>
  <c r="F48" i="112"/>
  <c r="I48" i="112"/>
  <c r="J48" i="112" s="1"/>
  <c r="K48" i="112" s="1"/>
  <c r="C47" i="123" s="1"/>
  <c r="F49" i="117"/>
  <c r="I49" i="117" s="1"/>
  <c r="J49" i="117" s="1"/>
  <c r="L49" i="117" s="1"/>
  <c r="H47" i="124" s="1"/>
  <c r="F49" i="118"/>
  <c r="I49" i="118" s="1"/>
  <c r="J49" i="118" s="1"/>
  <c r="L49" i="118" s="1"/>
  <c r="I47" i="124" s="1"/>
  <c r="F7" i="118"/>
  <c r="I7" i="118" s="1"/>
  <c r="J7" i="118" s="1"/>
  <c r="L7" i="118" s="1"/>
  <c r="I5" i="124" s="1"/>
  <c r="F8" i="118"/>
  <c r="F9" i="118"/>
  <c r="I9" i="118" s="1"/>
  <c r="J9" i="118" s="1"/>
  <c r="F10" i="118"/>
  <c r="I10" i="118" s="1"/>
  <c r="J10" i="118" s="1"/>
  <c r="F11" i="118"/>
  <c r="F12" i="118"/>
  <c r="I12" i="118" s="1"/>
  <c r="J12" i="118" s="1"/>
  <c r="F13" i="118"/>
  <c r="I13" i="118" s="1"/>
  <c r="J13" i="118" s="1"/>
  <c r="K13" i="118" s="1"/>
  <c r="I11" i="123" s="1"/>
  <c r="F14" i="118"/>
  <c r="I14" i="118" s="1"/>
  <c r="J14" i="118" s="1"/>
  <c r="F15" i="118"/>
  <c r="I15" i="118" s="1"/>
  <c r="J15" i="118" s="1"/>
  <c r="K15" i="118" s="1"/>
  <c r="I13" i="123" s="1"/>
  <c r="F16" i="118"/>
  <c r="I16" i="118" s="1"/>
  <c r="J16" i="118" s="1"/>
  <c r="F17" i="118"/>
  <c r="I17" i="118" s="1"/>
  <c r="J17" i="118" s="1"/>
  <c r="F18" i="118"/>
  <c r="I18" i="118" s="1"/>
  <c r="J18" i="118" s="1"/>
  <c r="F19" i="118"/>
  <c r="I19" i="118" s="1"/>
  <c r="J19" i="118" s="1"/>
  <c r="F20" i="118"/>
  <c r="I20" i="118" s="1"/>
  <c r="F21" i="118"/>
  <c r="I21" i="118" s="1"/>
  <c r="J21" i="118" s="1"/>
  <c r="F22" i="118"/>
  <c r="I22" i="118" s="1"/>
  <c r="J22" i="118" s="1"/>
  <c r="F23" i="118"/>
  <c r="I23" i="118" s="1"/>
  <c r="J23" i="118" s="1"/>
  <c r="L23" i="118" s="1"/>
  <c r="F24" i="118"/>
  <c r="I24" i="118" s="1"/>
  <c r="J24" i="118" s="1"/>
  <c r="K24" i="118" s="1"/>
  <c r="I22" i="123" s="1"/>
  <c r="F25" i="118"/>
  <c r="I25" i="118" s="1"/>
  <c r="J25" i="118" s="1"/>
  <c r="L25" i="118" s="1"/>
  <c r="I23" i="124" s="1"/>
  <c r="F26" i="118"/>
  <c r="I26" i="118" s="1"/>
  <c r="J26" i="118" s="1"/>
  <c r="I24" i="73" s="1"/>
  <c r="F27" i="118"/>
  <c r="I27" i="118" s="1"/>
  <c r="F28" i="118"/>
  <c r="I28" i="118" s="1"/>
  <c r="J28" i="118" s="1"/>
  <c r="I26" i="73" s="1"/>
  <c r="F29" i="118"/>
  <c r="I29" i="118" s="1"/>
  <c r="J29" i="118" s="1"/>
  <c r="K29" i="118" s="1"/>
  <c r="I27" i="123" s="1"/>
  <c r="F30" i="118"/>
  <c r="I30" i="118" s="1"/>
  <c r="J30" i="118" s="1"/>
  <c r="K30" i="118" s="1"/>
  <c r="I28" i="123" s="1"/>
  <c r="F31" i="118"/>
  <c r="I31" i="118" s="1"/>
  <c r="J31" i="118" s="1"/>
  <c r="L31" i="118" s="1"/>
  <c r="I29" i="124" s="1"/>
  <c r="F32" i="118"/>
  <c r="I32" i="118" s="1"/>
  <c r="J32" i="118" s="1"/>
  <c r="F33" i="118"/>
  <c r="I33" i="118" s="1"/>
  <c r="J33" i="118" s="1"/>
  <c r="F34" i="118"/>
  <c r="I34" i="118"/>
  <c r="J34" i="118" s="1"/>
  <c r="F35" i="118"/>
  <c r="I35" i="118" s="1"/>
  <c r="J35" i="118" s="1"/>
  <c r="K35" i="118" s="1"/>
  <c r="I33" i="123" s="1"/>
  <c r="F36" i="118"/>
  <c r="I36" i="118" s="1"/>
  <c r="J36" i="118" s="1"/>
  <c r="K36" i="118" s="1"/>
  <c r="I34" i="123" s="1"/>
  <c r="F37" i="118"/>
  <c r="I37" i="118" s="1"/>
  <c r="J37" i="118" s="1"/>
  <c r="I35" i="73" s="1"/>
  <c r="F38" i="118"/>
  <c r="I38" i="118" s="1"/>
  <c r="J38" i="118" s="1"/>
  <c r="F39" i="118"/>
  <c r="I39" i="118" s="1"/>
  <c r="J39" i="118" s="1"/>
  <c r="I37" i="73" s="1"/>
  <c r="F40" i="118"/>
  <c r="I40" i="118" s="1"/>
  <c r="J40" i="118" s="1"/>
  <c r="F41" i="118"/>
  <c r="I41" i="118" s="1"/>
  <c r="J41" i="118" s="1"/>
  <c r="K41" i="118" s="1"/>
  <c r="I39" i="123" s="1"/>
  <c r="F42" i="118"/>
  <c r="I42" i="118" s="1"/>
  <c r="J42" i="118" s="1"/>
  <c r="L42" i="118" s="1"/>
  <c r="I40" i="124" s="1"/>
  <c r="F43" i="118"/>
  <c r="I43" i="118" s="1"/>
  <c r="J43" i="118" s="1"/>
  <c r="I41" i="73" s="1"/>
  <c r="F44" i="118"/>
  <c r="I44" i="118" s="1"/>
  <c r="J44" i="118" s="1"/>
  <c r="F45" i="118"/>
  <c r="I45" i="118" s="1"/>
  <c r="F46" i="118"/>
  <c r="I46" i="118" s="1"/>
  <c r="J46" i="118" s="1"/>
  <c r="L46" i="118" s="1"/>
  <c r="I44" i="124" s="1"/>
  <c r="F47" i="118"/>
  <c r="I47" i="118" s="1"/>
  <c r="J47" i="118" s="1"/>
  <c r="F48" i="118"/>
  <c r="I48" i="118" s="1"/>
  <c r="J48" i="118" s="1"/>
  <c r="F7" i="117"/>
  <c r="I7" i="117" s="1"/>
  <c r="J7" i="117" s="1"/>
  <c r="F8" i="117"/>
  <c r="I8" i="117" s="1"/>
  <c r="J8" i="117" s="1"/>
  <c r="H6" i="73" s="1"/>
  <c r="F9" i="117"/>
  <c r="I9" i="117" s="1"/>
  <c r="J9" i="117" s="1"/>
  <c r="H7" i="73" s="1"/>
  <c r="F10" i="117"/>
  <c r="I10" i="117" s="1"/>
  <c r="J10" i="117" s="1"/>
  <c r="H8" i="73" s="1"/>
  <c r="F11" i="117"/>
  <c r="I11" i="117" s="1"/>
  <c r="J11" i="117" s="1"/>
  <c r="F12" i="117"/>
  <c r="I12" i="117" s="1"/>
  <c r="J12" i="117" s="1"/>
  <c r="L12" i="117" s="1"/>
  <c r="H10" i="124" s="1"/>
  <c r="F13" i="117"/>
  <c r="I13" i="117" s="1"/>
  <c r="J13" i="117" s="1"/>
  <c r="H11" i="73" s="1"/>
  <c r="F14" i="117"/>
  <c r="I14" i="117" s="1"/>
  <c r="J14" i="117" s="1"/>
  <c r="F15" i="117"/>
  <c r="I15" i="117" s="1"/>
  <c r="J15" i="117" s="1"/>
  <c r="F16" i="117"/>
  <c r="I16" i="117" s="1"/>
  <c r="J16" i="117" s="1"/>
  <c r="H14" i="73" s="1"/>
  <c r="F17" i="117"/>
  <c r="I17" i="117" s="1"/>
  <c r="F18" i="117"/>
  <c r="I18" i="117" s="1"/>
  <c r="J18" i="117" s="1"/>
  <c r="F19" i="117"/>
  <c r="I19" i="117" s="1"/>
  <c r="J19" i="117" s="1"/>
  <c r="F20" i="117"/>
  <c r="I20" i="117" s="1"/>
  <c r="J20" i="117" s="1"/>
  <c r="L20" i="117" s="1"/>
  <c r="H18" i="124" s="1"/>
  <c r="F21" i="117"/>
  <c r="I21" i="117" s="1"/>
  <c r="J21" i="117" s="1"/>
  <c r="L21" i="117" s="1"/>
  <c r="H19" i="124" s="1"/>
  <c r="F22" i="117"/>
  <c r="I22" i="117" s="1"/>
  <c r="J22" i="117" s="1"/>
  <c r="H20" i="73" s="1"/>
  <c r="F23" i="117"/>
  <c r="I23" i="117" s="1"/>
  <c r="J23" i="117" s="1"/>
  <c r="F24" i="117"/>
  <c r="F25" i="117"/>
  <c r="I25" i="117" s="1"/>
  <c r="J25" i="117" s="1"/>
  <c r="H23" i="73" s="1"/>
  <c r="F26" i="117"/>
  <c r="I26" i="117" s="1"/>
  <c r="F27" i="117"/>
  <c r="I27" i="117" s="1"/>
  <c r="J27" i="117" s="1"/>
  <c r="K27" i="117" s="1"/>
  <c r="H25" i="123" s="1"/>
  <c r="F28" i="117"/>
  <c r="I28" i="117" s="1"/>
  <c r="J28" i="117" s="1"/>
  <c r="F29" i="117"/>
  <c r="I29" i="117" s="1"/>
  <c r="J29" i="117" s="1"/>
  <c r="F30" i="117"/>
  <c r="I30" i="117" s="1"/>
  <c r="J30" i="117" s="1"/>
  <c r="F31" i="117"/>
  <c r="I31" i="117" s="1"/>
  <c r="J31" i="117" s="1"/>
  <c r="H29" i="73" s="1"/>
  <c r="F32" i="117"/>
  <c r="I32" i="117" s="1"/>
  <c r="J32" i="117" s="1"/>
  <c r="H30" i="73" s="1"/>
  <c r="F33" i="117"/>
  <c r="I33" i="117" s="1"/>
  <c r="J33" i="117" s="1"/>
  <c r="H31" i="73" s="1"/>
  <c r="F34" i="117"/>
  <c r="I34" i="117" s="1"/>
  <c r="J34" i="117" s="1"/>
  <c r="L34" i="117" s="1"/>
  <c r="H32" i="124" s="1"/>
  <c r="F35" i="117"/>
  <c r="I35" i="117" s="1"/>
  <c r="J35" i="117" s="1"/>
  <c r="H33" i="73" s="1"/>
  <c r="F36" i="117"/>
  <c r="I36" i="117" s="1"/>
  <c r="J36" i="117" s="1"/>
  <c r="F37" i="117"/>
  <c r="I37" i="117" s="1"/>
  <c r="F38" i="117"/>
  <c r="I38" i="117" s="1"/>
  <c r="J38" i="117" s="1"/>
  <c r="F39" i="117"/>
  <c r="I39" i="117" s="1"/>
  <c r="J39" i="117" s="1"/>
  <c r="H37" i="73" s="1"/>
  <c r="F40" i="117"/>
  <c r="I40" i="117" s="1"/>
  <c r="J40" i="117" s="1"/>
  <c r="F41" i="117"/>
  <c r="I41" i="117" s="1"/>
  <c r="J41" i="117" s="1"/>
  <c r="F42" i="117"/>
  <c r="I42" i="117" s="1"/>
  <c r="J42" i="117" s="1"/>
  <c r="L42" i="117" s="1"/>
  <c r="H40" i="124" s="1"/>
  <c r="F43" i="117"/>
  <c r="I43" i="117" s="1"/>
  <c r="J43" i="117" s="1"/>
  <c r="L43" i="117" s="1"/>
  <c r="H41" i="124" s="1"/>
  <c r="F44" i="117"/>
  <c r="I44" i="117" s="1"/>
  <c r="J44" i="117" s="1"/>
  <c r="F45" i="117"/>
  <c r="I45" i="117" s="1"/>
  <c r="J45" i="117" s="1"/>
  <c r="F46" i="117"/>
  <c r="I46" i="117" s="1"/>
  <c r="J46" i="117" s="1"/>
  <c r="H44" i="73" s="1"/>
  <c r="F47" i="117"/>
  <c r="I47" i="117" s="1"/>
  <c r="J47" i="117" s="1"/>
  <c r="F48" i="117"/>
  <c r="I48" i="117" s="1"/>
  <c r="J48" i="117" s="1"/>
  <c r="H46" i="73" s="1"/>
  <c r="F7" i="116"/>
  <c r="F8" i="116"/>
  <c r="I8" i="116" s="1"/>
  <c r="J8" i="116" s="1"/>
  <c r="L8" i="116" s="1"/>
  <c r="G6" i="124" s="1"/>
  <c r="F9" i="116"/>
  <c r="I9" i="116" s="1"/>
  <c r="J9" i="116" s="1"/>
  <c r="F10" i="116"/>
  <c r="I10" i="116" s="1"/>
  <c r="J10" i="116" s="1"/>
  <c r="F11" i="116"/>
  <c r="I11" i="116" s="1"/>
  <c r="J11" i="116" s="1"/>
  <c r="F12" i="116"/>
  <c r="F13" i="116"/>
  <c r="I13" i="116" s="1"/>
  <c r="J13" i="116" s="1"/>
  <c r="K13" i="116" s="1"/>
  <c r="G11" i="123" s="1"/>
  <c r="F14" i="116"/>
  <c r="I14" i="116" s="1"/>
  <c r="J14" i="116" s="1"/>
  <c r="F15" i="116"/>
  <c r="I15" i="116" s="1"/>
  <c r="J15" i="116" s="1"/>
  <c r="F16" i="116"/>
  <c r="I16" i="116" s="1"/>
  <c r="J16" i="116" s="1"/>
  <c r="F17" i="116"/>
  <c r="I17" i="116" s="1"/>
  <c r="J17" i="116" s="1"/>
  <c r="F18" i="116"/>
  <c r="I18" i="116" s="1"/>
  <c r="J18" i="116" s="1"/>
  <c r="F19" i="116"/>
  <c r="I19" i="116" s="1"/>
  <c r="J19" i="116" s="1"/>
  <c r="F20" i="116"/>
  <c r="I20" i="116" s="1"/>
  <c r="J20" i="116" s="1"/>
  <c r="G18" i="73" s="1"/>
  <c r="F21" i="116"/>
  <c r="I21" i="116" s="1"/>
  <c r="J21" i="116" s="1"/>
  <c r="L21" i="116" s="1"/>
  <c r="G19" i="124" s="1"/>
  <c r="F22" i="116"/>
  <c r="I22" i="116" s="1"/>
  <c r="J22" i="116" s="1"/>
  <c r="F23" i="116"/>
  <c r="F24" i="116"/>
  <c r="F25" i="116"/>
  <c r="I25" i="116" s="1"/>
  <c r="J25" i="116" s="1"/>
  <c r="F26" i="116"/>
  <c r="I26" i="116" s="1"/>
  <c r="J26" i="116" s="1"/>
  <c r="F27" i="116"/>
  <c r="I27" i="116" s="1"/>
  <c r="J27" i="116" s="1"/>
  <c r="F28" i="116"/>
  <c r="I28" i="116" s="1"/>
  <c r="F29" i="116"/>
  <c r="I29" i="116" s="1"/>
  <c r="J29" i="116" s="1"/>
  <c r="F30" i="116"/>
  <c r="F31" i="116"/>
  <c r="I31" i="116" s="1"/>
  <c r="J31" i="116" s="1"/>
  <c r="F32" i="116"/>
  <c r="I32" i="116" s="1"/>
  <c r="J32" i="116" s="1"/>
  <c r="G30" i="73" s="1"/>
  <c r="F33" i="116"/>
  <c r="I33" i="116" s="1"/>
  <c r="J33" i="116" s="1"/>
  <c r="L33" i="116" s="1"/>
  <c r="G31" i="124" s="1"/>
  <c r="F34" i="116"/>
  <c r="I34" i="116" s="1"/>
  <c r="J34" i="116" s="1"/>
  <c r="F35" i="116"/>
  <c r="F36" i="116"/>
  <c r="I36" i="116" s="1"/>
  <c r="J36" i="116" s="1"/>
  <c r="G34" i="73" s="1"/>
  <c r="F37" i="116"/>
  <c r="I37" i="116" s="1"/>
  <c r="J37" i="116" s="1"/>
  <c r="L37" i="116" s="1"/>
  <c r="G35" i="124" s="1"/>
  <c r="F38" i="116"/>
  <c r="I38" i="116" s="1"/>
  <c r="J38" i="116" s="1"/>
  <c r="L38" i="116" s="1"/>
  <c r="G36" i="124" s="1"/>
  <c r="F39" i="116"/>
  <c r="I39" i="116" s="1"/>
  <c r="F40" i="116"/>
  <c r="F41" i="116"/>
  <c r="I41" i="116" s="1"/>
  <c r="F42" i="116"/>
  <c r="I42" i="116" s="1"/>
  <c r="J42" i="116" s="1"/>
  <c r="F43" i="116"/>
  <c r="I43" i="116"/>
  <c r="J43" i="116" s="1"/>
  <c r="K43" i="116" s="1"/>
  <c r="G41" i="123" s="1"/>
  <c r="F44" i="116"/>
  <c r="I44" i="116" s="1"/>
  <c r="J44" i="116" s="1"/>
  <c r="F45" i="116"/>
  <c r="I45" i="116" s="1"/>
  <c r="J45" i="116" s="1"/>
  <c r="F46" i="116"/>
  <c r="I46" i="116"/>
  <c r="J46" i="116" s="1"/>
  <c r="I47" i="116"/>
  <c r="J47" i="116" s="1"/>
  <c r="I48" i="116"/>
  <c r="J48" i="116" s="1"/>
  <c r="I49" i="116"/>
  <c r="J49" i="116" s="1"/>
  <c r="F6" i="112"/>
  <c r="I6" i="112" s="1"/>
  <c r="F7" i="112"/>
  <c r="I7" i="112" s="1"/>
  <c r="J7" i="112" s="1"/>
  <c r="F8" i="112"/>
  <c r="I8" i="112" s="1"/>
  <c r="J8" i="112" s="1"/>
  <c r="K8" i="112" s="1"/>
  <c r="C7" i="123" s="1"/>
  <c r="F9" i="112"/>
  <c r="I9" i="112" s="1"/>
  <c r="J9" i="112" s="1"/>
  <c r="F10" i="112"/>
  <c r="I10" i="112" s="1"/>
  <c r="J10" i="112" s="1"/>
  <c r="F11" i="112"/>
  <c r="I11" i="112" s="1"/>
  <c r="J11" i="112" s="1"/>
  <c r="F12" i="112"/>
  <c r="I12" i="112" s="1"/>
  <c r="J12" i="112" s="1"/>
  <c r="K12" i="112" s="1"/>
  <c r="C11" i="123" s="1"/>
  <c r="F13" i="112"/>
  <c r="I13" i="112" s="1"/>
  <c r="J13" i="112" s="1"/>
  <c r="F14" i="112"/>
  <c r="I14" i="112" s="1"/>
  <c r="J14" i="112" s="1"/>
  <c r="F15" i="112"/>
  <c r="I15" i="112" s="1"/>
  <c r="J15" i="112" s="1"/>
  <c r="F16" i="112"/>
  <c r="I16" i="112" s="1"/>
  <c r="J16" i="112" s="1"/>
  <c r="K16" i="112" s="1"/>
  <c r="C15" i="123" s="1"/>
  <c r="F17" i="112"/>
  <c r="I17" i="112" s="1"/>
  <c r="J17" i="112" s="1"/>
  <c r="F18" i="112"/>
  <c r="F19" i="112"/>
  <c r="I19" i="112" s="1"/>
  <c r="J19" i="112" s="1"/>
  <c r="C18" i="73" s="1"/>
  <c r="F20" i="112"/>
  <c r="I20" i="112" s="1"/>
  <c r="J20" i="112" s="1"/>
  <c r="F21" i="112"/>
  <c r="I21" i="112"/>
  <c r="J21" i="112" s="1"/>
  <c r="F22" i="112"/>
  <c r="I22" i="112" s="1"/>
  <c r="J22" i="112" s="1"/>
  <c r="F23" i="112"/>
  <c r="I23" i="112" s="1"/>
  <c r="J23" i="112" s="1"/>
  <c r="C22" i="73" s="1"/>
  <c r="F24" i="112"/>
  <c r="I24" i="112" s="1"/>
  <c r="J24" i="112" s="1"/>
  <c r="K24" i="112" s="1"/>
  <c r="C23" i="123" s="1"/>
  <c r="F25" i="112"/>
  <c r="I25" i="112" s="1"/>
  <c r="J25" i="112" s="1"/>
  <c r="C24" i="73" s="1"/>
  <c r="F26" i="112"/>
  <c r="I26" i="112" s="1"/>
  <c r="J26" i="112" s="1"/>
  <c r="F27" i="112"/>
  <c r="I27" i="112" s="1"/>
  <c r="J27" i="112" s="1"/>
  <c r="K27" i="112" s="1"/>
  <c r="C26" i="123" s="1"/>
  <c r="F28" i="112"/>
  <c r="I28" i="112" s="1"/>
  <c r="J28" i="112" s="1"/>
  <c r="F29" i="112"/>
  <c r="I29" i="112" s="1"/>
  <c r="J29" i="112" s="1"/>
  <c r="F30" i="112"/>
  <c r="I30" i="112"/>
  <c r="J30" i="112" s="1"/>
  <c r="F31" i="112"/>
  <c r="I31" i="112" s="1"/>
  <c r="J31" i="112" s="1"/>
  <c r="F32" i="112"/>
  <c r="I32" i="112" s="1"/>
  <c r="J32" i="112" s="1"/>
  <c r="F33" i="112"/>
  <c r="I33" i="112" s="1"/>
  <c r="J33" i="112" s="1"/>
  <c r="K33" i="112" s="1"/>
  <c r="C32" i="123" s="1"/>
  <c r="F34" i="112"/>
  <c r="I34" i="112" s="1"/>
  <c r="J34" i="112" s="1"/>
  <c r="F35" i="112"/>
  <c r="I35" i="112" s="1"/>
  <c r="J35" i="112" s="1"/>
  <c r="F36" i="112"/>
  <c r="I36" i="112" s="1"/>
  <c r="J36" i="112" s="1"/>
  <c r="K36" i="112" s="1"/>
  <c r="C35" i="123" s="1"/>
  <c r="F37" i="112"/>
  <c r="I37" i="112" s="1"/>
  <c r="J37" i="112" s="1"/>
  <c r="C36" i="73" s="1"/>
  <c r="F38" i="112"/>
  <c r="I38" i="112" s="1"/>
  <c r="J38" i="112" s="1"/>
  <c r="C37" i="73" s="1"/>
  <c r="F39" i="112"/>
  <c r="I39" i="112" s="1"/>
  <c r="J39" i="112" s="1"/>
  <c r="F40" i="112"/>
  <c r="I40" i="112"/>
  <c r="J40" i="112" s="1"/>
  <c r="K40" i="112" s="1"/>
  <c r="C39" i="123" s="1"/>
  <c r="F41" i="112"/>
  <c r="I41" i="112" s="1"/>
  <c r="F42" i="112"/>
  <c r="I42" i="112" s="1"/>
  <c r="J42" i="112" s="1"/>
  <c r="F43" i="112"/>
  <c r="I43" i="112"/>
  <c r="J43" i="112" s="1"/>
  <c r="C42" i="73" s="1"/>
  <c r="F44" i="112"/>
  <c r="I44" i="112" s="1"/>
  <c r="J44" i="112" s="1"/>
  <c r="F45" i="112"/>
  <c r="I45" i="112" s="1"/>
  <c r="J45" i="112" s="1"/>
  <c r="F46" i="112"/>
  <c r="I46" i="112" s="1"/>
  <c r="J46" i="112" s="1"/>
  <c r="C45" i="73" s="1"/>
  <c r="F47" i="112"/>
  <c r="I47" i="112" s="1"/>
  <c r="J47" i="112" s="1"/>
  <c r="F7" i="82"/>
  <c r="I7" i="82"/>
  <c r="J7" i="82" s="1"/>
  <c r="F8" i="82"/>
  <c r="I8" i="82" s="1"/>
  <c r="J8" i="82" s="1"/>
  <c r="K8" i="82" s="1"/>
  <c r="F9" i="82"/>
  <c r="I9" i="82" s="1"/>
  <c r="J9" i="82" s="1"/>
  <c r="K9" i="82" s="1"/>
  <c r="B7" i="123" s="1"/>
  <c r="F10" i="82"/>
  <c r="I10" i="82" s="1"/>
  <c r="J10" i="82" s="1"/>
  <c r="F11" i="82"/>
  <c r="I11" i="82" s="1"/>
  <c r="J11" i="82" s="1"/>
  <c r="B9" i="73" s="1"/>
  <c r="F12" i="82"/>
  <c r="I12" i="82" s="1"/>
  <c r="J12" i="82" s="1"/>
  <c r="B10" i="73" s="1"/>
  <c r="F13" i="82"/>
  <c r="I13" i="82" s="1"/>
  <c r="F14" i="82"/>
  <c r="I14" i="82" s="1"/>
  <c r="J14" i="82" s="1"/>
  <c r="F15" i="82"/>
  <c r="I15" i="82" s="1"/>
  <c r="J15" i="82" s="1"/>
  <c r="B13" i="73" s="1"/>
  <c r="F16" i="82"/>
  <c r="I16" i="82" s="1"/>
  <c r="J16" i="82" s="1"/>
  <c r="K16" i="82" s="1"/>
  <c r="B14" i="123" s="1"/>
  <c r="F17" i="82"/>
  <c r="I17" i="82" s="1"/>
  <c r="J17" i="82" s="1"/>
  <c r="F18" i="82"/>
  <c r="I18" i="82" s="1"/>
  <c r="J18" i="82" s="1"/>
  <c r="F19" i="82"/>
  <c r="I19" i="82" s="1"/>
  <c r="J19" i="82" s="1"/>
  <c r="B17" i="73" s="1"/>
  <c r="F20" i="82"/>
  <c r="I20" i="82" s="1"/>
  <c r="J20" i="82" s="1"/>
  <c r="K20" i="82" s="1"/>
  <c r="B18" i="123" s="1"/>
  <c r="F21" i="82"/>
  <c r="I21" i="82" s="1"/>
  <c r="J21" i="82" s="1"/>
  <c r="B19" i="73" s="1"/>
  <c r="F22" i="82"/>
  <c r="I22" i="82" s="1"/>
  <c r="J22" i="82" s="1"/>
  <c r="F23" i="82"/>
  <c r="I23" i="82" s="1"/>
  <c r="J23" i="82" s="1"/>
  <c r="K23" i="82" s="1"/>
  <c r="B21" i="123" s="1"/>
  <c r="F24" i="82"/>
  <c r="I24" i="82" s="1"/>
  <c r="J24" i="82" s="1"/>
  <c r="K24" i="82" s="1"/>
  <c r="B22" i="123" s="1"/>
  <c r="F22" i="123" s="1"/>
  <c r="F25" i="82"/>
  <c r="I25" i="82" s="1"/>
  <c r="J25" i="82" s="1"/>
  <c r="B23" i="73" s="1"/>
  <c r="F26" i="82"/>
  <c r="I26" i="82" s="1"/>
  <c r="J26" i="82" s="1"/>
  <c r="K26" i="82" s="1"/>
  <c r="B24" i="123" s="1"/>
  <c r="F27" i="82"/>
  <c r="I27" i="82" s="1"/>
  <c r="J27" i="82" s="1"/>
  <c r="K27" i="82" s="1"/>
  <c r="B25" i="123" s="1"/>
  <c r="F28" i="82"/>
  <c r="F29" i="82"/>
  <c r="I29" i="82" s="1"/>
  <c r="J29" i="82" s="1"/>
  <c r="B27" i="73" s="1"/>
  <c r="F30" i="82"/>
  <c r="I30" i="82" s="1"/>
  <c r="J30" i="82" s="1"/>
  <c r="F31" i="82"/>
  <c r="I31" i="82" s="1"/>
  <c r="J31" i="82" s="1"/>
  <c r="F32" i="82"/>
  <c r="I32" i="82" s="1"/>
  <c r="J32" i="82" s="1"/>
  <c r="F33" i="82"/>
  <c r="I33" i="82" s="1"/>
  <c r="J33" i="82" s="1"/>
  <c r="B31" i="73" s="1"/>
  <c r="F34" i="82"/>
  <c r="I34" i="82" s="1"/>
  <c r="J34" i="82" s="1"/>
  <c r="B32" i="73" s="1"/>
  <c r="F35" i="82"/>
  <c r="I35" i="82" s="1"/>
  <c r="J35" i="82" s="1"/>
  <c r="F36" i="82"/>
  <c r="I36" i="82" s="1"/>
  <c r="J36" i="82" s="1"/>
  <c r="F37" i="82"/>
  <c r="I37" i="82" s="1"/>
  <c r="J37" i="82" s="1"/>
  <c r="F38" i="82"/>
  <c r="I38" i="82" s="1"/>
  <c r="J38" i="82" s="1"/>
  <c r="K38" i="82" s="1"/>
  <c r="B36" i="123" s="1"/>
  <c r="F39" i="82"/>
  <c r="I39" i="82" s="1"/>
  <c r="J39" i="82" s="1"/>
  <c r="F40" i="82"/>
  <c r="I40" i="82" s="1"/>
  <c r="J40" i="82" s="1"/>
  <c r="K40" i="82" s="1"/>
  <c r="B38" i="123" s="1"/>
  <c r="F41" i="82"/>
  <c r="I41" i="82" s="1"/>
  <c r="J41" i="82" s="1"/>
  <c r="F42" i="82"/>
  <c r="I42" i="82" s="1"/>
  <c r="J42" i="82" s="1"/>
  <c r="K42" i="82" s="1"/>
  <c r="B40" i="123" s="1"/>
  <c r="F43" i="82"/>
  <c r="I43" i="82" s="1"/>
  <c r="J43" i="82" s="1"/>
  <c r="B41" i="73" s="1"/>
  <c r="F44" i="82"/>
  <c r="I44" i="82" s="1"/>
  <c r="J44" i="82" s="1"/>
  <c r="B42" i="73" s="1"/>
  <c r="F42" i="73" s="1"/>
  <c r="F45" i="82"/>
  <c r="I45" i="82" s="1"/>
  <c r="J45" i="82" s="1"/>
  <c r="F46" i="82"/>
  <c r="I46" i="82" s="1"/>
  <c r="J46" i="82" s="1"/>
  <c r="F47" i="82"/>
  <c r="I47" i="82" s="1"/>
  <c r="J47" i="82" s="1"/>
  <c r="B45" i="73" s="1"/>
  <c r="F45" i="73" s="1"/>
  <c r="F48" i="82"/>
  <c r="I48" i="82" s="1"/>
  <c r="J48" i="82" s="1"/>
  <c r="B5" i="124"/>
  <c r="F5" i="124" s="1"/>
  <c r="C5" i="124"/>
  <c r="B6" i="124"/>
  <c r="F6" i="124" s="1"/>
  <c r="C6" i="124"/>
  <c r="B7" i="124"/>
  <c r="F7" i="124" s="1"/>
  <c r="C7" i="124"/>
  <c r="B8" i="124"/>
  <c r="F8" i="124" s="1"/>
  <c r="C8" i="124"/>
  <c r="B9" i="124"/>
  <c r="C9" i="124"/>
  <c r="B10" i="124"/>
  <c r="F10" i="124" s="1"/>
  <c r="C10" i="124"/>
  <c r="B11" i="124"/>
  <c r="F11" i="124" s="1"/>
  <c r="C11" i="124"/>
  <c r="B12" i="124"/>
  <c r="F12" i="124" s="1"/>
  <c r="C12" i="124"/>
  <c r="B13" i="124"/>
  <c r="F13" i="124" s="1"/>
  <c r="C13" i="124"/>
  <c r="B14" i="124"/>
  <c r="F14" i="124" s="1"/>
  <c r="C14" i="124"/>
  <c r="B15" i="124"/>
  <c r="C15" i="124"/>
  <c r="B16" i="124"/>
  <c r="F16" i="124" s="1"/>
  <c r="C16" i="124"/>
  <c r="B17" i="124"/>
  <c r="F17" i="124" s="1"/>
  <c r="C17" i="124"/>
  <c r="B18" i="124"/>
  <c r="F18" i="124" s="1"/>
  <c r="C18" i="124"/>
  <c r="B19" i="124"/>
  <c r="F19" i="124" s="1"/>
  <c r="C19" i="124"/>
  <c r="B20" i="124"/>
  <c r="F20" i="124" s="1"/>
  <c r="C20" i="124"/>
  <c r="B21" i="124"/>
  <c r="C21" i="124"/>
  <c r="B22" i="124"/>
  <c r="F22" i="124" s="1"/>
  <c r="C22" i="124"/>
  <c r="B23" i="124"/>
  <c r="F23" i="124" s="1"/>
  <c r="C23" i="124"/>
  <c r="B24" i="124"/>
  <c r="F24" i="124" s="1"/>
  <c r="C24" i="124"/>
  <c r="B25" i="124"/>
  <c r="F25" i="124" s="1"/>
  <c r="C25" i="124"/>
  <c r="B26" i="124"/>
  <c r="F26" i="124" s="1"/>
  <c r="C26" i="124"/>
  <c r="B27" i="124"/>
  <c r="C27" i="124"/>
  <c r="B28" i="124"/>
  <c r="F28" i="124" s="1"/>
  <c r="C28" i="124"/>
  <c r="B29" i="124"/>
  <c r="F29" i="124" s="1"/>
  <c r="C29" i="124"/>
  <c r="B30" i="124"/>
  <c r="F30" i="124" s="1"/>
  <c r="C30" i="124"/>
  <c r="B31" i="124"/>
  <c r="F31" i="124" s="1"/>
  <c r="C31" i="124"/>
  <c r="B32" i="124"/>
  <c r="F32" i="124" s="1"/>
  <c r="C32" i="124"/>
  <c r="B33" i="124"/>
  <c r="C33" i="124"/>
  <c r="B34" i="124"/>
  <c r="F34" i="124" s="1"/>
  <c r="C34" i="124"/>
  <c r="B35" i="124"/>
  <c r="F35" i="124" s="1"/>
  <c r="C35" i="124"/>
  <c r="B36" i="124"/>
  <c r="F36" i="124" s="1"/>
  <c r="C36" i="124"/>
  <c r="B37" i="124"/>
  <c r="F37" i="124" s="1"/>
  <c r="C37" i="124"/>
  <c r="B38" i="124"/>
  <c r="F38" i="124" s="1"/>
  <c r="C38" i="124"/>
  <c r="B39" i="124"/>
  <c r="C39" i="124"/>
  <c r="B40" i="124"/>
  <c r="F40" i="124" s="1"/>
  <c r="C40" i="124"/>
  <c r="B41" i="124"/>
  <c r="F41" i="124" s="1"/>
  <c r="C41" i="124"/>
  <c r="B42" i="124"/>
  <c r="F42" i="124" s="1"/>
  <c r="C42" i="124"/>
  <c r="B43" i="124"/>
  <c r="F43" i="124" s="1"/>
  <c r="C43" i="124"/>
  <c r="B44" i="124"/>
  <c r="F44" i="124" s="1"/>
  <c r="C44" i="124"/>
  <c r="B45" i="124"/>
  <c r="C45" i="124"/>
  <c r="B46" i="124"/>
  <c r="F46" i="124" s="1"/>
  <c r="C46" i="124"/>
  <c r="I7" i="116"/>
  <c r="J7" i="116" s="1"/>
  <c r="I24" i="117"/>
  <c r="J24" i="117" s="1"/>
  <c r="I18" i="112"/>
  <c r="I8" i="118"/>
  <c r="J8" i="118" s="1"/>
  <c r="I30" i="116"/>
  <c r="J30" i="116" s="1"/>
  <c r="K30" i="116" s="1"/>
  <c r="G28" i="123" s="1"/>
  <c r="I50" i="116"/>
  <c r="J50" i="116" s="1"/>
  <c r="G48" i="73" s="1"/>
  <c r="I12" i="116"/>
  <c r="J12" i="116" s="1"/>
  <c r="I40" i="116"/>
  <c r="J40" i="116" s="1"/>
  <c r="I35" i="116"/>
  <c r="J35" i="116" s="1"/>
  <c r="L35" i="116" s="1"/>
  <c r="G33" i="124" s="1"/>
  <c r="I23" i="116"/>
  <c r="J23" i="116" s="1"/>
  <c r="J41" i="112"/>
  <c r="J18" i="112"/>
  <c r="K18" i="112" s="1"/>
  <c r="C17" i="123" s="1"/>
  <c r="I28" i="82"/>
  <c r="J28" i="82" s="1"/>
  <c r="B26" i="73" s="1"/>
  <c r="B6" i="123"/>
  <c r="J13" i="82"/>
  <c r="I54" i="82"/>
  <c r="J54" i="82" s="1"/>
  <c r="K54" i="82" s="1"/>
  <c r="B52" i="123" s="1"/>
  <c r="F52" i="123" s="1"/>
  <c r="J51" i="82"/>
  <c r="J6" i="112"/>
  <c r="C5" i="73" s="1"/>
  <c r="L11" i="116"/>
  <c r="G9" i="124" s="1"/>
  <c r="J51" i="112"/>
  <c r="C50" i="73" s="1"/>
  <c r="L27" i="116"/>
  <c r="G25" i="124" s="1"/>
  <c r="J53" i="116"/>
  <c r="K53" i="116" s="1"/>
  <c r="G51" i="123" s="1"/>
  <c r="J41" i="116"/>
  <c r="G39" i="73" s="1"/>
  <c r="J26" i="117"/>
  <c r="K26" i="117" s="1"/>
  <c r="H24" i="123" s="1"/>
  <c r="J37" i="117"/>
  <c r="H35" i="73" s="1"/>
  <c r="J17" i="117"/>
  <c r="K17" i="117" s="1"/>
  <c r="H15" i="123" s="1"/>
  <c r="J45" i="118"/>
  <c r="L45" i="118" s="1"/>
  <c r="I43" i="124" s="1"/>
  <c r="J27" i="118"/>
  <c r="I25" i="73" s="1"/>
  <c r="L32" i="118"/>
  <c r="I30" i="124" s="1"/>
  <c r="J53" i="118"/>
  <c r="L53" i="118" s="1"/>
  <c r="I51" i="124" s="1"/>
  <c r="J20" i="118"/>
  <c r="L20" i="118" s="1"/>
  <c r="I18" i="124" s="1"/>
  <c r="J28" i="116"/>
  <c r="K28" i="116" s="1"/>
  <c r="G26" i="123" s="1"/>
  <c r="I11" i="118"/>
  <c r="J11" i="118" s="1"/>
  <c r="I9" i="73" s="1"/>
  <c r="J39" i="116"/>
  <c r="K39" i="116" s="1"/>
  <c r="G37" i="123" s="1"/>
  <c r="I24" i="116"/>
  <c r="J24" i="116" s="1"/>
  <c r="G22" i="73" s="1"/>
  <c r="I52" i="116"/>
  <c r="J52" i="116" s="1"/>
  <c r="K52" i="116" s="1"/>
  <c r="G50" i="123" s="1"/>
  <c r="I56" i="82"/>
  <c r="J56" i="82" s="1"/>
  <c r="B54" i="73" s="1"/>
  <c r="F54" i="73" s="1"/>
  <c r="I51" i="116"/>
  <c r="J51" i="116" s="1"/>
  <c r="G49" i="73" s="1"/>
  <c r="K15" i="116"/>
  <c r="G13" i="123" s="1"/>
  <c r="C7" i="73"/>
  <c r="C39" i="73"/>
  <c r="H45" i="73"/>
  <c r="L38" i="117"/>
  <c r="H36" i="124" s="1"/>
  <c r="H40" i="73"/>
  <c r="I21" i="73"/>
  <c r="K23" i="118"/>
  <c r="I21" i="123" s="1"/>
  <c r="K12" i="118"/>
  <c r="I10" i="123" s="1"/>
  <c r="I50" i="73"/>
  <c r="I50" i="123"/>
  <c r="L52" i="118"/>
  <c r="I50" i="124" s="1"/>
  <c r="L36" i="116"/>
  <c r="G34" i="124" s="1"/>
  <c r="K36" i="116"/>
  <c r="G34" i="123" s="1"/>
  <c r="L14" i="117"/>
  <c r="H12" i="124" s="1"/>
  <c r="I21" i="124"/>
  <c r="I30" i="73"/>
  <c r="K32" i="118"/>
  <c r="I30" i="123" s="1"/>
  <c r="G11" i="73"/>
  <c r="L13" i="116"/>
  <c r="G11" i="124" s="1"/>
  <c r="H32" i="73"/>
  <c r="C40" i="73"/>
  <c r="K41" i="112"/>
  <c r="C40" i="123" s="1"/>
  <c r="K27" i="116"/>
  <c r="G25" i="123" s="1"/>
  <c r="G25" i="73"/>
  <c r="L25" i="73" s="1"/>
  <c r="K55" i="117"/>
  <c r="H53" i="123" s="1"/>
  <c r="L55" i="117"/>
  <c r="H53" i="124" s="1"/>
  <c r="H53" i="73"/>
  <c r="C48" i="73"/>
  <c r="K49" i="112"/>
  <c r="C48" i="123" s="1"/>
  <c r="K47" i="82"/>
  <c r="B45" i="123" s="1"/>
  <c r="G36" i="73"/>
  <c r="B7" i="73"/>
  <c r="F7" i="73" s="1"/>
  <c r="K38" i="117"/>
  <c r="H36" i="123" s="1"/>
  <c r="H36" i="73"/>
  <c r="I13" i="73"/>
  <c r="B50" i="73"/>
  <c r="F50" i="73" s="1"/>
  <c r="K52" i="82"/>
  <c r="B50" i="123" s="1"/>
  <c r="H25" i="73"/>
  <c r="L27" i="117"/>
  <c r="H25" i="124" s="1"/>
  <c r="K36" i="82"/>
  <c r="B34" i="123" s="1"/>
  <c r="B34" i="73"/>
  <c r="K23" i="112"/>
  <c r="C22" i="123" s="1"/>
  <c r="K44" i="82"/>
  <c r="B42" i="123" s="1"/>
  <c r="L22" i="118"/>
  <c r="I20" i="124" s="1"/>
  <c r="I20" i="73"/>
  <c r="K22" i="118"/>
  <c r="I20" i="123" s="1"/>
  <c r="K34" i="116"/>
  <c r="G32" i="123" s="1"/>
  <c r="G32" i="73"/>
  <c r="L34" i="116"/>
  <c r="G32" i="124" s="1"/>
  <c r="I10" i="73"/>
  <c r="L12" i="118"/>
  <c r="I10" i="124" s="1"/>
  <c r="G51" i="73"/>
  <c r="K32" i="82"/>
  <c r="B30" i="123" s="1"/>
  <c r="B30" i="73"/>
  <c r="K19" i="112"/>
  <c r="C18" i="123" s="1"/>
  <c r="C54" i="123"/>
  <c r="L11" i="73" l="1"/>
  <c r="F31" i="73"/>
  <c r="F53" i="73"/>
  <c r="F13" i="73"/>
  <c r="L51" i="73"/>
  <c r="F23" i="73"/>
  <c r="L30" i="73"/>
  <c r="F18" i="123"/>
  <c r="L37" i="123"/>
  <c r="F40" i="123"/>
  <c r="F7" i="123"/>
  <c r="M7" i="123" s="1"/>
  <c r="L32" i="123"/>
  <c r="L25" i="123"/>
  <c r="F6" i="123"/>
  <c r="F24" i="123"/>
  <c r="F39" i="124"/>
  <c r="F33" i="124"/>
  <c r="F27" i="124"/>
  <c r="F21" i="124"/>
  <c r="F15" i="124"/>
  <c r="F9" i="124"/>
  <c r="F48" i="124"/>
  <c r="F50" i="124"/>
  <c r="F45" i="124"/>
  <c r="M53" i="124"/>
  <c r="M40" i="124"/>
  <c r="I34" i="73"/>
  <c r="L36" i="118"/>
  <c r="I34" i="124" s="1"/>
  <c r="L27" i="118"/>
  <c r="I25" i="124" s="1"/>
  <c r="L25" i="124" s="1"/>
  <c r="M25" i="124" s="1"/>
  <c r="K26" i="118"/>
  <c r="I24" i="123" s="1"/>
  <c r="L29" i="118"/>
  <c r="I27" i="124" s="1"/>
  <c r="L41" i="118"/>
  <c r="I39" i="124" s="1"/>
  <c r="K53" i="118"/>
  <c r="I51" i="123" s="1"/>
  <c r="I39" i="73"/>
  <c r="K28" i="118"/>
  <c r="I26" i="123" s="1"/>
  <c r="K27" i="118"/>
  <c r="I25" i="123" s="1"/>
  <c r="L28" i="118"/>
  <c r="I26" i="124" s="1"/>
  <c r="I27" i="73"/>
  <c r="I43" i="73"/>
  <c r="K37" i="118"/>
  <c r="I35" i="123" s="1"/>
  <c r="L37" i="118"/>
  <c r="I35" i="124" s="1"/>
  <c r="I46" i="73"/>
  <c r="K48" i="118"/>
  <c r="I46" i="123" s="1"/>
  <c r="L48" i="118"/>
  <c r="I46" i="124" s="1"/>
  <c r="I49" i="73"/>
  <c r="L51" i="118"/>
  <c r="I49" i="124" s="1"/>
  <c r="K51" i="118"/>
  <c r="I49" i="123" s="1"/>
  <c r="K10" i="118"/>
  <c r="I8" i="123" s="1"/>
  <c r="L10" i="118"/>
  <c r="I8" i="124" s="1"/>
  <c r="I8" i="73"/>
  <c r="K9" i="118"/>
  <c r="I7" i="123" s="1"/>
  <c r="L9" i="118"/>
  <c r="I7" i="124" s="1"/>
  <c r="L15" i="118"/>
  <c r="I13" i="124" s="1"/>
  <c r="L35" i="118"/>
  <c r="I33" i="124" s="1"/>
  <c r="L24" i="118"/>
  <c r="I22" i="124" s="1"/>
  <c r="I54" i="73"/>
  <c r="I22" i="73"/>
  <c r="K49" i="118"/>
  <c r="I47" i="123" s="1"/>
  <c r="K56" i="118"/>
  <c r="I54" i="123" s="1"/>
  <c r="K25" i="118"/>
  <c r="I23" i="123" s="1"/>
  <c r="I47" i="73"/>
  <c r="I33" i="73"/>
  <c r="I51" i="73"/>
  <c r="L23" i="117"/>
  <c r="H21" i="124" s="1"/>
  <c r="H21" i="73"/>
  <c r="K23" i="117"/>
  <c r="H21" i="123" s="1"/>
  <c r="K34" i="117"/>
  <c r="H32" i="123" s="1"/>
  <c r="K21" i="117"/>
  <c r="H19" i="123" s="1"/>
  <c r="K33" i="117"/>
  <c r="H31" i="123" s="1"/>
  <c r="K22" i="117"/>
  <c r="H20" i="123" s="1"/>
  <c r="L22" i="117"/>
  <c r="H20" i="124" s="1"/>
  <c r="L33" i="117"/>
  <c r="H31" i="124" s="1"/>
  <c r="L31" i="124" s="1"/>
  <c r="M31" i="124" s="1"/>
  <c r="H19" i="73"/>
  <c r="L32" i="117"/>
  <c r="H30" i="124" s="1"/>
  <c r="K32" i="117"/>
  <c r="H30" i="123" s="1"/>
  <c r="L11" i="117"/>
  <c r="H9" i="124" s="1"/>
  <c r="L9" i="124" s="1"/>
  <c r="M9" i="124" s="1"/>
  <c r="H9" i="73"/>
  <c r="K42" i="117"/>
  <c r="H40" i="123" s="1"/>
  <c r="K9" i="117"/>
  <c r="H7" i="123" s="1"/>
  <c r="H18" i="73"/>
  <c r="L18" i="73" s="1"/>
  <c r="L9" i="117"/>
  <c r="H7" i="124" s="1"/>
  <c r="K43" i="117"/>
  <c r="H41" i="123" s="1"/>
  <c r="L41" i="123" s="1"/>
  <c r="K20" i="117"/>
  <c r="H18" i="123" s="1"/>
  <c r="H41" i="73"/>
  <c r="K37" i="117"/>
  <c r="H35" i="123" s="1"/>
  <c r="L37" i="117"/>
  <c r="H35" i="124" s="1"/>
  <c r="L35" i="124" s="1"/>
  <c r="M35" i="124" s="1"/>
  <c r="K49" i="117"/>
  <c r="H47" i="123" s="1"/>
  <c r="H47" i="73"/>
  <c r="K18" i="117"/>
  <c r="H16" i="123" s="1"/>
  <c r="H16" i="73"/>
  <c r="L18" i="117"/>
  <c r="H16" i="124" s="1"/>
  <c r="K7" i="117"/>
  <c r="H5" i="123" s="1"/>
  <c r="H5" i="73"/>
  <c r="L7" i="117"/>
  <c r="H5" i="124" s="1"/>
  <c r="H51" i="73"/>
  <c r="L53" i="117"/>
  <c r="H51" i="124" s="1"/>
  <c r="K53" i="117"/>
  <c r="H51" i="123" s="1"/>
  <c r="L51" i="123" s="1"/>
  <c r="L41" i="117"/>
  <c r="H39" i="124" s="1"/>
  <c r="K41" i="117"/>
  <c r="H39" i="123" s="1"/>
  <c r="H39" i="73"/>
  <c r="L39" i="73" s="1"/>
  <c r="H42" i="73"/>
  <c r="K44" i="117"/>
  <c r="H42" i="123" s="1"/>
  <c r="L17" i="117"/>
  <c r="H15" i="124" s="1"/>
  <c r="H15" i="73"/>
  <c r="K8" i="117"/>
  <c r="H6" i="123" s="1"/>
  <c r="K11" i="117"/>
  <c r="H9" i="123" s="1"/>
  <c r="L16" i="117"/>
  <c r="H14" i="124" s="1"/>
  <c r="L8" i="117"/>
  <c r="H6" i="124" s="1"/>
  <c r="L6" i="124" s="1"/>
  <c r="M6" i="124" s="1"/>
  <c r="G43" i="73"/>
  <c r="K45" i="116"/>
  <c r="G43" i="123" s="1"/>
  <c r="K35" i="116"/>
  <c r="G33" i="123" s="1"/>
  <c r="G33" i="73"/>
  <c r="L33" i="73" s="1"/>
  <c r="K55" i="116"/>
  <c r="G53" i="123" s="1"/>
  <c r="G53" i="73"/>
  <c r="G46" i="73"/>
  <c r="L46" i="73" s="1"/>
  <c r="L48" i="116"/>
  <c r="G46" i="124" s="1"/>
  <c r="L46" i="124" s="1"/>
  <c r="M46" i="124" s="1"/>
  <c r="K48" i="116"/>
  <c r="G46" i="123" s="1"/>
  <c r="L46" i="123" s="1"/>
  <c r="L23" i="116"/>
  <c r="G21" i="124" s="1"/>
  <c r="K23" i="116"/>
  <c r="G21" i="123" s="1"/>
  <c r="L21" i="123" s="1"/>
  <c r="G21" i="73"/>
  <c r="L21" i="73" s="1"/>
  <c r="L55" i="116"/>
  <c r="G53" i="124" s="1"/>
  <c r="L53" i="124" s="1"/>
  <c r="G19" i="73"/>
  <c r="L53" i="116"/>
  <c r="G51" i="124" s="1"/>
  <c r="L51" i="124" s="1"/>
  <c r="M51" i="124" s="1"/>
  <c r="K50" i="116"/>
  <c r="G48" i="123" s="1"/>
  <c r="L50" i="116"/>
  <c r="G48" i="124" s="1"/>
  <c r="K38" i="116"/>
  <c r="G36" i="123" s="1"/>
  <c r="G10" i="73"/>
  <c r="L10" i="73" s="1"/>
  <c r="K12" i="116"/>
  <c r="G10" i="123" s="1"/>
  <c r="L12" i="116"/>
  <c r="G10" i="124" s="1"/>
  <c r="L10" i="124" s="1"/>
  <c r="M10" i="124" s="1"/>
  <c r="L40" i="116"/>
  <c r="G38" i="124" s="1"/>
  <c r="G38" i="73"/>
  <c r="K40" i="116"/>
  <c r="G38" i="123" s="1"/>
  <c r="G5" i="73"/>
  <c r="L7" i="116"/>
  <c r="G5" i="124" s="1"/>
  <c r="L5" i="124" s="1"/>
  <c r="M5" i="124" s="1"/>
  <c r="K7" i="116"/>
  <c r="G5" i="123" s="1"/>
  <c r="K21" i="116"/>
  <c r="G19" i="123" s="1"/>
  <c r="G52" i="73"/>
  <c r="L45" i="116"/>
  <c r="G43" i="124" s="1"/>
  <c r="K41" i="116"/>
  <c r="G39" i="123" s="1"/>
  <c r="L39" i="123" s="1"/>
  <c r="K54" i="116"/>
  <c r="G52" i="123" s="1"/>
  <c r="L41" i="116"/>
  <c r="G39" i="124" s="1"/>
  <c r="G41" i="73"/>
  <c r="L41" i="73" s="1"/>
  <c r="C31" i="73"/>
  <c r="K32" i="112"/>
  <c r="C31" i="123" s="1"/>
  <c r="C21" i="73"/>
  <c r="K22" i="112"/>
  <c r="C21" i="123" s="1"/>
  <c r="F21" i="123" s="1"/>
  <c r="M21" i="123" s="1"/>
  <c r="K50" i="112"/>
  <c r="C49" i="123" s="1"/>
  <c r="C32" i="73"/>
  <c r="F32" i="73" s="1"/>
  <c r="K43" i="112"/>
  <c r="C42" i="123" s="1"/>
  <c r="F42" i="123" s="1"/>
  <c r="C8" i="73"/>
  <c r="K9" i="112"/>
  <c r="C8" i="123" s="1"/>
  <c r="K17" i="112"/>
  <c r="C16" i="123" s="1"/>
  <c r="C16" i="73"/>
  <c r="K14" i="112"/>
  <c r="C13" i="123" s="1"/>
  <c r="C13" i="73"/>
  <c r="K37" i="112"/>
  <c r="C36" i="123" s="1"/>
  <c r="F36" i="123" s="1"/>
  <c r="C26" i="73"/>
  <c r="F26" i="73" s="1"/>
  <c r="B21" i="73"/>
  <c r="F21" i="73" s="1"/>
  <c r="B14" i="73"/>
  <c r="K15" i="82"/>
  <c r="B13" i="123" s="1"/>
  <c r="K28" i="82"/>
  <c r="B26" i="123" s="1"/>
  <c r="F26" i="123" s="1"/>
  <c r="B40" i="73"/>
  <c r="F40" i="73" s="1"/>
  <c r="K43" i="82"/>
  <c r="B41" i="123" s="1"/>
  <c r="K10" i="82"/>
  <c r="B8" i="123" s="1"/>
  <c r="B8" i="73"/>
  <c r="K46" i="82"/>
  <c r="B44" i="123" s="1"/>
  <c r="F44" i="123" s="1"/>
  <c r="B44" i="73"/>
  <c r="K55" i="82"/>
  <c r="B53" i="123" s="1"/>
  <c r="F53" i="123" s="1"/>
  <c r="K49" i="82"/>
  <c r="B47" i="123" s="1"/>
  <c r="F47" i="123" s="1"/>
  <c r="K40" i="118"/>
  <c r="I38" i="123" s="1"/>
  <c r="I38" i="73"/>
  <c r="L40" i="118"/>
  <c r="I38" i="124" s="1"/>
  <c r="K21" i="118"/>
  <c r="I19" i="123" s="1"/>
  <c r="L21" i="118"/>
  <c r="I19" i="124" s="1"/>
  <c r="L19" i="124" s="1"/>
  <c r="M19" i="124" s="1"/>
  <c r="L47" i="118"/>
  <c r="I45" i="124" s="1"/>
  <c r="K47" i="118"/>
  <c r="I45" i="123" s="1"/>
  <c r="I45" i="73"/>
  <c r="I36" i="73"/>
  <c r="L36" i="73" s="1"/>
  <c r="L38" i="118"/>
  <c r="I36" i="124" s="1"/>
  <c r="L36" i="124" s="1"/>
  <c r="M36" i="124" s="1"/>
  <c r="K38" i="118"/>
  <c r="I36" i="123" s="1"/>
  <c r="L19" i="118"/>
  <c r="I17" i="124" s="1"/>
  <c r="I17" i="73"/>
  <c r="K19" i="118"/>
  <c r="I17" i="123" s="1"/>
  <c r="L18" i="118"/>
  <c r="I16" i="124" s="1"/>
  <c r="K18" i="118"/>
  <c r="I16" i="123" s="1"/>
  <c r="I16" i="73"/>
  <c r="L8" i="118"/>
  <c r="I6" i="124" s="1"/>
  <c r="K8" i="118"/>
  <c r="I6" i="123" s="1"/>
  <c r="I6" i="73"/>
  <c r="K44" i="118"/>
  <c r="I42" i="123" s="1"/>
  <c r="I42" i="73"/>
  <c r="L44" i="118"/>
  <c r="I42" i="124" s="1"/>
  <c r="I14" i="73"/>
  <c r="L16" i="118"/>
  <c r="I14" i="124" s="1"/>
  <c r="K16" i="118"/>
  <c r="I14" i="123" s="1"/>
  <c r="I5" i="73"/>
  <c r="K7" i="118"/>
  <c r="I5" i="123" s="1"/>
  <c r="L39" i="118"/>
  <c r="I37" i="124" s="1"/>
  <c r="K39" i="118"/>
  <c r="I37" i="123" s="1"/>
  <c r="I44" i="73"/>
  <c r="I11" i="73"/>
  <c r="K46" i="118"/>
  <c r="I44" i="123" s="1"/>
  <c r="K11" i="118"/>
  <c r="I9" i="123" s="1"/>
  <c r="I29" i="73"/>
  <c r="L11" i="118"/>
  <c r="I9" i="124" s="1"/>
  <c r="L13" i="118"/>
  <c r="I11" i="124" s="1"/>
  <c r="K31" i="118"/>
  <c r="I29" i="123" s="1"/>
  <c r="K54" i="117"/>
  <c r="H52" i="123" s="1"/>
  <c r="H52" i="73"/>
  <c r="L54" i="117"/>
  <c r="H52" i="124" s="1"/>
  <c r="L52" i="124" s="1"/>
  <c r="M52" i="124" s="1"/>
  <c r="K30" i="117"/>
  <c r="H28" i="123" s="1"/>
  <c r="L28" i="123" s="1"/>
  <c r="L30" i="117"/>
  <c r="H28" i="124" s="1"/>
  <c r="H28" i="73"/>
  <c r="H17" i="73"/>
  <c r="K19" i="117"/>
  <c r="H17" i="123" s="1"/>
  <c r="L19" i="117"/>
  <c r="H17" i="124" s="1"/>
  <c r="H54" i="73"/>
  <c r="L56" i="117"/>
  <c r="H54" i="124" s="1"/>
  <c r="K56" i="117"/>
  <c r="H54" i="123" s="1"/>
  <c r="H38" i="73"/>
  <c r="K40" i="117"/>
  <c r="H38" i="123" s="1"/>
  <c r="L40" i="117"/>
  <c r="H38" i="124" s="1"/>
  <c r="H27" i="73"/>
  <c r="K29" i="117"/>
  <c r="H27" i="123" s="1"/>
  <c r="L10" i="117"/>
  <c r="H8" i="124" s="1"/>
  <c r="K10" i="117"/>
  <c r="H8" i="123" s="1"/>
  <c r="K12" i="117"/>
  <c r="H10" i="123" s="1"/>
  <c r="K39" i="117"/>
  <c r="H37" i="123" s="1"/>
  <c r="H10" i="73"/>
  <c r="L39" i="117"/>
  <c r="H37" i="124" s="1"/>
  <c r="G15" i="73"/>
  <c r="L17" i="116"/>
  <c r="G15" i="124" s="1"/>
  <c r="K17" i="116"/>
  <c r="G15" i="123" s="1"/>
  <c r="L15" i="123" s="1"/>
  <c r="L16" i="116"/>
  <c r="G14" i="124" s="1"/>
  <c r="G14" i="73"/>
  <c r="L14" i="73" s="1"/>
  <c r="K16" i="116"/>
  <c r="G14" i="123" s="1"/>
  <c r="G24" i="73"/>
  <c r="K26" i="116"/>
  <c r="G24" i="123" s="1"/>
  <c r="L24" i="123" s="1"/>
  <c r="L26" i="116"/>
  <c r="G24" i="124" s="1"/>
  <c r="K14" i="116"/>
  <c r="G12" i="123" s="1"/>
  <c r="G12" i="73"/>
  <c r="L14" i="116"/>
  <c r="G12" i="124" s="1"/>
  <c r="G7" i="73"/>
  <c r="K9" i="116"/>
  <c r="G7" i="123" s="1"/>
  <c r="L7" i="123" s="1"/>
  <c r="L9" i="116"/>
  <c r="G7" i="124" s="1"/>
  <c r="L7" i="124" s="1"/>
  <c r="M7" i="124" s="1"/>
  <c r="L56" i="116"/>
  <c r="G54" i="124" s="1"/>
  <c r="L54" i="124" s="1"/>
  <c r="M54" i="124" s="1"/>
  <c r="K56" i="116"/>
  <c r="G54" i="123" s="1"/>
  <c r="G54" i="73"/>
  <c r="L54" i="73" s="1"/>
  <c r="M54" i="73" s="1"/>
  <c r="L20" i="116"/>
  <c r="G18" i="124" s="1"/>
  <c r="L18" i="124" s="1"/>
  <c r="M18" i="124" s="1"/>
  <c r="G6" i="73"/>
  <c r="L6" i="73" s="1"/>
  <c r="K20" i="116"/>
  <c r="G18" i="123" s="1"/>
  <c r="L18" i="123" s="1"/>
  <c r="L39" i="116"/>
  <c r="G37" i="124" s="1"/>
  <c r="K24" i="116"/>
  <c r="G22" i="123" s="1"/>
  <c r="L24" i="116"/>
  <c r="G22" i="124" s="1"/>
  <c r="K21" i="112"/>
  <c r="C20" i="123" s="1"/>
  <c r="C20" i="73"/>
  <c r="C10" i="73"/>
  <c r="F10" i="73" s="1"/>
  <c r="M10" i="73" s="1"/>
  <c r="K11" i="112"/>
  <c r="C10" i="123" s="1"/>
  <c r="C38" i="73"/>
  <c r="K39" i="112"/>
  <c r="C38" i="123" s="1"/>
  <c r="F38" i="123" s="1"/>
  <c r="C28" i="73"/>
  <c r="K29" i="112"/>
  <c r="C28" i="123" s="1"/>
  <c r="C27" i="73"/>
  <c r="F27" i="73" s="1"/>
  <c r="K28" i="112"/>
  <c r="C27" i="123" s="1"/>
  <c r="K47" i="112"/>
  <c r="C46" i="123" s="1"/>
  <c r="C46" i="73"/>
  <c r="K13" i="112"/>
  <c r="C12" i="123" s="1"/>
  <c r="C12" i="73"/>
  <c r="K35" i="112"/>
  <c r="C34" i="123" s="1"/>
  <c r="F34" i="123" s="1"/>
  <c r="M34" i="123" s="1"/>
  <c r="C34" i="73"/>
  <c r="F34" i="73" s="1"/>
  <c r="M34" i="73" s="1"/>
  <c r="K34" i="112"/>
  <c r="C33" i="123" s="1"/>
  <c r="C33" i="73"/>
  <c r="C35" i="73"/>
  <c r="C17" i="73"/>
  <c r="F17" i="73" s="1"/>
  <c r="C53" i="73"/>
  <c r="K6" i="112"/>
  <c r="C5" i="123" s="1"/>
  <c r="C52" i="73"/>
  <c r="C11" i="73"/>
  <c r="K51" i="112"/>
  <c r="C50" i="123" s="1"/>
  <c r="F50" i="123" s="1"/>
  <c r="B29" i="73"/>
  <c r="K31" i="82"/>
  <c r="B29" i="123" s="1"/>
  <c r="F29" i="123" s="1"/>
  <c r="B48" i="73"/>
  <c r="F48" i="73" s="1"/>
  <c r="K50" i="82"/>
  <c r="B48" i="123" s="1"/>
  <c r="F48" i="123" s="1"/>
  <c r="K39" i="82"/>
  <c r="B37" i="123" s="1"/>
  <c r="B37" i="73"/>
  <c r="F37" i="73" s="1"/>
  <c r="K17" i="82"/>
  <c r="B15" i="123" s="1"/>
  <c r="F15" i="123" s="1"/>
  <c r="M15" i="123" s="1"/>
  <c r="B15" i="73"/>
  <c r="K35" i="82"/>
  <c r="B33" i="123" s="1"/>
  <c r="F33" i="123" s="1"/>
  <c r="B33" i="73"/>
  <c r="B12" i="73"/>
  <c r="F12" i="73" s="1"/>
  <c r="K14" i="82"/>
  <c r="B12" i="123" s="1"/>
  <c r="F12" i="123" s="1"/>
  <c r="K29" i="82"/>
  <c r="B27" i="123" s="1"/>
  <c r="B36" i="73"/>
  <c r="F36" i="73" s="1"/>
  <c r="B22" i="73"/>
  <c r="F22" i="73" s="1"/>
  <c r="K34" i="82"/>
  <c r="B32" i="123" s="1"/>
  <c r="F32" i="123" s="1"/>
  <c r="K21" i="82"/>
  <c r="B19" i="123" s="1"/>
  <c r="K33" i="82"/>
  <c r="B31" i="123" s="1"/>
  <c r="F31" i="123" s="1"/>
  <c r="K19" i="116"/>
  <c r="G17" i="123" s="1"/>
  <c r="G17" i="73"/>
  <c r="L19" i="116"/>
  <c r="G17" i="124" s="1"/>
  <c r="L17" i="124" s="1"/>
  <c r="M17" i="124" s="1"/>
  <c r="K18" i="82"/>
  <c r="B16" i="123" s="1"/>
  <c r="F16" i="123" s="1"/>
  <c r="B16" i="73"/>
  <c r="F16" i="73" s="1"/>
  <c r="C25" i="73"/>
  <c r="K26" i="112"/>
  <c r="C25" i="123" s="1"/>
  <c r="F25" i="123" s="1"/>
  <c r="M25" i="123" s="1"/>
  <c r="L22" i="116"/>
  <c r="G20" i="124" s="1"/>
  <c r="L20" i="124" s="1"/>
  <c r="M20" i="124" s="1"/>
  <c r="G20" i="73"/>
  <c r="L20" i="73" s="1"/>
  <c r="K22" i="116"/>
  <c r="G20" i="123" s="1"/>
  <c r="L45" i="117"/>
  <c r="H43" i="124" s="1"/>
  <c r="K45" i="117"/>
  <c r="H43" i="123" s="1"/>
  <c r="H43" i="73"/>
  <c r="H13" i="73"/>
  <c r="K15" i="117"/>
  <c r="H13" i="123" s="1"/>
  <c r="L13" i="123" s="1"/>
  <c r="L15" i="117"/>
  <c r="H13" i="124" s="1"/>
  <c r="K34" i="118"/>
  <c r="I32" i="123" s="1"/>
  <c r="L34" i="118"/>
  <c r="I32" i="124" s="1"/>
  <c r="L32" i="124" s="1"/>
  <c r="M32" i="124" s="1"/>
  <c r="I32" i="73"/>
  <c r="L32" i="73" s="1"/>
  <c r="I15" i="73"/>
  <c r="L17" i="118"/>
  <c r="I15" i="124" s="1"/>
  <c r="K17" i="118"/>
  <c r="I15" i="123" s="1"/>
  <c r="G40" i="73"/>
  <c r="L42" i="116"/>
  <c r="G40" i="124" s="1"/>
  <c r="L40" i="124" s="1"/>
  <c r="K42" i="116"/>
  <c r="G40" i="123" s="1"/>
  <c r="L40" i="123" s="1"/>
  <c r="K36" i="117"/>
  <c r="H34" i="123" s="1"/>
  <c r="L34" i="123" s="1"/>
  <c r="L36" i="117"/>
  <c r="H34" i="124" s="1"/>
  <c r="L34" i="124" s="1"/>
  <c r="M34" i="124" s="1"/>
  <c r="H34" i="73"/>
  <c r="L34" i="73" s="1"/>
  <c r="K31" i="112"/>
  <c r="C30" i="123" s="1"/>
  <c r="F30" i="123" s="1"/>
  <c r="C30" i="73"/>
  <c r="F30" i="73" s="1"/>
  <c r="C14" i="73"/>
  <c r="K15" i="112"/>
  <c r="C14" i="123" s="1"/>
  <c r="F14" i="123" s="1"/>
  <c r="K41" i="82"/>
  <c r="B39" i="123" s="1"/>
  <c r="F39" i="123" s="1"/>
  <c r="B39" i="73"/>
  <c r="F39" i="73" s="1"/>
  <c r="L29" i="116"/>
  <c r="G27" i="124" s="1"/>
  <c r="L27" i="124" s="1"/>
  <c r="K29" i="116"/>
  <c r="G27" i="123" s="1"/>
  <c r="L27" i="123" s="1"/>
  <c r="G27" i="73"/>
  <c r="L27" i="73" s="1"/>
  <c r="B20" i="73"/>
  <c r="F20" i="73" s="1"/>
  <c r="M20" i="73" s="1"/>
  <c r="K22" i="82"/>
  <c r="B20" i="123" s="1"/>
  <c r="F20" i="123" s="1"/>
  <c r="K45" i="82"/>
  <c r="B43" i="123" s="1"/>
  <c r="F43" i="123" s="1"/>
  <c r="B43" i="73"/>
  <c r="K30" i="82"/>
  <c r="B28" i="123" s="1"/>
  <c r="B28" i="73"/>
  <c r="F28" i="73" s="1"/>
  <c r="C43" i="73"/>
  <c r="K44" i="112"/>
  <c r="C43" i="123" s="1"/>
  <c r="K25" i="116"/>
  <c r="G23" i="123" s="1"/>
  <c r="G23" i="73"/>
  <c r="L25" i="116"/>
  <c r="G23" i="124" s="1"/>
  <c r="C19" i="73"/>
  <c r="F19" i="73" s="1"/>
  <c r="K20" i="112"/>
  <c r="C19" i="123" s="1"/>
  <c r="L25" i="117"/>
  <c r="H23" i="124" s="1"/>
  <c r="K7" i="112"/>
  <c r="C6" i="123" s="1"/>
  <c r="C6" i="73"/>
  <c r="G29" i="73"/>
  <c r="L31" i="116"/>
  <c r="G29" i="124" s="1"/>
  <c r="L29" i="124" s="1"/>
  <c r="M29" i="124" s="1"/>
  <c r="K52" i="117"/>
  <c r="H50" i="123" s="1"/>
  <c r="L50" i="123" s="1"/>
  <c r="L52" i="117"/>
  <c r="H50" i="124" s="1"/>
  <c r="K46" i="112"/>
  <c r="C45" i="123" s="1"/>
  <c r="F45" i="123" s="1"/>
  <c r="B24" i="73"/>
  <c r="F24" i="73" s="1"/>
  <c r="G37" i="73"/>
  <c r="L37" i="73" s="1"/>
  <c r="K38" i="112"/>
  <c r="C37" i="123" s="1"/>
  <c r="K24" i="117"/>
  <c r="H22" i="123" s="1"/>
  <c r="H22" i="73"/>
  <c r="L22" i="73" s="1"/>
  <c r="K11" i="82"/>
  <c r="B9" i="123" s="1"/>
  <c r="F9" i="123" s="1"/>
  <c r="K8" i="116"/>
  <c r="G6" i="123" s="1"/>
  <c r="K13" i="82"/>
  <c r="B11" i="123" s="1"/>
  <c r="F11" i="123" s="1"/>
  <c r="B11" i="73"/>
  <c r="F11" i="73" s="1"/>
  <c r="B46" i="73"/>
  <c r="F46" i="73" s="1"/>
  <c r="K48" i="82"/>
  <c r="B46" i="123" s="1"/>
  <c r="C29" i="73"/>
  <c r="K30" i="112"/>
  <c r="C29" i="123" s="1"/>
  <c r="K14" i="117"/>
  <c r="H12" i="123" s="1"/>
  <c r="H12" i="73"/>
  <c r="K45" i="118"/>
  <c r="I43" i="123" s="1"/>
  <c r="L30" i="116"/>
  <c r="G28" i="124" s="1"/>
  <c r="K25" i="117"/>
  <c r="H23" i="123" s="1"/>
  <c r="K35" i="117"/>
  <c r="H33" i="123" s="1"/>
  <c r="C23" i="73"/>
  <c r="K16" i="117"/>
  <c r="H14" i="123" s="1"/>
  <c r="L18" i="116"/>
  <c r="G16" i="124" s="1"/>
  <c r="K18" i="116"/>
  <c r="G16" i="123" s="1"/>
  <c r="G16" i="73"/>
  <c r="L16" i="73" s="1"/>
  <c r="L14" i="118"/>
  <c r="I12" i="124" s="1"/>
  <c r="I12" i="73"/>
  <c r="K14" i="118"/>
  <c r="I12" i="123" s="1"/>
  <c r="K31" i="117"/>
  <c r="H29" i="123" s="1"/>
  <c r="L31" i="117"/>
  <c r="H29" i="124" s="1"/>
  <c r="I7" i="73"/>
  <c r="K12" i="82"/>
  <c r="B10" i="123" s="1"/>
  <c r="L49" i="116"/>
  <c r="G47" i="124" s="1"/>
  <c r="L47" i="124" s="1"/>
  <c r="M47" i="124" s="1"/>
  <c r="K49" i="116"/>
  <c r="G47" i="123" s="1"/>
  <c r="G47" i="73"/>
  <c r="L47" i="73" s="1"/>
  <c r="K11" i="116"/>
  <c r="G9" i="123" s="1"/>
  <c r="G9" i="73"/>
  <c r="L9" i="73" s="1"/>
  <c r="L33" i="118"/>
  <c r="I31" i="124" s="1"/>
  <c r="I31" i="73"/>
  <c r="K33" i="118"/>
  <c r="I31" i="123" s="1"/>
  <c r="K33" i="116"/>
  <c r="G31" i="123" s="1"/>
  <c r="L31" i="123" s="1"/>
  <c r="G31" i="73"/>
  <c r="L31" i="73" s="1"/>
  <c r="G28" i="73"/>
  <c r="C44" i="73"/>
  <c r="K45" i="112"/>
  <c r="C44" i="123" s="1"/>
  <c r="H24" i="73"/>
  <c r="K52" i="112"/>
  <c r="C51" i="123" s="1"/>
  <c r="K51" i="116"/>
  <c r="G49" i="123" s="1"/>
  <c r="L28" i="116"/>
  <c r="G26" i="124" s="1"/>
  <c r="L26" i="124" s="1"/>
  <c r="M26" i="124" s="1"/>
  <c r="G26" i="73"/>
  <c r="L26" i="73" s="1"/>
  <c r="I18" i="73"/>
  <c r="K20" i="118"/>
  <c r="I18" i="123" s="1"/>
  <c r="K51" i="82"/>
  <c r="B49" i="123" s="1"/>
  <c r="F49" i="123" s="1"/>
  <c r="B49" i="73"/>
  <c r="F49" i="73" s="1"/>
  <c r="K25" i="82"/>
  <c r="B23" i="123" s="1"/>
  <c r="F23" i="123" s="1"/>
  <c r="L35" i="117"/>
  <c r="H33" i="124" s="1"/>
  <c r="L33" i="124" s="1"/>
  <c r="M33" i="124" s="1"/>
  <c r="B18" i="73"/>
  <c r="F18" i="73" s="1"/>
  <c r="L46" i="117"/>
  <c r="H44" i="124" s="1"/>
  <c r="L51" i="116"/>
  <c r="G49" i="124" s="1"/>
  <c r="L49" i="124" s="1"/>
  <c r="M49" i="124" s="1"/>
  <c r="L48" i="117"/>
  <c r="H46" i="124" s="1"/>
  <c r="L26" i="118"/>
  <c r="I24" i="124" s="1"/>
  <c r="L50" i="118"/>
  <c r="I48" i="124" s="1"/>
  <c r="K13" i="117"/>
  <c r="H11" i="123" s="1"/>
  <c r="L11" i="123" s="1"/>
  <c r="L24" i="117"/>
  <c r="H22" i="124" s="1"/>
  <c r="L13" i="117"/>
  <c r="H11" i="124" s="1"/>
  <c r="L11" i="124" s="1"/>
  <c r="M11" i="124" s="1"/>
  <c r="B52" i="73"/>
  <c r="F52" i="73" s="1"/>
  <c r="G45" i="73"/>
  <c r="L45" i="73" s="1"/>
  <c r="M45" i="73" s="1"/>
  <c r="K47" i="116"/>
  <c r="G45" i="123" s="1"/>
  <c r="L47" i="116"/>
  <c r="G45" i="124" s="1"/>
  <c r="K46" i="117"/>
  <c r="H44" i="123" s="1"/>
  <c r="K31" i="116"/>
  <c r="G29" i="123" s="1"/>
  <c r="I48" i="73"/>
  <c r="L48" i="73" s="1"/>
  <c r="L46" i="116"/>
  <c r="G44" i="124" s="1"/>
  <c r="L44" i="124" s="1"/>
  <c r="M44" i="124" s="1"/>
  <c r="G44" i="73"/>
  <c r="L44" i="73" s="1"/>
  <c r="K46" i="116"/>
  <c r="G44" i="123" s="1"/>
  <c r="K37" i="116"/>
  <c r="G35" i="123" s="1"/>
  <c r="L35" i="123" s="1"/>
  <c r="G35" i="73"/>
  <c r="L35" i="73" s="1"/>
  <c r="L30" i="118"/>
  <c r="I28" i="124" s="1"/>
  <c r="I28" i="73"/>
  <c r="K51" i="117"/>
  <c r="H49" i="123" s="1"/>
  <c r="H49" i="73"/>
  <c r="L49" i="73" s="1"/>
  <c r="B35" i="73"/>
  <c r="F35" i="73" s="1"/>
  <c r="K37" i="82"/>
  <c r="B35" i="123" s="1"/>
  <c r="F35" i="123" s="1"/>
  <c r="K48" i="117"/>
  <c r="H46" i="123" s="1"/>
  <c r="L50" i="117"/>
  <c r="H48" i="124" s="1"/>
  <c r="I40" i="73"/>
  <c r="B6" i="73"/>
  <c r="F6" i="73" s="1"/>
  <c r="C41" i="73"/>
  <c r="F41" i="73" s="1"/>
  <c r="M41" i="73" s="1"/>
  <c r="K42" i="112"/>
  <c r="C41" i="123" s="1"/>
  <c r="I23" i="73"/>
  <c r="K56" i="82"/>
  <c r="B54" i="123" s="1"/>
  <c r="F54" i="123" s="1"/>
  <c r="G50" i="73"/>
  <c r="L50" i="73" s="1"/>
  <c r="M50" i="73" s="1"/>
  <c r="L52" i="116"/>
  <c r="G50" i="124" s="1"/>
  <c r="L32" i="116"/>
  <c r="G30" i="124" s="1"/>
  <c r="L30" i="124" s="1"/>
  <c r="M30" i="124" s="1"/>
  <c r="L10" i="116"/>
  <c r="G8" i="124" s="1"/>
  <c r="L8" i="124" s="1"/>
  <c r="M8" i="124" s="1"/>
  <c r="K10" i="116"/>
  <c r="G8" i="123" s="1"/>
  <c r="I19" i="73"/>
  <c r="L43" i="116"/>
  <c r="G41" i="124" s="1"/>
  <c r="L41" i="124" s="1"/>
  <c r="M41" i="124" s="1"/>
  <c r="K7" i="82"/>
  <c r="B5" i="123" s="1"/>
  <c r="F5" i="123" s="1"/>
  <c r="B5" i="73"/>
  <c r="F5" i="73" s="1"/>
  <c r="K19" i="82"/>
  <c r="B17" i="123" s="1"/>
  <c r="F17" i="123" s="1"/>
  <c r="L26" i="117"/>
  <c r="H24" i="124" s="1"/>
  <c r="C15" i="73"/>
  <c r="K32" i="116"/>
  <c r="G30" i="123" s="1"/>
  <c r="L30" i="123" s="1"/>
  <c r="K50" i="117"/>
  <c r="H48" i="123" s="1"/>
  <c r="K10" i="112"/>
  <c r="C9" i="123" s="1"/>
  <c r="C9" i="73"/>
  <c r="F9" i="73" s="1"/>
  <c r="M9" i="73" s="1"/>
  <c r="K44" i="116"/>
  <c r="G42" i="123" s="1"/>
  <c r="L44" i="116"/>
  <c r="G42" i="124" s="1"/>
  <c r="G42" i="73"/>
  <c r="L42" i="73" s="1"/>
  <c r="M42" i="73" s="1"/>
  <c r="K53" i="82"/>
  <c r="B51" i="123" s="1"/>
  <c r="F51" i="123" s="1"/>
  <c r="B51" i="73"/>
  <c r="F51" i="73" s="1"/>
  <c r="M51" i="73" s="1"/>
  <c r="K54" i="118"/>
  <c r="I52" i="123" s="1"/>
  <c r="L54" i="118"/>
  <c r="I52" i="124" s="1"/>
  <c r="L29" i="117"/>
  <c r="H27" i="124" s="1"/>
  <c r="K25" i="112"/>
  <c r="C24" i="123" s="1"/>
  <c r="K42" i="118"/>
  <c r="I40" i="123" s="1"/>
  <c r="H26" i="73"/>
  <c r="L28" i="117"/>
  <c r="H26" i="124" s="1"/>
  <c r="K28" i="117"/>
  <c r="H26" i="123" s="1"/>
  <c r="L26" i="123" s="1"/>
  <c r="G13" i="73"/>
  <c r="L13" i="73" s="1"/>
  <c r="L15" i="116"/>
  <c r="G13" i="124" s="1"/>
  <c r="L13" i="124" s="1"/>
  <c r="M13" i="124" s="1"/>
  <c r="I53" i="73"/>
  <c r="K55" i="118"/>
  <c r="I53" i="123" s="1"/>
  <c r="B38" i="73"/>
  <c r="G8" i="73"/>
  <c r="L8" i="73" s="1"/>
  <c r="I52" i="73"/>
  <c r="B25" i="73"/>
  <c r="F25" i="73" s="1"/>
  <c r="M25" i="73" s="1"/>
  <c r="K47" i="117"/>
  <c r="H45" i="123" s="1"/>
  <c r="L47" i="117"/>
  <c r="H45" i="124" s="1"/>
  <c r="L43" i="118"/>
  <c r="I41" i="124" s="1"/>
  <c r="K43" i="118"/>
  <c r="I41" i="123" s="1"/>
  <c r="C47" i="73"/>
  <c r="F47" i="73" s="1"/>
  <c r="L44" i="117"/>
  <c r="H42" i="124" s="1"/>
  <c r="M47" i="73" l="1"/>
  <c r="M27" i="73"/>
  <c r="M30" i="73"/>
  <c r="M26" i="73"/>
  <c r="M32" i="73"/>
  <c r="M49" i="73"/>
  <c r="F38" i="73"/>
  <c r="L17" i="73"/>
  <c r="M17" i="73" s="1"/>
  <c r="F15" i="73"/>
  <c r="M15" i="73" s="1"/>
  <c r="F44" i="73"/>
  <c r="M44" i="73" s="1"/>
  <c r="L38" i="73"/>
  <c r="M6" i="73"/>
  <c r="M37" i="73"/>
  <c r="L24" i="73"/>
  <c r="F8" i="73"/>
  <c r="M8" i="73" s="1"/>
  <c r="M39" i="73"/>
  <c r="M22" i="73"/>
  <c r="M48" i="73"/>
  <c r="L53" i="73"/>
  <c r="M53" i="73" s="1"/>
  <c r="M24" i="73"/>
  <c r="M46" i="73"/>
  <c r="M36" i="73"/>
  <c r="L52" i="73"/>
  <c r="M52" i="73" s="1"/>
  <c r="M31" i="73"/>
  <c r="M13" i="73"/>
  <c r="M35" i="73"/>
  <c r="M11" i="73"/>
  <c r="F29" i="73"/>
  <c r="L40" i="73"/>
  <c r="M40" i="73" s="1"/>
  <c r="M18" i="73"/>
  <c r="L29" i="73"/>
  <c r="L7" i="73"/>
  <c r="M7" i="73" s="1"/>
  <c r="L15" i="73"/>
  <c r="F14" i="73"/>
  <c r="M14" i="73" s="1"/>
  <c r="F43" i="73"/>
  <c r="M43" i="73" s="1"/>
  <c r="M16" i="73"/>
  <c r="M21" i="73"/>
  <c r="L19" i="73"/>
  <c r="M19" i="73" s="1"/>
  <c r="L23" i="73"/>
  <c r="M23" i="73" s="1"/>
  <c r="L28" i="73"/>
  <c r="M28" i="73" s="1"/>
  <c r="F33" i="73"/>
  <c r="M33" i="73" s="1"/>
  <c r="L12" i="73"/>
  <c r="M12" i="73" s="1"/>
  <c r="L5" i="73"/>
  <c r="M5" i="73" s="1"/>
  <c r="L43" i="73"/>
  <c r="M39" i="123"/>
  <c r="M30" i="123"/>
  <c r="M50" i="123"/>
  <c r="M51" i="123"/>
  <c r="M31" i="123"/>
  <c r="F19" i="123"/>
  <c r="F37" i="123"/>
  <c r="M37" i="123" s="1"/>
  <c r="L14" i="123"/>
  <c r="M14" i="123" s="1"/>
  <c r="F8" i="123"/>
  <c r="M8" i="123" s="1"/>
  <c r="L52" i="123"/>
  <c r="M52" i="123" s="1"/>
  <c r="L10" i="123"/>
  <c r="L23" i="123"/>
  <c r="L20" i="123"/>
  <c r="M20" i="123" s="1"/>
  <c r="M32" i="123"/>
  <c r="L54" i="123"/>
  <c r="F41" i="123"/>
  <c r="M41" i="123" s="1"/>
  <c r="M6" i="123"/>
  <c r="M40" i="123"/>
  <c r="L44" i="123"/>
  <c r="L42" i="123"/>
  <c r="M42" i="123" s="1"/>
  <c r="L8" i="123"/>
  <c r="L49" i="123"/>
  <c r="L9" i="123"/>
  <c r="L16" i="123"/>
  <c r="M16" i="123" s="1"/>
  <c r="F46" i="123"/>
  <c r="M46" i="123" s="1"/>
  <c r="L36" i="123"/>
  <c r="M36" i="123" s="1"/>
  <c r="M26" i="123"/>
  <c r="L47" i="123"/>
  <c r="M47" i="123" s="1"/>
  <c r="F27" i="123"/>
  <c r="M27" i="123" s="1"/>
  <c r="F13" i="123"/>
  <c r="M13" i="123" s="1"/>
  <c r="L19" i="123"/>
  <c r="L48" i="123"/>
  <c r="M48" i="123" s="1"/>
  <c r="M18" i="123"/>
  <c r="M35" i="123"/>
  <c r="M11" i="123"/>
  <c r="L5" i="123"/>
  <c r="M5" i="123" s="1"/>
  <c r="L33" i="123"/>
  <c r="M33" i="123" s="1"/>
  <c r="L17" i="123"/>
  <c r="M17" i="123" s="1"/>
  <c r="M44" i="123"/>
  <c r="L29" i="123"/>
  <c r="M29" i="123" s="1"/>
  <c r="L53" i="123"/>
  <c r="F28" i="123"/>
  <c r="M28" i="123" s="1"/>
  <c r="L45" i="123"/>
  <c r="M45" i="123" s="1"/>
  <c r="F10" i="123"/>
  <c r="L6" i="123"/>
  <c r="L43" i="123"/>
  <c r="M49" i="123"/>
  <c r="M54" i="123"/>
  <c r="M23" i="123"/>
  <c r="M9" i="123"/>
  <c r="M43" i="123"/>
  <c r="L22" i="123"/>
  <c r="M22" i="123" s="1"/>
  <c r="M24" i="123"/>
  <c r="L12" i="123"/>
  <c r="M12" i="123" s="1"/>
  <c r="M53" i="123"/>
  <c r="L38" i="123"/>
  <c r="M38" i="123" s="1"/>
  <c r="L14" i="124"/>
  <c r="M14" i="124" s="1"/>
  <c r="L43" i="124"/>
  <c r="M43" i="124" s="1"/>
  <c r="L42" i="124"/>
  <c r="M42" i="124" s="1"/>
  <c r="L16" i="124"/>
  <c r="M16" i="124" s="1"/>
  <c r="L48" i="124"/>
  <c r="M48" i="124" s="1"/>
  <c r="L15" i="124"/>
  <c r="M15" i="124" s="1"/>
  <c r="L50" i="124"/>
  <c r="M50" i="124" s="1"/>
  <c r="L45" i="124"/>
  <c r="M45" i="124" s="1"/>
  <c r="M27" i="124"/>
  <c r="L22" i="124"/>
  <c r="M22" i="124" s="1"/>
  <c r="M39" i="124"/>
  <c r="L37" i="124"/>
  <c r="M37" i="124" s="1"/>
  <c r="L28" i="124"/>
  <c r="M28" i="124" s="1"/>
  <c r="L24" i="124"/>
  <c r="M24" i="124" s="1"/>
  <c r="L38" i="124"/>
  <c r="M38" i="124" s="1"/>
  <c r="L21" i="124"/>
  <c r="M21" i="124" s="1"/>
  <c r="L12" i="124"/>
  <c r="M12" i="124" s="1"/>
  <c r="L23" i="124"/>
  <c r="M23" i="124" s="1"/>
  <c r="L39" i="124"/>
  <c r="M29" i="73" l="1"/>
  <c r="M38" i="73"/>
  <c r="M19" i="123"/>
  <c r="M10" i="123"/>
</calcChain>
</file>

<file path=xl/sharedStrings.xml><?xml version="1.0" encoding="utf-8"?>
<sst xmlns="http://schemas.openxmlformats.org/spreadsheetml/2006/main" count="652" uniqueCount="115">
  <si>
    <t>Supply</t>
  </si>
  <si>
    <t>Imports</t>
  </si>
  <si>
    <t>Total</t>
  </si>
  <si>
    <t>Exports</t>
  </si>
  <si>
    <t>Production</t>
  </si>
  <si>
    <t/>
  </si>
  <si>
    <t>Product weight</t>
  </si>
  <si>
    <t>NA</t>
  </si>
  <si>
    <t>Citrus</t>
  </si>
  <si>
    <t>Noncitrus</t>
  </si>
  <si>
    <t>Orange</t>
  </si>
  <si>
    <t>Lemon</t>
  </si>
  <si>
    <t>Lime</t>
  </si>
  <si>
    <t>Apple</t>
  </si>
  <si>
    <t>Grape</t>
  </si>
  <si>
    <t>Pineapple</t>
  </si>
  <si>
    <t>Cranberry</t>
  </si>
  <si>
    <t>Prune</t>
  </si>
  <si>
    <t>Fresh weight equivalent</t>
  </si>
  <si>
    <t>Beginning stocks</t>
  </si>
  <si>
    <t>Ending stocks</t>
  </si>
  <si>
    <t>Filename:</t>
  </si>
  <si>
    <t>Worksheets:</t>
  </si>
  <si>
    <t>Per capita availability</t>
  </si>
  <si>
    <t>FILENAME: FRUITJU</t>
  </si>
  <si>
    <t>NA = Not available.</t>
  </si>
  <si>
    <t>---- Millions ----</t>
  </si>
  <si>
    <t>Grapefruit</t>
  </si>
  <si>
    <t>Nonfood use</t>
  </si>
  <si>
    <t>Oranges and temples</t>
  </si>
  <si>
    <t>Tangerines and tangelos</t>
  </si>
  <si>
    <t>CF = 15.0</t>
  </si>
  <si>
    <t>CF = 11.0</t>
  </si>
  <si>
    <t>CF = 12.0</t>
  </si>
  <si>
    <t>Gallons, single-strength</t>
  </si>
  <si>
    <t>------- Pounds, single-strength -------</t>
  </si>
  <si>
    <t>Pineapple juice: Supply and use</t>
  </si>
  <si>
    <t>Grape juice: Supply and use</t>
  </si>
  <si>
    <t>Apple juice and cider: Supply and use</t>
  </si>
  <si>
    <t>Grapefruit juice: Supply and use</t>
  </si>
  <si>
    <t>Orange juice: Supply and use</t>
  </si>
  <si>
    <r>
      <t>Selected fruit juices (processed weight, gallons): Per capita availability</t>
    </r>
    <r>
      <rPr>
        <b/>
        <vertAlign val="superscript"/>
        <sz val="10"/>
        <rFont val="Arial"/>
        <family val="2"/>
      </rPr>
      <t>1</t>
    </r>
  </si>
  <si>
    <r>
      <t>Year</t>
    </r>
    <r>
      <rPr>
        <vertAlign val="superscript"/>
        <sz val="10"/>
        <rFont val="Arial"/>
        <family val="2"/>
      </rPr>
      <t>2</t>
    </r>
  </si>
  <si>
    <r>
      <t>Total fruit juice</t>
    </r>
    <r>
      <rPr>
        <vertAlign val="superscript"/>
        <sz val="10"/>
        <rFont val="Arial"/>
        <family val="2"/>
      </rPr>
      <t>3</t>
    </r>
  </si>
  <si>
    <r>
      <t>Total citrus</t>
    </r>
    <r>
      <rPr>
        <vertAlign val="superscript"/>
        <sz val="10"/>
        <rFont val="Arial"/>
        <family val="2"/>
      </rPr>
      <t>3</t>
    </r>
  </si>
  <si>
    <r>
      <t>Total noncitrus</t>
    </r>
    <r>
      <rPr>
        <vertAlign val="superscript"/>
        <sz val="10"/>
        <rFont val="Arial"/>
        <family val="2"/>
      </rPr>
      <t>3</t>
    </r>
  </si>
  <si>
    <r>
      <rPr>
        <vertAlign val="superscript"/>
        <sz val="10"/>
        <rFont val="Arial"/>
        <family val="2"/>
      </rPr>
      <t>2</t>
    </r>
    <r>
      <rPr>
        <sz val="10"/>
        <rFont val="Arial"/>
        <family val="2"/>
      </rPr>
      <t xml:space="preserve">Marketing season begins in October of the previous year shown for grapefruit and orange juice, August for apple juice and cider, August of the previous year shown for lemon and lime juice, and July for grape juice. Pineapple, prune, and cranberry juice are on a calendar-year basis. </t>
    </r>
  </si>
  <si>
    <r>
      <rPr>
        <vertAlign val="superscript"/>
        <sz val="10"/>
        <rFont val="Arial"/>
        <family val="2"/>
      </rPr>
      <t>3</t>
    </r>
    <r>
      <rPr>
        <sz val="10"/>
        <rFont val="Arial"/>
        <family val="2"/>
      </rPr>
      <t>Computed from unrounded data.</t>
    </r>
  </si>
  <si>
    <r>
      <t>Selected fruit juices (processed weight, pounds): Per capita availability</t>
    </r>
    <r>
      <rPr>
        <b/>
        <vertAlign val="superscript"/>
        <sz val="10"/>
        <rFont val="Arial"/>
        <family val="2"/>
      </rPr>
      <t>1</t>
    </r>
  </si>
  <si>
    <r>
      <t>Selected fruit juices (fresh-weight equivalent, pounds): Per capita availability</t>
    </r>
    <r>
      <rPr>
        <b/>
        <vertAlign val="superscript"/>
        <sz val="10"/>
        <rFont val="Arial"/>
        <family val="2"/>
      </rPr>
      <t>1</t>
    </r>
  </si>
  <si>
    <r>
      <t>Orange juice: Supply and use</t>
    </r>
    <r>
      <rPr>
        <b/>
        <vertAlign val="superscript"/>
        <sz val="10"/>
        <rFont val="Arial"/>
        <family val="2"/>
      </rPr>
      <t>1</t>
    </r>
  </si>
  <si>
    <r>
      <t>U.S. population, July 1</t>
    </r>
    <r>
      <rPr>
        <vertAlign val="superscript"/>
        <sz val="10"/>
        <rFont val="Arial"/>
        <family val="2"/>
      </rPr>
      <t>3</t>
    </r>
  </si>
  <si>
    <r>
      <t>Food availability</t>
    </r>
    <r>
      <rPr>
        <vertAlign val="superscript"/>
        <sz val="10"/>
        <rFont val="Arial"/>
        <family val="2"/>
      </rPr>
      <t>4</t>
    </r>
  </si>
  <si>
    <r>
      <t>Total supply</t>
    </r>
    <r>
      <rPr>
        <vertAlign val="superscript"/>
        <sz val="10"/>
        <rFont val="Arial"/>
        <family val="2"/>
      </rPr>
      <t>4</t>
    </r>
  </si>
  <si>
    <r>
      <rPr>
        <vertAlign val="superscript"/>
        <sz val="10"/>
        <rFont val="Arial"/>
        <family val="2"/>
      </rPr>
      <t>1</t>
    </r>
    <r>
      <rPr>
        <sz val="10"/>
        <rFont val="Arial"/>
        <family val="2"/>
      </rPr>
      <t xml:space="preserve">Processed weight, single-strength equivalent. </t>
    </r>
  </si>
  <si>
    <r>
      <rPr>
        <vertAlign val="superscript"/>
        <sz val="10"/>
        <rFont val="Arial"/>
        <family val="2"/>
      </rPr>
      <t>2</t>
    </r>
    <r>
      <rPr>
        <sz val="10"/>
        <rFont val="Arial"/>
        <family val="2"/>
      </rPr>
      <t xml:space="preserve">Marketing season begins in December of first year shown from 1986 to 1998. As of 1999, season begins in October. </t>
    </r>
  </si>
  <si>
    <r>
      <rPr>
        <vertAlign val="superscript"/>
        <sz val="10"/>
        <rFont val="Arial"/>
        <family val="2"/>
      </rPr>
      <t>3</t>
    </r>
    <r>
      <rPr>
        <sz val="10"/>
        <rFont val="Arial"/>
        <family val="2"/>
      </rPr>
      <t xml:space="preserve">Resident population plus the Armed Forces overseas. </t>
    </r>
  </si>
  <si>
    <r>
      <rPr>
        <vertAlign val="superscript"/>
        <sz val="10"/>
        <rFont val="Arial"/>
        <family val="2"/>
      </rPr>
      <t>4</t>
    </r>
    <r>
      <rPr>
        <sz val="10"/>
        <rFont val="Arial"/>
        <family val="2"/>
      </rPr>
      <t>Computed from unrounded data.</t>
    </r>
  </si>
  <si>
    <r>
      <t>Grapefruit juice: Supply and use</t>
    </r>
    <r>
      <rPr>
        <b/>
        <vertAlign val="superscript"/>
        <sz val="10"/>
        <rFont val="Arial"/>
        <family val="2"/>
      </rPr>
      <t>1</t>
    </r>
  </si>
  <si>
    <r>
      <t>Food availability</t>
    </r>
    <r>
      <rPr>
        <vertAlign val="superscript"/>
        <sz val="10"/>
        <rFont val="Arial"/>
        <family val="2"/>
      </rPr>
      <t>6</t>
    </r>
  </si>
  <si>
    <r>
      <t>Beginning stocks</t>
    </r>
    <r>
      <rPr>
        <vertAlign val="superscript"/>
        <sz val="10"/>
        <rFont val="Arial"/>
        <family val="2"/>
      </rPr>
      <t>4</t>
    </r>
  </si>
  <si>
    <r>
      <t>Total supply</t>
    </r>
    <r>
      <rPr>
        <vertAlign val="superscript"/>
        <sz val="10"/>
        <rFont val="Arial"/>
        <family val="2"/>
      </rPr>
      <t>6</t>
    </r>
  </si>
  <si>
    <r>
      <t>Exports</t>
    </r>
    <r>
      <rPr>
        <vertAlign val="superscript"/>
        <sz val="10"/>
        <rFont val="Arial"/>
        <family val="2"/>
      </rPr>
      <t>5</t>
    </r>
  </si>
  <si>
    <r>
      <rPr>
        <vertAlign val="superscript"/>
        <sz val="10"/>
        <rFont val="Arial"/>
        <family val="2"/>
      </rPr>
      <t>1</t>
    </r>
    <r>
      <rPr>
        <sz val="10"/>
        <rFont val="Arial"/>
        <family val="2"/>
      </rPr>
      <t xml:space="preserve">Processed weight, single-strength equivalent.  </t>
    </r>
  </si>
  <si>
    <r>
      <rPr>
        <vertAlign val="superscript"/>
        <sz val="10"/>
        <rFont val="Arial"/>
        <family val="2"/>
      </rPr>
      <t>2</t>
    </r>
    <r>
      <rPr>
        <sz val="10"/>
        <rFont val="Arial"/>
        <family val="2"/>
      </rPr>
      <t xml:space="preserve">Marketing season begins in December of the first year shown from 1981 to 1998. As of 1999, season begins in October. </t>
    </r>
  </si>
  <si>
    <r>
      <rPr>
        <vertAlign val="superscript"/>
        <sz val="10"/>
        <rFont val="Arial"/>
        <family val="2"/>
      </rPr>
      <t>4</t>
    </r>
    <r>
      <rPr>
        <sz val="10"/>
        <rFont val="Arial"/>
        <family val="2"/>
      </rPr>
      <t xml:space="preserve">Stock data were adjusted beginning with 1990 ending stock data to reflect Florida inventories more accurately. </t>
    </r>
  </si>
  <si>
    <r>
      <rPr>
        <vertAlign val="superscript"/>
        <sz val="10"/>
        <rFont val="Arial"/>
        <family val="2"/>
      </rPr>
      <t>5</t>
    </r>
    <r>
      <rPr>
        <sz val="10"/>
        <rFont val="Arial"/>
        <family val="2"/>
      </rPr>
      <t xml:space="preserve">Exports include shipments to territories until 1987. </t>
    </r>
  </si>
  <si>
    <r>
      <rPr>
        <vertAlign val="superscript"/>
        <sz val="10"/>
        <rFont val="Arial"/>
        <family val="2"/>
      </rPr>
      <t>6</t>
    </r>
    <r>
      <rPr>
        <sz val="10"/>
        <rFont val="Arial"/>
        <family val="2"/>
      </rPr>
      <t>Computed from unrounded data.</t>
    </r>
  </si>
  <si>
    <r>
      <t>Apple juice and cider: Supply and use</t>
    </r>
    <r>
      <rPr>
        <b/>
        <vertAlign val="superscript"/>
        <sz val="10"/>
        <rFont val="Arial"/>
        <family val="2"/>
      </rPr>
      <t>1</t>
    </r>
  </si>
  <si>
    <r>
      <t>U.S. population, January 1 of the following year</t>
    </r>
    <r>
      <rPr>
        <vertAlign val="superscript"/>
        <sz val="10"/>
        <rFont val="Arial"/>
        <family val="2"/>
      </rPr>
      <t>3</t>
    </r>
  </si>
  <si>
    <r>
      <t>Fresh weight equivalent</t>
    </r>
    <r>
      <rPr>
        <vertAlign val="superscript"/>
        <sz val="10"/>
        <rFont val="Arial"/>
        <family val="2"/>
      </rPr>
      <t>5</t>
    </r>
  </si>
  <si>
    <r>
      <rPr>
        <vertAlign val="superscript"/>
        <sz val="10"/>
        <rFont val="Arial"/>
        <family val="2"/>
      </rPr>
      <t>2</t>
    </r>
    <r>
      <rPr>
        <sz val="10"/>
        <rFont val="Arial"/>
        <family val="2"/>
      </rPr>
      <t xml:space="preserve">Marketing season begins in August. </t>
    </r>
  </si>
  <si>
    <r>
      <rPr>
        <vertAlign val="superscript"/>
        <sz val="10"/>
        <rFont val="Arial"/>
        <family val="2"/>
      </rPr>
      <t>4</t>
    </r>
    <r>
      <rPr>
        <sz val="10"/>
        <rFont val="Arial"/>
        <family val="2"/>
      </rPr>
      <t xml:space="preserve">Computed from unrounded data. </t>
    </r>
  </si>
  <si>
    <r>
      <rPr>
        <vertAlign val="superscript"/>
        <sz val="10"/>
        <rFont val="Arial"/>
        <family val="2"/>
      </rPr>
      <t>5</t>
    </r>
    <r>
      <rPr>
        <sz val="10"/>
        <rFont val="Arial"/>
        <family val="2"/>
      </rPr>
      <t>Conversion factor = 12.0.</t>
    </r>
  </si>
  <si>
    <r>
      <t>Grape juice: Supply and use</t>
    </r>
    <r>
      <rPr>
        <b/>
        <vertAlign val="superscript"/>
        <sz val="10"/>
        <color indexed="8"/>
        <rFont val="arial"/>
        <family val="2"/>
      </rPr>
      <t>1</t>
    </r>
  </si>
  <si>
    <r>
      <t>Fresh weight equivalent</t>
    </r>
    <r>
      <rPr>
        <vertAlign val="superscript"/>
        <sz val="10"/>
        <color indexed="8"/>
        <rFont val="arial"/>
        <family val="2"/>
      </rPr>
      <t>5</t>
    </r>
  </si>
  <si>
    <r>
      <rPr>
        <vertAlign val="superscript"/>
        <sz val="10"/>
        <color indexed="8"/>
        <rFont val="arial"/>
        <family val="2"/>
      </rPr>
      <t>1</t>
    </r>
    <r>
      <rPr>
        <sz val="10"/>
        <color indexed="8"/>
        <rFont val="Arial"/>
        <family val="2"/>
      </rPr>
      <t xml:space="preserve">Processed weight, single-strength equivalent. </t>
    </r>
  </si>
  <si>
    <r>
      <rPr>
        <vertAlign val="superscript"/>
        <sz val="10"/>
        <color theme="1"/>
        <rFont val="Arial"/>
        <family val="2"/>
      </rPr>
      <t>2</t>
    </r>
    <r>
      <rPr>
        <sz val="10"/>
        <color theme="1"/>
        <rFont val="Arial"/>
        <family val="2"/>
      </rPr>
      <t xml:space="preserve">Marketing season begins in August of that year. </t>
    </r>
  </si>
  <si>
    <r>
      <rPr>
        <vertAlign val="superscript"/>
        <sz val="10"/>
        <color theme="1"/>
        <rFont val="Arial"/>
        <family val="2"/>
      </rPr>
      <t>3</t>
    </r>
    <r>
      <rPr>
        <sz val="10"/>
        <color theme="1"/>
        <rFont val="Arial"/>
        <family val="2"/>
      </rPr>
      <t xml:space="preserve">Resident population plus the Armed Forces overseas. </t>
    </r>
  </si>
  <si>
    <r>
      <rPr>
        <vertAlign val="superscript"/>
        <sz val="10"/>
        <color theme="1"/>
        <rFont val="Arial"/>
        <family val="2"/>
      </rPr>
      <t>4</t>
    </r>
    <r>
      <rPr>
        <sz val="10"/>
        <color theme="1"/>
        <rFont val="Arial"/>
        <family val="2"/>
      </rPr>
      <t xml:space="preserve">Computed from unrounded data. </t>
    </r>
  </si>
  <si>
    <r>
      <rPr>
        <vertAlign val="superscript"/>
        <sz val="10"/>
        <color theme="1"/>
        <rFont val="Arial"/>
        <family val="2"/>
      </rPr>
      <t>5</t>
    </r>
    <r>
      <rPr>
        <sz val="10"/>
        <color theme="1"/>
        <rFont val="Arial"/>
        <family val="2"/>
      </rPr>
      <t>Conversion factor = 11.0.</t>
    </r>
  </si>
  <si>
    <r>
      <t>Pineapple juice: Supply and use</t>
    </r>
    <r>
      <rPr>
        <b/>
        <vertAlign val="superscript"/>
        <sz val="10"/>
        <rFont val="Arial"/>
        <family val="2"/>
      </rPr>
      <t>1</t>
    </r>
  </si>
  <si>
    <r>
      <rPr>
        <vertAlign val="superscript"/>
        <sz val="10"/>
        <rFont val="Arial"/>
        <family val="2"/>
      </rPr>
      <t>2</t>
    </r>
    <r>
      <rPr>
        <sz val="10"/>
        <rFont val="Arial"/>
        <family val="2"/>
      </rPr>
      <t xml:space="preserve">Calendar year. </t>
    </r>
  </si>
  <si>
    <t>Table of Contents</t>
  </si>
  <si>
    <t>Contact Linda Kantor or Andrzej Blazejczyk for more information.</t>
  </si>
  <si>
    <t>Source: USDA, Economic Research Service using data from various sources as documented on the Food Availability Data System home page.</t>
  </si>
  <si>
    <t>----------------------------------------------- Million gallons, single-strength -----------------------------------------------</t>
  </si>
  <si>
    <t xml:space="preserve">-------------------- Pounds, single-strength -------------------- </t>
  </si>
  <si>
    <r>
      <t>Year</t>
    </r>
    <r>
      <rPr>
        <vertAlign val="superscript"/>
        <sz val="10"/>
        <rFont val="Arial"/>
        <family val="2"/>
      </rPr>
      <t>3</t>
    </r>
    <r>
      <rPr>
        <sz val="11"/>
        <color theme="1"/>
        <rFont val="Calibri"/>
        <family val="2"/>
        <scheme val="minor"/>
      </rPr>
      <t/>
    </r>
  </si>
  <si>
    <r>
      <t>2018</t>
    </r>
    <r>
      <rPr>
        <vertAlign val="superscript"/>
        <sz val="10"/>
        <rFont val="Arial"/>
        <family val="2"/>
      </rPr>
      <t>6</t>
    </r>
  </si>
  <si>
    <r>
      <t>2019</t>
    </r>
    <r>
      <rPr>
        <vertAlign val="superscript"/>
        <sz val="10"/>
        <rFont val="Arial"/>
        <family val="2"/>
      </rPr>
      <t>6</t>
    </r>
  </si>
  <si>
    <r>
      <t>2020</t>
    </r>
    <r>
      <rPr>
        <vertAlign val="superscript"/>
        <sz val="10"/>
        <rFont val="Arial"/>
        <family val="2"/>
      </rPr>
      <t>6</t>
    </r>
  </si>
  <si>
    <r>
      <t>2021</t>
    </r>
    <r>
      <rPr>
        <vertAlign val="superscript"/>
        <sz val="10"/>
        <rFont val="Arial"/>
        <family val="2"/>
      </rPr>
      <t>6</t>
    </r>
  </si>
  <si>
    <r>
      <rPr>
        <vertAlign val="superscript"/>
        <sz val="10"/>
        <rFont val="Arial"/>
        <family val="2"/>
      </rPr>
      <t>6</t>
    </r>
    <r>
      <rPr>
        <sz val="10"/>
        <rFont val="Arial"/>
        <family val="2"/>
      </rPr>
      <t>Juice and cider production based on 5-year average share (43 percent) of total processed production. Beginning with 2018 crop year data, USDA, National Agricultural Statistics Service discontinued reporting juice and cider production.</t>
    </r>
  </si>
  <si>
    <r>
      <t>2018</t>
    </r>
    <r>
      <rPr>
        <vertAlign val="superscript"/>
        <sz val="10"/>
        <color theme="1"/>
        <rFont val="Arial"/>
        <family val="2"/>
      </rPr>
      <t>6</t>
    </r>
  </si>
  <si>
    <r>
      <t>2019</t>
    </r>
    <r>
      <rPr>
        <vertAlign val="superscript"/>
        <sz val="10"/>
        <color theme="1"/>
        <rFont val="Arial"/>
        <family val="2"/>
      </rPr>
      <t>6</t>
    </r>
  </si>
  <si>
    <r>
      <t>2020</t>
    </r>
    <r>
      <rPr>
        <vertAlign val="superscript"/>
        <sz val="10"/>
        <color theme="1"/>
        <rFont val="Arial"/>
        <family val="2"/>
      </rPr>
      <t>6</t>
    </r>
  </si>
  <si>
    <r>
      <t>2021</t>
    </r>
    <r>
      <rPr>
        <vertAlign val="superscript"/>
        <sz val="10"/>
        <color theme="1"/>
        <rFont val="Arial"/>
        <family val="2"/>
      </rPr>
      <t>6</t>
    </r>
  </si>
  <si>
    <r>
      <rPr>
        <vertAlign val="superscript"/>
        <sz val="10"/>
        <color theme="1"/>
        <rFont val="Arial"/>
        <family val="2"/>
      </rPr>
      <t>6</t>
    </r>
    <r>
      <rPr>
        <sz val="10"/>
        <color theme="1"/>
        <rFont val="Arial"/>
        <family val="2"/>
      </rPr>
      <t>Juice production based on 5-year average share (7 percent) of total processed production. Beginning with 2018 crop year data, USDA, National Agricultural Statistics Service discontinued reporting juice production.</t>
    </r>
  </si>
  <si>
    <r>
      <rPr>
        <vertAlign val="superscript"/>
        <sz val="10"/>
        <rFont val="Arial"/>
        <family val="2"/>
      </rPr>
      <t>6</t>
    </r>
    <r>
      <rPr>
        <sz val="10"/>
        <rFont val="Arial"/>
        <family val="2"/>
      </rPr>
      <t xml:space="preserve">Computed from unrounded data. </t>
    </r>
  </si>
  <si>
    <r>
      <rPr>
        <vertAlign val="superscript"/>
        <sz val="10"/>
        <rFont val="Arial"/>
        <family val="2"/>
      </rPr>
      <t>7</t>
    </r>
    <r>
      <rPr>
        <sz val="10"/>
        <rFont val="Arial"/>
        <family val="2"/>
      </rPr>
      <t xml:space="preserve">Conversion factor = 15.0. </t>
    </r>
  </si>
  <si>
    <r>
      <t>Production</t>
    </r>
    <r>
      <rPr>
        <vertAlign val="superscript"/>
        <sz val="10"/>
        <rFont val="Arial"/>
        <family val="2"/>
      </rPr>
      <t>4, 5</t>
    </r>
  </si>
  <si>
    <r>
      <t>Fresh weight equivalent</t>
    </r>
    <r>
      <rPr>
        <vertAlign val="superscript"/>
        <sz val="10"/>
        <rFont val="Arial"/>
        <family val="2"/>
      </rPr>
      <t>7</t>
    </r>
  </si>
  <si>
    <t xml:space="preserve">------------------------------------------------------------------------------------------------- Pounds, single-strength ------------------------------------------------------------------------------------------------- </t>
  </si>
  <si>
    <t xml:space="preserve">------------------------------------------------------------------------------------------------- Gallons, single-strength ------------------------------------------------------------------------------------------------- </t>
  </si>
  <si>
    <t>fruitju.xlsx</t>
  </si>
  <si>
    <r>
      <rPr>
        <vertAlign val="superscript"/>
        <sz val="10"/>
        <rFont val="Arial"/>
        <family val="2"/>
      </rPr>
      <t>4</t>
    </r>
    <r>
      <rPr>
        <sz val="10"/>
        <rFont val="Arial"/>
        <family val="2"/>
      </rPr>
      <t>Approximated from processed use reported by USDA, National Agricultural Statistics Service (NASS).</t>
    </r>
  </si>
  <si>
    <r>
      <rPr>
        <vertAlign val="superscript"/>
        <sz val="10"/>
        <rFont val="Arial"/>
        <family val="2"/>
      </rPr>
      <t>5</t>
    </r>
    <r>
      <rPr>
        <sz val="10"/>
        <rFont val="Arial"/>
        <family val="2"/>
      </rPr>
      <t xml:space="preserve">USDA, NASS production data not published to avoid disclosure of individual operations, and then data discontinued beginning in 2010. </t>
    </r>
  </si>
  <si>
    <t>Selected fruit juices (fresh-weight equivalent, pounds): Per capita availability</t>
  </si>
  <si>
    <t>Selected fruit juices (processed weight, pounds): Per capita availability</t>
  </si>
  <si>
    <t>Selected fruit juices (processed weight, gallons): Per capita availability</t>
  </si>
  <si>
    <r>
      <rPr>
        <vertAlign val="superscript"/>
        <sz val="10"/>
        <rFont val="Arial"/>
        <family val="2"/>
      </rPr>
      <t>1</t>
    </r>
    <r>
      <rPr>
        <sz val="10"/>
        <rFont val="Arial"/>
        <family val="2"/>
      </rPr>
      <t xml:space="preserve">Processed weight, single-strength equivalent. Includes apple, grape, grapefruit, lemon, lime, orange, pineapple, prune, and starting in 1989, cranberry juice. Uses U.S. total population, July 1 for cranberry, grapefruit, orange, pineapple, and prune juice, January 1 for lemon and lime juice, and January 1 of the year following that indicated for apple and grape juice. </t>
    </r>
  </si>
  <si>
    <r>
      <rPr>
        <vertAlign val="superscript"/>
        <sz val="10"/>
        <rFont val="Arial"/>
        <family val="2"/>
      </rPr>
      <t>1</t>
    </r>
    <r>
      <rPr>
        <sz val="10"/>
        <rFont val="Arial"/>
        <family val="2"/>
      </rPr>
      <t xml:space="preserve">Processed weight, single-strength equivalent. Includes apple, grape, grapefruit, lemon, lime, orange, pineapple, prune, and starting in 1989, cranberry juice. Uses U.S. total population, 'July 1 for cranberry, grapefruit, orange, pineapple, and prune juice, January 1 for lemon and lime juice, and January 1 of the year following that indicated for apple and grape juice. </t>
    </r>
  </si>
  <si>
    <r>
      <rPr>
        <vertAlign val="superscript"/>
        <sz val="10"/>
        <rFont val="Arial"/>
        <family val="2"/>
      </rPr>
      <t>1</t>
    </r>
    <r>
      <rPr>
        <sz val="10"/>
        <rFont val="Arial"/>
        <family val="2"/>
      </rPr>
      <t xml:space="preserve">Fresh equivalent weight, single-strength equivalent. The weight of processed fruit and vegetables converted to an equivalent weight of fresh produce. Includes apple, grape, grapefruit, lemon, lime, orange, pineapple, prune, and starting in 1989, cranberry juice. Uses U.S. total population, July 1 for cranberry, grapefruit, orange, pineapple, and prune juice, January 1 for lemon and lime juice, and January 1 of the year following that indicated for apple and grape juice. </t>
    </r>
  </si>
  <si>
    <t xml:space="preserve">Data as of March 1, 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</si>
</sst>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43" formatCode="_(* #,##0.00_);_(* \(#,##0.00\);_(* &quot;-&quot;??_);_(@_)"/>
    <numFmt numFmtId="164" formatCode="#,##0.0"/>
    <numFmt numFmtId="165" formatCode="0.000"/>
    <numFmt numFmtId="166" formatCode="0.0"/>
    <numFmt numFmtId="167" formatCode="mmmm\ d\,\ yyyy"/>
  </numFmts>
  <fonts count="19">
    <font>
      <sz val="10"/>
      <name val="Arial"/>
    </font>
    <font>
      <sz val="11"/>
      <color theme="1"/>
      <name val="Calibri"/>
      <family val="2"/>
      <scheme val="minor"/>
    </font>
    <font>
      <sz val="10"/>
      <name val="Arial"/>
      <family val="2"/>
    </font>
    <font>
      <b/>
      <sz val="18"/>
      <name val="Arial"/>
      <family val="2"/>
    </font>
    <font>
      <b/>
      <sz val="12"/>
      <name val="Arial"/>
      <family val="2"/>
    </font>
    <font>
      <sz val="8"/>
      <name val="Arial"/>
      <family val="2"/>
    </font>
    <font>
      <b/>
      <sz val="10"/>
      <name val="Arial"/>
      <family val="2"/>
    </font>
    <font>
      <u/>
      <sz val="10"/>
      <color indexed="12"/>
      <name val="Arial"/>
      <family val="2"/>
    </font>
    <font>
      <sz val="12"/>
      <name val="Arial MT"/>
    </font>
    <font>
      <sz val="12"/>
      <name val="Helv"/>
    </font>
    <font>
      <sz val="10"/>
      <color theme="1"/>
      <name val="Arial"/>
      <family val="2"/>
    </font>
    <font>
      <b/>
      <vertAlign val="superscript"/>
      <sz val="10"/>
      <name val="Arial"/>
      <family val="2"/>
    </font>
    <font>
      <vertAlign val="superscript"/>
      <sz val="10"/>
      <name val="Arial"/>
      <family val="2"/>
    </font>
    <font>
      <i/>
      <sz val="10"/>
      <name val="Arial"/>
      <family val="2"/>
    </font>
    <font>
      <sz val="10"/>
      <color indexed="8"/>
      <name val="Arial"/>
      <family val="2"/>
    </font>
    <font>
      <b/>
      <sz val="10"/>
      <color theme="1"/>
      <name val="arial"/>
      <family val="2"/>
    </font>
    <font>
      <b/>
      <vertAlign val="superscript"/>
      <sz val="10"/>
      <color indexed="8"/>
      <name val="arial"/>
      <family val="2"/>
    </font>
    <font>
      <vertAlign val="superscript"/>
      <sz val="10"/>
      <color indexed="8"/>
      <name val="arial"/>
      <family val="2"/>
    </font>
    <font>
      <vertAlign val="superscript"/>
      <sz val="10"/>
      <color theme="1"/>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43">
    <border>
      <left/>
      <right/>
      <top/>
      <bottom/>
      <diagonal/>
    </border>
    <border>
      <left/>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right style="thin">
        <color indexed="64"/>
      </right>
      <top/>
      <bottom/>
      <diagonal/>
    </border>
    <border>
      <left/>
      <right/>
      <top/>
      <bottom style="double">
        <color indexed="64"/>
      </bottom>
      <diagonal/>
    </border>
    <border>
      <left style="thin">
        <color indexed="64"/>
      </left>
      <right/>
      <top style="double">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double">
        <color indexed="64"/>
      </bottom>
      <diagonal/>
    </border>
    <border>
      <left/>
      <right style="thin">
        <color theme="0" tint="-0.34998626667073579"/>
      </right>
      <top/>
      <bottom/>
      <diagonal/>
    </border>
    <border>
      <left/>
      <right/>
      <top style="thin">
        <color theme="0" tint="-0.34998626667073579"/>
      </top>
      <bottom style="double">
        <color indexed="64"/>
      </bottom>
      <diagonal/>
    </border>
    <border>
      <left style="thin">
        <color theme="0" tint="-0.34998626667073579"/>
      </left>
      <right style="thin">
        <color theme="0" tint="-0.34998626667073579"/>
      </right>
      <top/>
      <bottom/>
      <diagonal/>
    </border>
    <border>
      <left/>
      <right/>
      <top style="thin">
        <color theme="0" tint="-0.34998626667073579"/>
      </top>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style="thin">
        <color indexed="64"/>
      </left>
      <right style="thin">
        <color indexed="64"/>
      </right>
      <top style="double">
        <color indexed="64"/>
      </top>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top style="thin">
        <color theme="0" tint="-0.34998626667073579"/>
      </top>
      <bottom style="double">
        <color auto="1"/>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top style="thin">
        <color indexed="64"/>
      </top>
      <bottom style="thin">
        <color indexed="64"/>
      </bottom>
      <diagonal/>
    </border>
  </borders>
  <cellStyleXfs count="29">
    <xf numFmtId="0" fontId="0" fillId="0" borderId="0"/>
    <xf numFmtId="43" fontId="2" fillId="0" borderId="0" applyFont="0" applyFill="0" applyBorder="0" applyAlignment="0" applyProtection="0"/>
    <xf numFmtId="3" fontId="2" fillId="0" borderId="0" applyFill="0" applyBorder="0" applyAlignment="0" applyProtection="0"/>
    <xf numFmtId="5" fontId="2" fillId="0" borderId="0" applyFill="0" applyBorder="0" applyAlignment="0" applyProtection="0"/>
    <xf numFmtId="167" fontId="2" fillId="0" borderId="0" applyFill="0" applyBorder="0" applyAlignment="0" applyProtection="0"/>
    <xf numFmtId="2" fontId="2" fillId="0" borderId="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alignment vertical="top"/>
      <protection locked="0"/>
    </xf>
    <xf numFmtId="0" fontId="2" fillId="0" borderId="0"/>
    <xf numFmtId="0" fontId="8" fillId="0" borderId="0"/>
    <xf numFmtId="0" fontId="9" fillId="0" borderId="0"/>
    <xf numFmtId="0" fontId="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0" fontId="5" fillId="0" borderId="0" applyNumberFormat="0" applyFill="0" applyBorder="0" applyAlignment="0" applyProtection="0"/>
    <xf numFmtId="0" fontId="2" fillId="0" borderId="0"/>
    <xf numFmtId="0" fontId="8" fillId="0" borderId="0"/>
    <xf numFmtId="0" fontId="8" fillId="0" borderId="0"/>
    <xf numFmtId="9" fontId="8" fillId="0" borderId="0" applyFont="0" applyFill="0" applyBorder="0" applyAlignment="0" applyProtection="0"/>
    <xf numFmtId="9" fontId="9" fillId="0" borderId="0" applyFont="0" applyFill="0" applyBorder="0" applyAlignment="0" applyProtection="0"/>
    <xf numFmtId="0" fontId="2" fillId="0" borderId="1" applyNumberFormat="0" applyFill="0" applyAlignment="0" applyProtection="0"/>
  </cellStyleXfs>
  <cellXfs count="320">
    <xf numFmtId="0" fontId="0" fillId="0" borderId="0" xfId="0"/>
    <xf numFmtId="0" fontId="6" fillId="0" borderId="0" xfId="12" applyFont="1"/>
    <xf numFmtId="0" fontId="2" fillId="0" borderId="0" xfId="12" applyFont="1"/>
    <xf numFmtId="0" fontId="7" fillId="0" borderId="0" xfId="8" applyAlignment="1" applyProtection="1"/>
    <xf numFmtId="0" fontId="7" fillId="0" borderId="0" xfId="8" quotePrefix="1" applyAlignment="1" applyProtection="1">
      <alignment horizontal="left"/>
    </xf>
    <xf numFmtId="0" fontId="6" fillId="0" borderId="12" xfId="0" quotePrefix="1" applyFont="1" applyBorder="1"/>
    <xf numFmtId="2" fontId="6" fillId="0" borderId="12" xfId="22" applyNumberFormat="1" applyFont="1" applyFill="1" applyBorder="1" applyAlignment="1"/>
    <xf numFmtId="0" fontId="6" fillId="0" borderId="0" xfId="0" applyFont="1"/>
    <xf numFmtId="0" fontId="2" fillId="0" borderId="0" xfId="0" applyFont="1"/>
    <xf numFmtId="0" fontId="2" fillId="0" borderId="0" xfId="9" applyAlignment="1">
      <alignment horizontal="center"/>
    </xf>
    <xf numFmtId="0" fontId="2" fillId="0" borderId="20" xfId="0" applyFont="1" applyBorder="1" applyAlignment="1">
      <alignment horizontal="center"/>
    </xf>
    <xf numFmtId="166" fontId="2" fillId="0" borderId="20" xfId="0" applyNumberFormat="1" applyFont="1" applyBorder="1" applyAlignment="1">
      <alignment horizontal="center"/>
    </xf>
    <xf numFmtId="2" fontId="2" fillId="0" borderId="20" xfId="0" applyNumberFormat="1" applyFont="1" applyBorder="1" applyAlignment="1">
      <alignment horizontal="center"/>
    </xf>
    <xf numFmtId="0" fontId="2" fillId="2" borderId="20" xfId="0" applyFont="1" applyFill="1" applyBorder="1" applyAlignment="1">
      <alignment horizontal="center"/>
    </xf>
    <xf numFmtId="166" fontId="2" fillId="2" borderId="20" xfId="0" applyNumberFormat="1" applyFont="1" applyFill="1" applyBorder="1" applyAlignment="1">
      <alignment horizontal="center"/>
    </xf>
    <xf numFmtId="2" fontId="2" fillId="2" borderId="20" xfId="0" applyNumberFormat="1" applyFont="1" applyFill="1" applyBorder="1" applyAlignment="1">
      <alignment horizontal="center"/>
    </xf>
    <xf numFmtId="0" fontId="2" fillId="3" borderId="20" xfId="0" applyFont="1" applyFill="1" applyBorder="1" applyAlignment="1">
      <alignment horizontal="center"/>
    </xf>
    <xf numFmtId="166" fontId="2" fillId="3" borderId="20" xfId="0" applyNumberFormat="1" applyFont="1" applyFill="1" applyBorder="1" applyAlignment="1">
      <alignment horizontal="center"/>
    </xf>
    <xf numFmtId="2" fontId="2" fillId="3" borderId="20" xfId="0" applyNumberFormat="1" applyFont="1" applyFill="1" applyBorder="1" applyAlignment="1">
      <alignment horizontal="center"/>
    </xf>
    <xf numFmtId="0" fontId="2" fillId="3" borderId="22" xfId="0" applyFont="1" applyFill="1" applyBorder="1" applyAlignment="1">
      <alignment horizontal="center"/>
    </xf>
    <xf numFmtId="0" fontId="2" fillId="0" borderId="0" xfId="0" applyFont="1" applyAlignment="1">
      <alignment horizontal="left"/>
    </xf>
    <xf numFmtId="166" fontId="2" fillId="0" borderId="0" xfId="0" applyNumberFormat="1" applyFont="1"/>
    <xf numFmtId="2" fontId="2" fillId="0" borderId="0" xfId="0" applyNumberFormat="1" applyFont="1"/>
    <xf numFmtId="0" fontId="2" fillId="3" borderId="7" xfId="0" quotePrefix="1" applyFont="1" applyFill="1" applyBorder="1" applyAlignment="1">
      <alignment horizontal="center" vertical="center"/>
    </xf>
    <xf numFmtId="166" fontId="2" fillId="3" borderId="13" xfId="0" applyNumberFormat="1" applyFont="1" applyFill="1" applyBorder="1" applyAlignment="1">
      <alignment horizontal="center"/>
    </xf>
    <xf numFmtId="166" fontId="2" fillId="3" borderId="14" xfId="0" applyNumberFormat="1" applyFont="1" applyFill="1" applyBorder="1" applyAlignment="1">
      <alignment horizontal="center"/>
    </xf>
    <xf numFmtId="166" fontId="2" fillId="0" borderId="4" xfId="0" applyNumberFormat="1" applyFont="1" applyBorder="1" applyAlignment="1">
      <alignment horizontal="centerContinuous" vertical="center"/>
    </xf>
    <xf numFmtId="166" fontId="2" fillId="0" borderId="5" xfId="0" applyNumberFormat="1" applyFont="1" applyBorder="1" applyAlignment="1">
      <alignment horizontal="centerContinuous" vertical="center"/>
    </xf>
    <xf numFmtId="2" fontId="2" fillId="0" borderId="5" xfId="0" applyNumberFormat="1" applyFont="1" applyBorder="1" applyAlignment="1">
      <alignment horizontal="centerContinuous" vertical="center"/>
    </xf>
    <xf numFmtId="166" fontId="2" fillId="0" borderId="7" xfId="0" applyNumberFormat="1" applyFont="1" applyBorder="1" applyAlignment="1">
      <alignment horizontal="centerContinuous" vertical="center"/>
    </xf>
    <xf numFmtId="166" fontId="2" fillId="0" borderId="9" xfId="0" quotePrefix="1" applyNumberFormat="1" applyFont="1" applyBorder="1" applyAlignment="1">
      <alignment horizontal="center" vertical="center"/>
    </xf>
    <xf numFmtId="166" fontId="2" fillId="0" borderId="9" xfId="0" applyNumberFormat="1" applyFont="1" applyBorder="1" applyAlignment="1">
      <alignment horizontal="center" vertical="center"/>
    </xf>
    <xf numFmtId="2" fontId="2" fillId="0" borderId="9" xfId="0" applyNumberFormat="1" applyFont="1" applyBorder="1" applyAlignment="1">
      <alignment horizontal="center" vertical="center"/>
    </xf>
    <xf numFmtId="166" fontId="13" fillId="0" borderId="31" xfId="9" applyNumberFormat="1" applyFont="1" applyBorder="1" applyAlignment="1">
      <alignment horizontal="centerContinuous" vertical="center"/>
    </xf>
    <xf numFmtId="166" fontId="13" fillId="0" borderId="32" xfId="9" applyNumberFormat="1" applyFont="1" applyBorder="1" applyAlignment="1">
      <alignment horizontal="centerContinuous" vertical="center"/>
    </xf>
    <xf numFmtId="0" fontId="2" fillId="3" borderId="10" xfId="0" quotePrefix="1" applyFont="1" applyFill="1" applyBorder="1" applyAlignment="1">
      <alignment horizontal="center"/>
    </xf>
    <xf numFmtId="0" fontId="6" fillId="0" borderId="12" xfId="23" quotePrefix="1" applyFont="1" applyBorder="1"/>
    <xf numFmtId="0" fontId="6" fillId="0" borderId="0" xfId="23" applyFont="1"/>
    <xf numFmtId="0" fontId="2" fillId="0" borderId="0" xfId="23"/>
    <xf numFmtId="0" fontId="2" fillId="0" borderId="0" xfId="23" applyAlignment="1">
      <alignment horizontal="center"/>
    </xf>
    <xf numFmtId="0" fontId="2" fillId="0" borderId="0" xfId="23" quotePrefix="1" applyAlignment="1">
      <alignment horizontal="left"/>
    </xf>
    <xf numFmtId="0" fontId="2" fillId="0" borderId="20" xfId="23" applyBorder="1" applyAlignment="1">
      <alignment horizontal="center"/>
    </xf>
    <xf numFmtId="166" fontId="2" fillId="0" borderId="20" xfId="23" applyNumberFormat="1" applyBorder="1" applyAlignment="1">
      <alignment horizontal="center"/>
    </xf>
    <xf numFmtId="2" fontId="2" fillId="0" borderId="20" xfId="23" applyNumberFormat="1" applyBorder="1" applyAlignment="1">
      <alignment horizontal="center"/>
    </xf>
    <xf numFmtId="0" fontId="2" fillId="2" borderId="20" xfId="23" applyFill="1" applyBorder="1" applyAlignment="1">
      <alignment horizontal="center"/>
    </xf>
    <xf numFmtId="166" fontId="2" fillId="2" borderId="20" xfId="23" applyNumberFormat="1" applyFill="1" applyBorder="1" applyAlignment="1">
      <alignment horizontal="center"/>
    </xf>
    <xf numFmtId="2" fontId="2" fillId="2" borderId="20" xfId="23" applyNumberFormat="1" applyFill="1" applyBorder="1" applyAlignment="1">
      <alignment horizontal="center"/>
    </xf>
    <xf numFmtId="0" fontId="2" fillId="3" borderId="20" xfId="23" applyFill="1" applyBorder="1" applyAlignment="1">
      <alignment horizontal="center"/>
    </xf>
    <xf numFmtId="166" fontId="2" fillId="3" borderId="20" xfId="23" applyNumberFormat="1" applyFill="1" applyBorder="1" applyAlignment="1">
      <alignment horizontal="center"/>
    </xf>
    <xf numFmtId="2" fontId="2" fillId="3" borderId="20" xfId="23" applyNumberFormat="1" applyFill="1" applyBorder="1" applyAlignment="1">
      <alignment horizontal="center"/>
    </xf>
    <xf numFmtId="0" fontId="2" fillId="3" borderId="22" xfId="23" applyFill="1" applyBorder="1" applyAlignment="1">
      <alignment horizontal="center"/>
    </xf>
    <xf numFmtId="0" fontId="2" fillId="0" borderId="0" xfId="23" applyAlignment="1">
      <alignment horizontal="left"/>
    </xf>
    <xf numFmtId="166" fontId="2" fillId="0" borderId="0" xfId="23" applyNumberFormat="1"/>
    <xf numFmtId="2" fontId="2" fillId="0" borderId="0" xfId="23" applyNumberFormat="1"/>
    <xf numFmtId="0" fontId="2" fillId="3" borderId="10" xfId="23" quotePrefix="1" applyFill="1" applyBorder="1" applyAlignment="1">
      <alignment horizontal="center"/>
    </xf>
    <xf numFmtId="0" fontId="2" fillId="3" borderId="7" xfId="23" quotePrefix="1" applyFill="1" applyBorder="1" applyAlignment="1">
      <alignment horizontal="center"/>
    </xf>
    <xf numFmtId="166" fontId="2" fillId="0" borderId="4" xfId="23" applyNumberFormat="1" applyBorder="1" applyAlignment="1">
      <alignment horizontal="centerContinuous" vertical="center"/>
    </xf>
    <xf numFmtId="166" fontId="2" fillId="0" borderId="5" xfId="23" applyNumberFormat="1" applyBorder="1" applyAlignment="1">
      <alignment horizontal="centerContinuous" vertical="center"/>
    </xf>
    <xf numFmtId="2" fontId="2" fillId="0" borderId="5" xfId="23" applyNumberFormat="1" applyBorder="1" applyAlignment="1">
      <alignment horizontal="centerContinuous" vertical="center"/>
    </xf>
    <xf numFmtId="166" fontId="2" fillId="0" borderId="7" xfId="23" applyNumberFormat="1" applyBorder="1" applyAlignment="1">
      <alignment horizontal="centerContinuous" vertical="center"/>
    </xf>
    <xf numFmtId="166" fontId="2" fillId="0" borderId="9" xfId="23" quotePrefix="1" applyNumberFormat="1" applyBorder="1" applyAlignment="1">
      <alignment horizontal="center" vertical="center"/>
    </xf>
    <xf numFmtId="166" fontId="2" fillId="0" borderId="9" xfId="23" applyNumberFormat="1" applyBorder="1" applyAlignment="1">
      <alignment horizontal="center" vertical="center"/>
    </xf>
    <xf numFmtId="2" fontId="2" fillId="0" borderId="9" xfId="23" applyNumberFormat="1" applyBorder="1" applyAlignment="1">
      <alignment horizontal="center" vertical="center"/>
    </xf>
    <xf numFmtId="166" fontId="13" fillId="0" borderId="30" xfId="23" quotePrefix="1" applyNumberFormat="1" applyFont="1" applyBorder="1" applyAlignment="1">
      <alignment horizontal="centerContinuous" vertical="center"/>
    </xf>
    <xf numFmtId="166" fontId="13" fillId="0" borderId="31" xfId="23" quotePrefix="1" applyNumberFormat="1" applyFont="1" applyBorder="1" applyAlignment="1">
      <alignment horizontal="centerContinuous" vertical="center"/>
    </xf>
    <xf numFmtId="166" fontId="13" fillId="0" borderId="32" xfId="23" quotePrefix="1" applyNumberFormat="1" applyFont="1" applyBorder="1" applyAlignment="1">
      <alignment horizontal="centerContinuous" vertical="center"/>
    </xf>
    <xf numFmtId="166" fontId="2" fillId="3" borderId="22" xfId="23" applyNumberFormat="1" applyFill="1" applyBorder="1" applyAlignment="1">
      <alignment horizontal="center"/>
    </xf>
    <xf numFmtId="2" fontId="2" fillId="3" borderId="22" xfId="23" applyNumberFormat="1" applyFill="1" applyBorder="1" applyAlignment="1">
      <alignment horizontal="center"/>
    </xf>
    <xf numFmtId="166" fontId="2" fillId="0" borderId="5" xfId="23" applyNumberFormat="1" applyBorder="1" applyAlignment="1">
      <alignment horizontal="centerContinuous"/>
    </xf>
    <xf numFmtId="2" fontId="2" fillId="0" borderId="5" xfId="23" applyNumberFormat="1" applyBorder="1" applyAlignment="1">
      <alignment horizontal="centerContinuous"/>
    </xf>
    <xf numFmtId="166" fontId="2" fillId="0" borderId="6" xfId="23" applyNumberFormat="1" applyBorder="1" applyAlignment="1">
      <alignment horizontal="centerContinuous"/>
    </xf>
    <xf numFmtId="166" fontId="13" fillId="0" borderId="31" xfId="23" applyNumberFormat="1" applyFont="1" applyBorder="1" applyAlignment="1">
      <alignment horizontal="centerContinuous" vertical="center"/>
    </xf>
    <xf numFmtId="166" fontId="13" fillId="0" borderId="32" xfId="23" applyNumberFormat="1" applyFont="1" applyBorder="1" applyAlignment="1">
      <alignment horizontal="centerContinuous" vertical="center"/>
    </xf>
    <xf numFmtId="0" fontId="6" fillId="0" borderId="12" xfId="22" quotePrefix="1" applyNumberFormat="1" applyFont="1" applyFill="1" applyBorder="1" applyAlignment="1"/>
    <xf numFmtId="0" fontId="6" fillId="0" borderId="0" xfId="21" applyFont="1"/>
    <xf numFmtId="0" fontId="2" fillId="0" borderId="0" xfId="21"/>
    <xf numFmtId="0" fontId="2" fillId="0" borderId="0" xfId="9"/>
    <xf numFmtId="165" fontId="13" fillId="0" borderId="21" xfId="22" quotePrefix="1" applyNumberFormat="1" applyFont="1" applyFill="1" applyBorder="1" applyAlignment="1">
      <alignment horizontal="center" vertical="center"/>
    </xf>
    <xf numFmtId="2" fontId="13" fillId="0" borderId="8" xfId="22" applyNumberFormat="1" applyFont="1" applyFill="1" applyBorder="1" applyAlignment="1">
      <alignment horizontal="center" vertical="center" wrapText="1"/>
    </xf>
    <xf numFmtId="0" fontId="2" fillId="0" borderId="20" xfId="22" applyNumberFormat="1" applyFont="1" applyFill="1" applyBorder="1" applyAlignment="1">
      <alignment horizontal="center"/>
    </xf>
    <xf numFmtId="165" fontId="2" fillId="0" borderId="20" xfId="22" applyNumberFormat="1" applyFont="1" applyFill="1" applyBorder="1" applyAlignment="1">
      <alignment horizontal="center"/>
    </xf>
    <xf numFmtId="164" fontId="2" fillId="0" borderId="20" xfId="22" applyNumberFormat="1" applyFont="1" applyFill="1" applyBorder="1" applyAlignment="1">
      <alignment horizontal="right"/>
    </xf>
    <xf numFmtId="2" fontId="2" fillId="0" borderId="20" xfId="22" applyNumberFormat="1" applyFont="1" applyFill="1" applyBorder="1" applyAlignment="1">
      <alignment horizontal="right"/>
    </xf>
    <xf numFmtId="2" fontId="2" fillId="0" borderId="20" xfId="22" applyNumberFormat="1" applyFont="1" applyFill="1" applyBorder="1"/>
    <xf numFmtId="0" fontId="2" fillId="2" borderId="20" xfId="22" applyNumberFormat="1" applyFont="1" applyFill="1" applyBorder="1" applyAlignment="1">
      <alignment horizontal="center"/>
    </xf>
    <xf numFmtId="165" fontId="2" fillId="2" borderId="20" xfId="22" applyNumberFormat="1" applyFont="1" applyFill="1" applyBorder="1" applyAlignment="1">
      <alignment horizontal="center"/>
    </xf>
    <xf numFmtId="164" fontId="2" fillId="2" borderId="20" xfId="22" applyNumberFormat="1" applyFont="1" applyFill="1" applyBorder="1" applyAlignment="1">
      <alignment horizontal="right"/>
    </xf>
    <xf numFmtId="2" fontId="2" fillId="2" borderId="20" xfId="22" applyNumberFormat="1" applyFont="1" applyFill="1" applyBorder="1" applyAlignment="1">
      <alignment horizontal="right"/>
    </xf>
    <xf numFmtId="2" fontId="2" fillId="2" borderId="20" xfId="22" applyNumberFormat="1" applyFont="1" applyFill="1" applyBorder="1"/>
    <xf numFmtId="164" fontId="2" fillId="0" borderId="20" xfId="22" applyNumberFormat="1" applyFont="1" applyFill="1" applyBorder="1" applyAlignment="1" applyProtection="1">
      <alignment horizontal="right"/>
      <protection locked="0"/>
    </xf>
    <xf numFmtId="164" fontId="2" fillId="0" borderId="20" xfId="22" applyNumberFormat="1" applyFont="1" applyFill="1" applyBorder="1"/>
    <xf numFmtId="164" fontId="2" fillId="2" borderId="20" xfId="22" applyNumberFormat="1" applyFont="1" applyFill="1" applyBorder="1" applyProtection="1">
      <protection locked="0"/>
    </xf>
    <xf numFmtId="164" fontId="2" fillId="2" borderId="20" xfId="22" applyNumberFormat="1" applyFont="1" applyFill="1" applyBorder="1" applyAlignment="1" applyProtection="1">
      <alignment horizontal="right"/>
      <protection locked="0"/>
    </xf>
    <xf numFmtId="164" fontId="2" fillId="2" borderId="20" xfId="22" applyNumberFormat="1" applyFont="1" applyFill="1" applyBorder="1"/>
    <xf numFmtId="164" fontId="2" fillId="0" borderId="20" xfId="22" applyNumberFormat="1" applyFont="1" applyFill="1" applyBorder="1" applyProtection="1">
      <protection locked="0"/>
    </xf>
    <xf numFmtId="164" fontId="2" fillId="0" borderId="20" xfId="21" applyNumberFormat="1" applyBorder="1" applyAlignment="1" applyProtection="1">
      <alignment horizontal="right"/>
      <protection locked="0"/>
    </xf>
    <xf numFmtId="0" fontId="2" fillId="2" borderId="22" xfId="22" applyNumberFormat="1" applyFont="1" applyFill="1" applyBorder="1" applyAlignment="1">
      <alignment horizontal="center"/>
    </xf>
    <xf numFmtId="165" fontId="2" fillId="2" borderId="22" xfId="22" applyNumberFormat="1" applyFont="1" applyFill="1" applyBorder="1" applyAlignment="1">
      <alignment horizontal="center"/>
    </xf>
    <xf numFmtId="164" fontId="2" fillId="2" borderId="22" xfId="22" applyNumberFormat="1" applyFont="1" applyFill="1" applyBorder="1" applyProtection="1">
      <protection locked="0"/>
    </xf>
    <xf numFmtId="164" fontId="2" fillId="2" borderId="22" xfId="22" applyNumberFormat="1" applyFont="1" applyFill="1" applyBorder="1"/>
    <xf numFmtId="2" fontId="2" fillId="2" borderId="22" xfId="22" applyNumberFormat="1" applyFont="1" applyFill="1" applyBorder="1"/>
    <xf numFmtId="0" fontId="2" fillId="3" borderId="20" xfId="22" applyNumberFormat="1" applyFont="1" applyFill="1" applyBorder="1" applyAlignment="1">
      <alignment horizontal="center"/>
    </xf>
    <xf numFmtId="165" fontId="2" fillId="3" borderId="20" xfId="22" applyNumberFormat="1" applyFont="1" applyFill="1" applyBorder="1" applyAlignment="1">
      <alignment horizontal="center"/>
    </xf>
    <xf numFmtId="164" fontId="2" fillId="3" borderId="20" xfId="22" applyNumberFormat="1" applyFont="1" applyFill="1" applyBorder="1" applyProtection="1">
      <protection locked="0"/>
    </xf>
    <xf numFmtId="164" fontId="2" fillId="3" borderId="20" xfId="22" applyNumberFormat="1" applyFont="1" applyFill="1" applyBorder="1"/>
    <xf numFmtId="2" fontId="2" fillId="3" borderId="20" xfId="22" applyNumberFormat="1" applyFont="1" applyFill="1" applyBorder="1"/>
    <xf numFmtId="0" fontId="2" fillId="3" borderId="22" xfId="22" applyNumberFormat="1" applyFont="1" applyFill="1" applyBorder="1" applyAlignment="1">
      <alignment horizontal="center"/>
    </xf>
    <xf numFmtId="165" fontId="2" fillId="3" borderId="22" xfId="22" applyNumberFormat="1" applyFont="1" applyFill="1" applyBorder="1" applyAlignment="1">
      <alignment horizontal="center"/>
    </xf>
    <xf numFmtId="164" fontId="2" fillId="3" borderId="22" xfId="22" applyNumberFormat="1" applyFont="1" applyFill="1" applyBorder="1" applyProtection="1">
      <protection locked="0"/>
    </xf>
    <xf numFmtId="164" fontId="2" fillId="3" borderId="22" xfId="22" applyNumberFormat="1" applyFont="1" applyFill="1" applyBorder="1"/>
    <xf numFmtId="2" fontId="2" fillId="3" borderId="22" xfId="22" applyNumberFormat="1" applyFont="1" applyFill="1" applyBorder="1"/>
    <xf numFmtId="164" fontId="2" fillId="3" borderId="28" xfId="22" applyNumberFormat="1" applyFont="1" applyFill="1" applyBorder="1" applyProtection="1">
      <protection locked="0"/>
    </xf>
    <xf numFmtId="164" fontId="2" fillId="3" borderId="28" xfId="22" applyNumberFormat="1" applyFont="1" applyFill="1" applyBorder="1"/>
    <xf numFmtId="2" fontId="2" fillId="3" borderId="29" xfId="22" applyNumberFormat="1" applyFont="1" applyFill="1" applyBorder="1"/>
    <xf numFmtId="164" fontId="2" fillId="3" borderId="0" xfId="22" applyNumberFormat="1" applyFont="1" applyFill="1" applyBorder="1" applyProtection="1">
      <protection locked="0"/>
    </xf>
    <xf numFmtId="164" fontId="2" fillId="3" borderId="0" xfId="22" applyNumberFormat="1" applyFont="1" applyFill="1" applyBorder="1"/>
    <xf numFmtId="2" fontId="2" fillId="3" borderId="24" xfId="22" applyNumberFormat="1" applyFont="1" applyFill="1" applyBorder="1"/>
    <xf numFmtId="0" fontId="2" fillId="0" borderId="0" xfId="22" applyNumberFormat="1" applyFont="1" applyFill="1"/>
    <xf numFmtId="165" fontId="2" fillId="0" borderId="0" xfId="22" applyNumberFormat="1" applyFont="1" applyFill="1"/>
    <xf numFmtId="164" fontId="2" fillId="0" borderId="0" xfId="22" applyNumberFormat="1" applyFont="1" applyFill="1"/>
    <xf numFmtId="2" fontId="2" fillId="0" borderId="0" xfId="22" applyNumberFormat="1" applyFont="1" applyFill="1"/>
    <xf numFmtId="2" fontId="2" fillId="0" borderId="0" xfId="21" applyNumberFormat="1"/>
    <xf numFmtId="0" fontId="2" fillId="3" borderId="11" xfId="0" applyFont="1" applyFill="1" applyBorder="1" applyAlignment="1">
      <alignment vertical="center" wrapText="1"/>
    </xf>
    <xf numFmtId="165" fontId="2" fillId="3" borderId="15" xfId="0" applyNumberFormat="1" applyFont="1" applyFill="1" applyBorder="1" applyAlignment="1">
      <alignment vertical="center" wrapText="1"/>
    </xf>
    <xf numFmtId="164" fontId="2" fillId="3" borderId="15" xfId="0" applyNumberFormat="1" applyFont="1" applyFill="1" applyBorder="1" applyAlignment="1">
      <alignment vertical="center" wrapText="1"/>
    </xf>
    <xf numFmtId="0" fontId="2" fillId="3" borderId="7" xfId="0" applyFont="1" applyFill="1" applyBorder="1" applyAlignment="1">
      <alignment vertical="center" wrapText="1"/>
    </xf>
    <xf numFmtId="2" fontId="2" fillId="3" borderId="14" xfId="22" applyNumberFormat="1" applyFont="1" applyFill="1" applyBorder="1" applyAlignment="1">
      <alignment vertical="center"/>
    </xf>
    <xf numFmtId="2" fontId="2" fillId="3" borderId="11" xfId="22" applyNumberFormat="1" applyFont="1" applyFill="1" applyBorder="1" applyAlignment="1">
      <alignment vertical="center"/>
    </xf>
    <xf numFmtId="164" fontId="2" fillId="3" borderId="18" xfId="22" applyNumberFormat="1" applyFont="1" applyFill="1" applyBorder="1" applyAlignment="1">
      <alignment horizontal="centerContinuous" vertical="center"/>
    </xf>
    <xf numFmtId="164" fontId="2" fillId="3" borderId="4" xfId="22" applyNumberFormat="1" applyFont="1" applyFill="1" applyBorder="1" applyAlignment="1">
      <alignment horizontal="centerContinuous" vertical="center"/>
    </xf>
    <xf numFmtId="164" fontId="2" fillId="3" borderId="5" xfId="22" applyNumberFormat="1" applyFont="1" applyFill="1" applyBorder="1" applyAlignment="1">
      <alignment horizontal="centerContinuous" vertical="center"/>
    </xf>
    <xf numFmtId="164" fontId="13" fillId="0" borderId="30" xfId="22" quotePrefix="1" applyNumberFormat="1" applyFont="1" applyFill="1" applyBorder="1" applyAlignment="1">
      <alignment horizontal="centerContinuous" vertical="center"/>
    </xf>
    <xf numFmtId="164" fontId="13" fillId="0" borderId="31" xfId="22" quotePrefix="1" applyNumberFormat="1" applyFont="1" applyFill="1" applyBorder="1" applyAlignment="1">
      <alignment horizontal="centerContinuous" vertical="center"/>
    </xf>
    <xf numFmtId="164" fontId="13" fillId="0" borderId="32" xfId="22" quotePrefix="1" applyNumberFormat="1" applyFont="1" applyFill="1" applyBorder="1" applyAlignment="1">
      <alignment horizontal="centerContinuous" vertical="center"/>
    </xf>
    <xf numFmtId="164" fontId="2" fillId="3" borderId="19" xfId="22" applyNumberFormat="1" applyFont="1" applyFill="1" applyBorder="1" applyAlignment="1">
      <alignment horizontal="centerContinuous" vertical="center"/>
    </xf>
    <xf numFmtId="2" fontId="2" fillId="3" borderId="16" xfId="22" applyNumberFormat="1" applyFont="1" applyFill="1" applyBorder="1" applyAlignment="1">
      <alignment horizontal="centerContinuous" vertical="center"/>
    </xf>
    <xf numFmtId="2" fontId="2" fillId="3" borderId="17" xfId="22" applyNumberFormat="1" applyFont="1" applyFill="1" applyBorder="1" applyAlignment="1">
      <alignment horizontal="centerContinuous" vertical="center"/>
    </xf>
    <xf numFmtId="2" fontId="2" fillId="3" borderId="16" xfId="22" applyNumberFormat="1" applyFont="1" applyFill="1" applyBorder="1" applyAlignment="1">
      <alignment horizontal="centerContinuous"/>
    </xf>
    <xf numFmtId="2" fontId="2" fillId="3" borderId="17" xfId="22" applyNumberFormat="1" applyFont="1" applyFill="1" applyBorder="1" applyAlignment="1">
      <alignment horizontal="centerContinuous"/>
    </xf>
    <xf numFmtId="2" fontId="2" fillId="3" borderId="9" xfId="22" applyNumberFormat="1" applyFont="1" applyFill="1" applyBorder="1" applyAlignment="1">
      <alignment horizontal="center" vertical="center" wrapText="1"/>
    </xf>
    <xf numFmtId="2" fontId="2" fillId="3" borderId="8" xfId="22" applyNumberFormat="1" applyFont="1" applyFill="1" applyBorder="1" applyAlignment="1">
      <alignment horizontal="center" vertical="center" wrapText="1"/>
    </xf>
    <xf numFmtId="2" fontId="2" fillId="3" borderId="2" xfId="22" applyNumberFormat="1" applyFont="1" applyFill="1" applyBorder="1" applyAlignment="1">
      <alignment horizontal="centerContinuous" vertical="center"/>
    </xf>
    <xf numFmtId="2" fontId="2" fillId="3" borderId="3" xfId="22" applyNumberFormat="1" applyFont="1" applyFill="1" applyBorder="1" applyAlignment="1">
      <alignment horizontal="centerContinuous" vertical="center"/>
    </xf>
    <xf numFmtId="2" fontId="2" fillId="3" borderId="4" xfId="22" applyNumberFormat="1" applyFont="1" applyFill="1" applyBorder="1" applyAlignment="1">
      <alignment horizontal="centerContinuous" vertical="center"/>
    </xf>
    <xf numFmtId="2" fontId="2" fillId="3" borderId="5" xfId="22" applyNumberFormat="1" applyFont="1" applyFill="1" applyBorder="1" applyAlignment="1">
      <alignment horizontal="centerContinuous" vertical="center"/>
    </xf>
    <xf numFmtId="0" fontId="2" fillId="0" borderId="35" xfId="21" applyBorder="1"/>
    <xf numFmtId="165" fontId="2" fillId="3" borderId="14" xfId="0" applyNumberFormat="1" applyFont="1" applyFill="1" applyBorder="1" applyAlignment="1">
      <alignment vertical="center" wrapText="1"/>
    </xf>
    <xf numFmtId="0" fontId="2" fillId="0" borderId="14" xfId="21" applyBorder="1"/>
    <xf numFmtId="164" fontId="2" fillId="3" borderId="36" xfId="22" applyNumberFormat="1" applyFont="1" applyFill="1" applyBorder="1" applyAlignment="1">
      <alignment horizontal="centerContinuous" vertical="center"/>
    </xf>
    <xf numFmtId="2" fontId="2" fillId="3" borderId="37" xfId="22" applyNumberFormat="1" applyFont="1" applyFill="1" applyBorder="1" applyAlignment="1">
      <alignment horizontal="centerContinuous" vertical="center"/>
    </xf>
    <xf numFmtId="0" fontId="2" fillId="3" borderId="11" xfId="22" quotePrefix="1" applyNumberFormat="1" applyFont="1" applyFill="1" applyBorder="1" applyAlignment="1">
      <alignment horizontal="center" vertical="center" wrapText="1"/>
    </xf>
    <xf numFmtId="165" fontId="2" fillId="3" borderId="15" xfId="22" quotePrefix="1" applyNumberFormat="1" applyFont="1" applyFill="1" applyBorder="1" applyAlignment="1">
      <alignment horizontal="center" vertical="center" wrapText="1"/>
    </xf>
    <xf numFmtId="164" fontId="2" fillId="3" borderId="15" xfId="22" quotePrefix="1" applyNumberFormat="1" applyFont="1" applyFill="1" applyBorder="1" applyAlignment="1">
      <alignment horizontal="center" vertical="center" wrapText="1"/>
    </xf>
    <xf numFmtId="164" fontId="2" fillId="3" borderId="15" xfId="22" applyNumberFormat="1" applyFont="1" applyFill="1" applyBorder="1" applyAlignment="1">
      <alignment horizontal="center" vertical="center" wrapText="1"/>
    </xf>
    <xf numFmtId="164" fontId="2" fillId="3" borderId="14" xfId="22" applyNumberFormat="1" applyFont="1" applyFill="1" applyBorder="1" applyAlignment="1">
      <alignment horizontal="center" vertical="center" wrapText="1"/>
    </xf>
    <xf numFmtId="0" fontId="2" fillId="3" borderId="26" xfId="22" applyNumberFormat="1" applyFont="1" applyFill="1" applyBorder="1" applyAlignment="1">
      <alignment horizontal="center"/>
    </xf>
    <xf numFmtId="165" fontId="2" fillId="3" borderId="26" xfId="22" applyNumberFormat="1" applyFont="1" applyFill="1" applyBorder="1" applyAlignment="1">
      <alignment horizontal="center"/>
    </xf>
    <xf numFmtId="164" fontId="2" fillId="3" borderId="26" xfId="22" applyNumberFormat="1" applyFont="1" applyFill="1" applyBorder="1"/>
    <xf numFmtId="2" fontId="2" fillId="3" borderId="26" xfId="22" applyNumberFormat="1" applyFont="1" applyFill="1" applyBorder="1"/>
    <xf numFmtId="0" fontId="2" fillId="3" borderId="0" xfId="21" applyFill="1"/>
    <xf numFmtId="0" fontId="2" fillId="3" borderId="0" xfId="21" applyFill="1" applyAlignment="1">
      <alignment horizontal="center"/>
    </xf>
    <xf numFmtId="0" fontId="2" fillId="3" borderId="0" xfId="22" quotePrefix="1" applyNumberFormat="1" applyFont="1" applyFill="1" applyBorder="1" applyAlignment="1">
      <alignment horizontal="center" vertical="center" wrapText="1"/>
    </xf>
    <xf numFmtId="0" fontId="2" fillId="3" borderId="7" xfId="0" applyFont="1" applyFill="1" applyBorder="1" applyAlignment="1">
      <alignment horizontal="center" vertical="center" wrapText="1"/>
    </xf>
    <xf numFmtId="165" fontId="2" fillId="3" borderId="15" xfId="0" applyNumberFormat="1" applyFont="1" applyFill="1" applyBorder="1" applyAlignment="1">
      <alignment horizontal="center" vertical="center" wrapText="1"/>
    </xf>
    <xf numFmtId="164" fontId="2" fillId="3" borderId="15" xfId="0" applyNumberFormat="1" applyFont="1" applyFill="1" applyBorder="1" applyAlignment="1">
      <alignment horizontal="center" vertical="center" wrapText="1"/>
    </xf>
    <xf numFmtId="2" fontId="2" fillId="3" borderId="16" xfId="22" applyNumberFormat="1" applyFont="1" applyFill="1" applyBorder="1" applyAlignment="1">
      <alignment horizontal="center" vertical="center" wrapText="1"/>
    </xf>
    <xf numFmtId="164" fontId="2" fillId="3" borderId="2" xfId="22" applyNumberFormat="1" applyFont="1" applyFill="1" applyBorder="1" applyAlignment="1">
      <alignment horizontal="centerContinuous" vertical="center"/>
    </xf>
    <xf numFmtId="164" fontId="2" fillId="3" borderId="3" xfId="22" applyNumberFormat="1" applyFont="1" applyFill="1" applyBorder="1" applyAlignment="1">
      <alignment horizontal="centerContinuous" vertical="center"/>
    </xf>
    <xf numFmtId="0" fontId="2" fillId="3" borderId="13" xfId="21" applyFill="1" applyBorder="1" applyAlignment="1">
      <alignment horizontal="center"/>
    </xf>
    <xf numFmtId="165" fontId="2" fillId="3" borderId="14" xfId="22" quotePrefix="1" applyNumberFormat="1" applyFont="1" applyFill="1" applyBorder="1" applyAlignment="1">
      <alignment horizontal="center" vertical="center" wrapText="1"/>
    </xf>
    <xf numFmtId="164" fontId="2" fillId="3" borderId="9" xfId="22" quotePrefix="1" applyNumberFormat="1" applyFont="1" applyFill="1" applyBorder="1" applyAlignment="1">
      <alignment horizontal="center" wrapText="1"/>
    </xf>
    <xf numFmtId="164" fontId="2" fillId="3" borderId="9" xfId="22" applyNumberFormat="1" applyFont="1" applyFill="1" applyBorder="1" applyAlignment="1">
      <alignment horizontal="center" wrapText="1"/>
    </xf>
    <xf numFmtId="164" fontId="2" fillId="3" borderId="16" xfId="22" applyNumberFormat="1" applyFont="1" applyFill="1" applyBorder="1" applyAlignment="1">
      <alignment horizontal="center" wrapText="1"/>
    </xf>
    <xf numFmtId="164" fontId="2" fillId="3" borderId="15" xfId="22" applyNumberFormat="1" applyFont="1" applyFill="1" applyBorder="1" applyAlignment="1">
      <alignment horizontal="center" wrapText="1"/>
    </xf>
    <xf numFmtId="2" fontId="13" fillId="0" borderId="30" xfId="22" quotePrefix="1" applyNumberFormat="1" applyFont="1" applyFill="1" applyBorder="1" applyAlignment="1">
      <alignment horizontal="centerContinuous" vertical="center"/>
    </xf>
    <xf numFmtId="2" fontId="13" fillId="0" borderId="32" xfId="22" quotePrefix="1" applyNumberFormat="1" applyFont="1" applyFill="1" applyBorder="1" applyAlignment="1">
      <alignment horizontal="centerContinuous" vertical="center"/>
    </xf>
    <xf numFmtId="0" fontId="2" fillId="0" borderId="0" xfId="14"/>
    <xf numFmtId="164" fontId="2" fillId="0" borderId="20" xfId="22" quotePrefix="1" applyNumberFormat="1" applyFont="1" applyFill="1" applyBorder="1" applyAlignment="1">
      <alignment horizontal="right"/>
    </xf>
    <xf numFmtId="2" fontId="2" fillId="0" borderId="20" xfId="22" quotePrefix="1" applyNumberFormat="1" applyFont="1" applyFill="1" applyBorder="1" applyAlignment="1">
      <alignment horizontal="right"/>
    </xf>
    <xf numFmtId="0" fontId="2" fillId="0" borderId="0" xfId="23" applyProtection="1">
      <protection locked="0"/>
    </xf>
    <xf numFmtId="164" fontId="14" fillId="0" borderId="20" xfId="20" applyNumberFormat="1" applyFont="1" applyBorder="1" applyProtection="1">
      <protection locked="0"/>
    </xf>
    <xf numFmtId="164" fontId="14" fillId="0" borderId="20" xfId="22" applyNumberFormat="1" applyFont="1" applyFill="1" applyBorder="1" applyAlignment="1">
      <alignment horizontal="right"/>
    </xf>
    <xf numFmtId="164" fontId="14" fillId="0" borderId="20" xfId="22" applyNumberFormat="1" applyFont="1" applyFill="1" applyBorder="1"/>
    <xf numFmtId="164" fontId="14" fillId="2" borderId="22" xfId="20" applyNumberFormat="1" applyFont="1" applyFill="1" applyBorder="1" applyProtection="1">
      <protection locked="0"/>
    </xf>
    <xf numFmtId="164" fontId="14" fillId="2" borderId="22" xfId="22" applyNumberFormat="1" applyFont="1" applyFill="1" applyBorder="1" applyAlignment="1">
      <alignment horizontal="right"/>
    </xf>
    <xf numFmtId="164" fontId="14" fillId="2" borderId="22" xfId="22" applyNumberFormat="1" applyFont="1" applyFill="1" applyBorder="1"/>
    <xf numFmtId="164" fontId="2" fillId="2" borderId="22" xfId="22" applyNumberFormat="1" applyFont="1" applyFill="1" applyBorder="1" applyAlignment="1">
      <alignment horizontal="right"/>
    </xf>
    <xf numFmtId="164" fontId="14" fillId="3" borderId="22" xfId="20" applyNumberFormat="1" applyFont="1" applyFill="1" applyBorder="1" applyProtection="1">
      <protection locked="0"/>
    </xf>
    <xf numFmtId="164" fontId="14" fillId="3" borderId="22" xfId="22" applyNumberFormat="1" applyFont="1" applyFill="1" applyBorder="1" applyAlignment="1">
      <alignment horizontal="right"/>
    </xf>
    <xf numFmtId="164" fontId="14" fillId="3" borderId="22" xfId="22" applyNumberFormat="1" applyFont="1" applyFill="1" applyBorder="1"/>
    <xf numFmtId="164" fontId="2" fillId="3" borderId="22" xfId="22" applyNumberFormat="1" applyFont="1" applyFill="1" applyBorder="1" applyAlignment="1">
      <alignment horizontal="right"/>
    </xf>
    <xf numFmtId="164" fontId="14" fillId="3" borderId="27" xfId="20" applyNumberFormat="1" applyFont="1" applyFill="1" applyBorder="1" applyProtection="1">
      <protection locked="0"/>
    </xf>
    <xf numFmtId="0" fontId="2" fillId="3" borderId="11" xfId="22" quotePrefix="1" applyNumberFormat="1" applyFont="1" applyFill="1" applyBorder="1" applyAlignment="1">
      <alignment horizontal="center" vertical="center"/>
    </xf>
    <xf numFmtId="0" fontId="2" fillId="3" borderId="4" xfId="21" applyFill="1" applyBorder="1"/>
    <xf numFmtId="0" fontId="2" fillId="3" borderId="7" xfId="0" applyFont="1" applyFill="1" applyBorder="1" applyAlignment="1">
      <alignment vertical="center"/>
    </xf>
    <xf numFmtId="0" fontId="15" fillId="0" borderId="12" xfId="22" quotePrefix="1" applyNumberFormat="1" applyFont="1" applyFill="1" applyBorder="1" applyAlignment="1"/>
    <xf numFmtId="0" fontId="15" fillId="0" borderId="0" xfId="21" applyFont="1"/>
    <xf numFmtId="0" fontId="10" fillId="0" borderId="0" xfId="21" applyFont="1"/>
    <xf numFmtId="0" fontId="10" fillId="0" borderId="20" xfId="22" applyNumberFormat="1" applyFont="1" applyFill="1" applyBorder="1" applyAlignment="1">
      <alignment horizontal="center"/>
    </xf>
    <xf numFmtId="165" fontId="10" fillId="0" borderId="20" xfId="22" applyNumberFormat="1" applyFont="1" applyFill="1" applyBorder="1" applyAlignment="1">
      <alignment horizontal="center"/>
    </xf>
    <xf numFmtId="164" fontId="10" fillId="0" borderId="20" xfId="22" quotePrefix="1" applyNumberFormat="1" applyFont="1" applyFill="1" applyBorder="1" applyAlignment="1">
      <alignment horizontal="right"/>
    </xf>
    <xf numFmtId="164" fontId="10" fillId="0" borderId="20" xfId="22" applyNumberFormat="1" applyFont="1" applyFill="1" applyBorder="1" applyAlignment="1">
      <alignment horizontal="right"/>
    </xf>
    <xf numFmtId="2" fontId="10" fillId="0" borderId="20" xfId="22" quotePrefix="1" applyNumberFormat="1" applyFont="1" applyFill="1" applyBorder="1" applyAlignment="1">
      <alignment horizontal="right"/>
    </xf>
    <xf numFmtId="2" fontId="10" fillId="0" borderId="20" xfId="22" applyNumberFormat="1" applyFont="1" applyFill="1" applyBorder="1"/>
    <xf numFmtId="0" fontId="10" fillId="0" borderId="0" xfId="23" applyFont="1" applyProtection="1">
      <protection locked="0"/>
    </xf>
    <xf numFmtId="0" fontId="10" fillId="2" borderId="20" xfId="22" applyNumberFormat="1" applyFont="1" applyFill="1" applyBorder="1" applyAlignment="1">
      <alignment horizontal="center"/>
    </xf>
    <xf numFmtId="165" fontId="10" fillId="2" borderId="20" xfId="22" applyNumberFormat="1" applyFont="1" applyFill="1" applyBorder="1" applyAlignment="1">
      <alignment horizontal="center"/>
    </xf>
    <xf numFmtId="164" fontId="10" fillId="2" borderId="20" xfId="22" applyNumberFormat="1" applyFont="1" applyFill="1" applyBorder="1" applyAlignment="1">
      <alignment horizontal="right"/>
    </xf>
    <xf numFmtId="2" fontId="10" fillId="2" borderId="20" xfId="22" applyNumberFormat="1" applyFont="1" applyFill="1" applyBorder="1" applyAlignment="1">
      <alignment horizontal="right"/>
    </xf>
    <xf numFmtId="2" fontId="10" fillId="2" borderId="20" xfId="22" applyNumberFormat="1" applyFont="1" applyFill="1" applyBorder="1"/>
    <xf numFmtId="2" fontId="10" fillId="0" borderId="20" xfId="22" applyNumberFormat="1" applyFont="1" applyFill="1" applyBorder="1" applyAlignment="1">
      <alignment horizontal="right"/>
    </xf>
    <xf numFmtId="164" fontId="10" fillId="0" borderId="20" xfId="22" applyNumberFormat="1" applyFont="1" applyFill="1" applyBorder="1" applyAlignment="1" applyProtection="1">
      <alignment horizontal="right"/>
      <protection locked="0"/>
    </xf>
    <xf numFmtId="2" fontId="10" fillId="0" borderId="20" xfId="22" applyNumberFormat="1" applyFont="1" applyFill="1" applyBorder="1" applyAlignment="1" applyProtection="1">
      <alignment horizontal="right"/>
      <protection locked="0"/>
    </xf>
    <xf numFmtId="164" fontId="10" fillId="2" borderId="20" xfId="22" applyNumberFormat="1" applyFont="1" applyFill="1" applyBorder="1" applyAlignment="1" applyProtection="1">
      <alignment horizontal="right"/>
      <protection locked="0"/>
    </xf>
    <xf numFmtId="164" fontId="10" fillId="2" borderId="20" xfId="22" applyNumberFormat="1" applyFont="1" applyFill="1" applyBorder="1"/>
    <xf numFmtId="2" fontId="10" fillId="2" borderId="20" xfId="22" applyNumberFormat="1" applyFont="1" applyFill="1" applyBorder="1" applyAlignment="1" applyProtection="1">
      <alignment horizontal="right"/>
      <protection locked="0"/>
    </xf>
    <xf numFmtId="164" fontId="10" fillId="2" borderId="20" xfId="22" applyNumberFormat="1" applyFont="1" applyFill="1" applyBorder="1" applyProtection="1">
      <protection locked="0"/>
    </xf>
    <xf numFmtId="164" fontId="10" fillId="0" borderId="20" xfId="22" applyNumberFormat="1" applyFont="1" applyFill="1" applyBorder="1" applyProtection="1">
      <protection locked="0"/>
    </xf>
    <xf numFmtId="164" fontId="10" fillId="0" borderId="20" xfId="22" applyNumberFormat="1" applyFont="1" applyFill="1" applyBorder="1"/>
    <xf numFmtId="164" fontId="10" fillId="0" borderId="20" xfId="21" applyNumberFormat="1" applyFont="1" applyBorder="1" applyAlignment="1" applyProtection="1">
      <alignment horizontal="right"/>
      <protection locked="0"/>
    </xf>
    <xf numFmtId="164" fontId="10" fillId="2" borderId="20" xfId="24" applyNumberFormat="1" applyFont="1" applyFill="1" applyBorder="1" applyProtection="1">
      <protection locked="0"/>
    </xf>
    <xf numFmtId="164" fontId="10" fillId="0" borderId="20" xfId="24" applyNumberFormat="1" applyFont="1" applyBorder="1" applyProtection="1">
      <protection locked="0"/>
    </xf>
    <xf numFmtId="0" fontId="10" fillId="2" borderId="22" xfId="22" applyNumberFormat="1" applyFont="1" applyFill="1" applyBorder="1" applyAlignment="1">
      <alignment horizontal="center"/>
    </xf>
    <xf numFmtId="165" fontId="10" fillId="2" borderId="22" xfId="22" applyNumberFormat="1" applyFont="1" applyFill="1" applyBorder="1" applyAlignment="1">
      <alignment horizontal="center"/>
    </xf>
    <xf numFmtId="164" fontId="10" fillId="2" borderId="22" xfId="24" applyNumberFormat="1" applyFont="1" applyFill="1" applyBorder="1" applyProtection="1">
      <protection locked="0"/>
    </xf>
    <xf numFmtId="164" fontId="10" fillId="2" borderId="22" xfId="22" applyNumberFormat="1" applyFont="1" applyFill="1" applyBorder="1" applyAlignment="1">
      <alignment horizontal="right"/>
    </xf>
    <xf numFmtId="164" fontId="10" fillId="2" borderId="22" xfId="22" applyNumberFormat="1" applyFont="1" applyFill="1" applyBorder="1"/>
    <xf numFmtId="2" fontId="10" fillId="2" borderId="22" xfId="22" applyNumberFormat="1" applyFont="1" applyFill="1" applyBorder="1"/>
    <xf numFmtId="0" fontId="10" fillId="3" borderId="22" xfId="22" applyNumberFormat="1" applyFont="1" applyFill="1" applyBorder="1" applyAlignment="1">
      <alignment horizontal="center"/>
    </xf>
    <xf numFmtId="165" fontId="10" fillId="3" borderId="22" xfId="22" applyNumberFormat="1" applyFont="1" applyFill="1" applyBorder="1" applyAlignment="1">
      <alignment horizontal="center"/>
    </xf>
    <xf numFmtId="164" fontId="10" fillId="3" borderId="22" xfId="24" applyNumberFormat="1" applyFont="1" applyFill="1" applyBorder="1" applyProtection="1">
      <protection locked="0"/>
    </xf>
    <xf numFmtId="164" fontId="10" fillId="3" borderId="22" xfId="22" applyNumberFormat="1" applyFont="1" applyFill="1" applyBorder="1" applyAlignment="1">
      <alignment horizontal="right"/>
    </xf>
    <xf numFmtId="164" fontId="10" fillId="3" borderId="22" xfId="22" applyNumberFormat="1" applyFont="1" applyFill="1" applyBorder="1"/>
    <xf numFmtId="2" fontId="10" fillId="3" borderId="22" xfId="22" applyNumberFormat="1" applyFont="1" applyFill="1" applyBorder="1"/>
    <xf numFmtId="164" fontId="10" fillId="3" borderId="27" xfId="24" applyNumberFormat="1" applyFont="1" applyFill="1" applyBorder="1" applyProtection="1">
      <protection locked="0"/>
    </xf>
    <xf numFmtId="0" fontId="10" fillId="0" borderId="0" xfId="22" applyNumberFormat="1" applyFont="1" applyFill="1"/>
    <xf numFmtId="165" fontId="10" fillId="0" borderId="0" xfId="22" applyNumberFormat="1" applyFont="1" applyFill="1"/>
    <xf numFmtId="164" fontId="10" fillId="0" borderId="0" xfId="22" applyNumberFormat="1" applyFont="1" applyFill="1"/>
    <xf numFmtId="2" fontId="10" fillId="0" borderId="0" xfId="22" applyNumberFormat="1" applyFont="1" applyFill="1"/>
    <xf numFmtId="2" fontId="10" fillId="0" borderId="0" xfId="21" applyNumberFormat="1" applyFont="1"/>
    <xf numFmtId="0" fontId="10" fillId="3" borderId="0" xfId="21" applyFont="1" applyFill="1"/>
    <xf numFmtId="164" fontId="10" fillId="3" borderId="18" xfId="22" applyNumberFormat="1" applyFont="1" applyFill="1" applyBorder="1" applyAlignment="1">
      <alignment horizontal="centerContinuous" vertical="center"/>
    </xf>
    <xf numFmtId="2" fontId="10" fillId="3" borderId="4" xfId="22" applyNumberFormat="1" applyFont="1" applyFill="1" applyBorder="1" applyAlignment="1">
      <alignment horizontal="centerContinuous" vertical="center"/>
    </xf>
    <xf numFmtId="2" fontId="10" fillId="3" borderId="5" xfId="22" applyNumberFormat="1" applyFont="1" applyFill="1" applyBorder="1" applyAlignment="1">
      <alignment horizontal="centerContinuous" vertical="center"/>
    </xf>
    <xf numFmtId="0" fontId="10" fillId="3" borderId="4" xfId="21" applyFont="1" applyFill="1" applyBorder="1"/>
    <xf numFmtId="2" fontId="10" fillId="3" borderId="16" xfId="22" applyNumberFormat="1" applyFont="1" applyFill="1" applyBorder="1" applyAlignment="1">
      <alignment horizontal="centerContinuous"/>
    </xf>
    <xf numFmtId="2" fontId="10" fillId="3" borderId="17" xfId="22" applyNumberFormat="1" applyFont="1" applyFill="1" applyBorder="1" applyAlignment="1">
      <alignment horizontal="centerContinuous"/>
    </xf>
    <xf numFmtId="0" fontId="2" fillId="0" borderId="0" xfId="17"/>
    <xf numFmtId="2" fontId="2" fillId="0" borderId="20" xfId="22" applyNumberFormat="1" applyFont="1" applyFill="1" applyBorder="1" applyAlignment="1" applyProtection="1">
      <alignment horizontal="right"/>
      <protection locked="0"/>
    </xf>
    <xf numFmtId="2" fontId="2" fillId="2" borderId="20" xfId="22" applyNumberFormat="1" applyFont="1" applyFill="1" applyBorder="1" applyAlignment="1" applyProtection="1">
      <alignment horizontal="right"/>
      <protection locked="0"/>
    </xf>
    <xf numFmtId="164" fontId="14" fillId="0" borderId="20" xfId="22" quotePrefix="1" applyNumberFormat="1" applyFont="1" applyFill="1" applyBorder="1" applyAlignment="1" applyProtection="1">
      <alignment horizontal="right"/>
      <protection locked="0"/>
    </xf>
    <xf numFmtId="164" fontId="14" fillId="0" borderId="20" xfId="25" applyNumberFormat="1" applyFont="1" applyBorder="1" applyProtection="1">
      <protection locked="0"/>
    </xf>
    <xf numFmtId="164" fontId="14" fillId="2" borderId="20" xfId="22" quotePrefix="1" applyNumberFormat="1" applyFont="1" applyFill="1" applyBorder="1" applyAlignment="1" applyProtection="1">
      <alignment horizontal="right"/>
      <protection locked="0"/>
    </xf>
    <xf numFmtId="164" fontId="14" fillId="2" borderId="22" xfId="25" applyNumberFormat="1" applyFont="1" applyFill="1" applyBorder="1" applyProtection="1">
      <protection locked="0"/>
    </xf>
    <xf numFmtId="164" fontId="14" fillId="3" borderId="22" xfId="25" applyNumberFormat="1" applyFont="1" applyFill="1" applyBorder="1" applyProtection="1">
      <protection locked="0"/>
    </xf>
    <xf numFmtId="164" fontId="14" fillId="3" borderId="20" xfId="25" applyNumberFormat="1" applyFont="1" applyFill="1" applyBorder="1" applyProtection="1">
      <protection locked="0"/>
    </xf>
    <xf numFmtId="164" fontId="14" fillId="3" borderId="20" xfId="22" applyNumberFormat="1" applyFont="1" applyFill="1" applyBorder="1" applyAlignment="1">
      <alignment horizontal="right"/>
    </xf>
    <xf numFmtId="164" fontId="14" fillId="3" borderId="20" xfId="22" applyNumberFormat="1" applyFont="1" applyFill="1" applyBorder="1"/>
    <xf numFmtId="164" fontId="2" fillId="3" borderId="20" xfId="22" applyNumberFormat="1" applyFont="1" applyFill="1" applyBorder="1" applyAlignment="1">
      <alignment horizontal="right"/>
    </xf>
    <xf numFmtId="164" fontId="14" fillId="0" borderId="26" xfId="22" quotePrefix="1" applyNumberFormat="1" applyFont="1" applyFill="1" applyBorder="1" applyAlignment="1" applyProtection="1">
      <alignment horizontal="right"/>
      <protection locked="0"/>
    </xf>
    <xf numFmtId="164" fontId="14" fillId="3" borderId="0" xfId="25" applyNumberFormat="1" applyFont="1" applyFill="1" applyProtection="1">
      <protection locked="0"/>
    </xf>
    <xf numFmtId="164" fontId="14" fillId="3" borderId="26" xfId="22" applyNumberFormat="1" applyFont="1" applyFill="1" applyBorder="1" applyAlignment="1">
      <alignment horizontal="right"/>
    </xf>
    <xf numFmtId="164" fontId="14" fillId="3" borderId="26" xfId="22" applyNumberFormat="1" applyFont="1" applyFill="1" applyBorder="1"/>
    <xf numFmtId="164" fontId="2" fillId="3" borderId="26" xfId="22" applyNumberFormat="1" applyFont="1" applyFill="1" applyBorder="1" applyAlignment="1">
      <alignment horizontal="right"/>
    </xf>
    <xf numFmtId="0" fontId="2" fillId="3" borderId="11" xfId="22" quotePrefix="1" applyNumberFormat="1" applyFont="1" applyFill="1" applyBorder="1" applyAlignment="1">
      <alignment horizontal="center" wrapText="1"/>
    </xf>
    <xf numFmtId="165" fontId="2" fillId="3" borderId="15" xfId="22" quotePrefix="1" applyNumberFormat="1" applyFont="1" applyFill="1" applyBorder="1" applyAlignment="1">
      <alignment horizontal="center" wrapText="1"/>
    </xf>
    <xf numFmtId="0" fontId="2" fillId="2" borderId="23" xfId="22" applyNumberFormat="1" applyFont="1" applyFill="1" applyBorder="1" applyAlignment="1">
      <alignment horizontal="center"/>
    </xf>
    <xf numFmtId="165" fontId="2" fillId="2" borderId="23" xfId="22" applyNumberFormat="1" applyFont="1" applyFill="1" applyBorder="1" applyAlignment="1">
      <alignment horizontal="center"/>
    </xf>
    <xf numFmtId="164" fontId="2" fillId="2" borderId="23" xfId="22" applyNumberFormat="1" applyFont="1" applyFill="1" applyBorder="1" applyProtection="1">
      <protection locked="0"/>
    </xf>
    <xf numFmtId="164" fontId="2" fillId="2" borderId="23" xfId="22" applyNumberFormat="1" applyFont="1" applyFill="1" applyBorder="1"/>
    <xf numFmtId="2" fontId="2" fillId="2" borderId="23" xfId="22" applyNumberFormat="1" applyFont="1" applyFill="1" applyBorder="1"/>
    <xf numFmtId="2" fontId="2" fillId="3" borderId="16" xfId="22" applyNumberFormat="1" applyFont="1" applyFill="1" applyBorder="1" applyAlignment="1">
      <alignment horizontal="center" wrapText="1"/>
    </xf>
    <xf numFmtId="164" fontId="14" fillId="0" borderId="22" xfId="22" applyNumberFormat="1" applyFont="1" applyFill="1" applyBorder="1"/>
    <xf numFmtId="49" fontId="2" fillId="3" borderId="22" xfId="22" applyNumberFormat="1" applyFont="1" applyFill="1" applyBorder="1" applyAlignment="1">
      <alignment horizontal="center"/>
    </xf>
    <xf numFmtId="49" fontId="2" fillId="2" borderId="23" xfId="22" applyNumberFormat="1" applyFont="1" applyFill="1" applyBorder="1" applyAlignment="1">
      <alignment horizontal="center"/>
    </xf>
    <xf numFmtId="164" fontId="14" fillId="2" borderId="23" xfId="20" applyNumberFormat="1" applyFont="1" applyFill="1" applyBorder="1" applyProtection="1">
      <protection locked="0"/>
    </xf>
    <xf numFmtId="164" fontId="14" fillId="2" borderId="23" xfId="22" applyNumberFormat="1" applyFont="1" applyFill="1" applyBorder="1" applyAlignment="1">
      <alignment horizontal="right"/>
    </xf>
    <xf numFmtId="164" fontId="14" fillId="2" borderId="23" xfId="22" applyNumberFormat="1" applyFont="1" applyFill="1" applyBorder="1"/>
    <xf numFmtId="164" fontId="2" fillId="2" borderId="23" xfId="22" applyNumberFormat="1" applyFont="1" applyFill="1" applyBorder="1" applyAlignment="1">
      <alignment horizontal="right"/>
    </xf>
    <xf numFmtId="2" fontId="10" fillId="3" borderId="16" xfId="22" applyNumberFormat="1" applyFont="1" applyFill="1" applyBorder="1" applyAlignment="1">
      <alignment horizontal="center" wrapText="1"/>
    </xf>
    <xf numFmtId="2" fontId="10" fillId="3" borderId="4" xfId="22" quotePrefix="1" applyNumberFormat="1" applyFont="1" applyFill="1" applyBorder="1" applyAlignment="1">
      <alignment horizontal="center" vertical="center"/>
    </xf>
    <xf numFmtId="2" fontId="2" fillId="3" borderId="4" xfId="22" quotePrefix="1" applyNumberFormat="1" applyFont="1" applyFill="1" applyBorder="1" applyAlignment="1">
      <alignment horizontal="center" vertical="center"/>
    </xf>
    <xf numFmtId="49" fontId="10" fillId="3" borderId="22" xfId="22" applyNumberFormat="1" applyFont="1" applyFill="1" applyBorder="1" applyAlignment="1">
      <alignment horizontal="center"/>
    </xf>
    <xf numFmtId="49" fontId="10" fillId="3" borderId="20" xfId="22" applyNumberFormat="1" applyFont="1" applyFill="1" applyBorder="1" applyAlignment="1">
      <alignment horizontal="center"/>
    </xf>
    <xf numFmtId="49" fontId="10" fillId="2" borderId="23" xfId="22" applyNumberFormat="1" applyFont="1" applyFill="1" applyBorder="1" applyAlignment="1">
      <alignment horizontal="center"/>
    </xf>
    <xf numFmtId="165" fontId="10" fillId="2" borderId="23" xfId="22" applyNumberFormat="1" applyFont="1" applyFill="1" applyBorder="1" applyAlignment="1">
      <alignment horizontal="center"/>
    </xf>
    <xf numFmtId="164" fontId="10" fillId="2" borderId="23" xfId="24" applyNumberFormat="1" applyFont="1" applyFill="1" applyBorder="1" applyProtection="1">
      <protection locked="0"/>
    </xf>
    <xf numFmtId="164" fontId="10" fillId="2" borderId="23" xfId="22" applyNumberFormat="1" applyFont="1" applyFill="1" applyBorder="1" applyAlignment="1">
      <alignment horizontal="right"/>
    </xf>
    <xf numFmtId="164" fontId="10" fillId="2" borderId="23" xfId="22" applyNumberFormat="1" applyFont="1" applyFill="1" applyBorder="1"/>
    <xf numFmtId="2" fontId="10" fillId="2" borderId="23" xfId="22" applyNumberFormat="1" applyFont="1" applyFill="1" applyBorder="1"/>
    <xf numFmtId="164" fontId="14" fillId="2" borderId="23" xfId="22" quotePrefix="1" applyNumberFormat="1" applyFont="1" applyFill="1" applyBorder="1" applyAlignment="1" applyProtection="1">
      <alignment horizontal="right"/>
      <protection locked="0"/>
    </xf>
    <xf numFmtId="164" fontId="14" fillId="2" borderId="23" xfId="25" applyNumberFormat="1" applyFont="1" applyFill="1" applyBorder="1" applyProtection="1">
      <protection locked="0"/>
    </xf>
    <xf numFmtId="166" fontId="2" fillId="0" borderId="22" xfId="23" applyNumberFormat="1" applyBorder="1" applyAlignment="1">
      <alignment horizontal="center"/>
    </xf>
    <xf numFmtId="0" fontId="2" fillId="2" borderId="23" xfId="23" applyFill="1" applyBorder="1" applyAlignment="1">
      <alignment horizontal="center"/>
    </xf>
    <xf numFmtId="166" fontId="2" fillId="2" borderId="23" xfId="23" applyNumberFormat="1" applyFill="1" applyBorder="1" applyAlignment="1">
      <alignment horizontal="center"/>
    </xf>
    <xf numFmtId="2" fontId="2" fillId="2" borderId="23" xfId="23" applyNumberFormat="1" applyFill="1" applyBorder="1" applyAlignment="1">
      <alignment horizontal="center"/>
    </xf>
    <xf numFmtId="0" fontId="2" fillId="3" borderId="33" xfId="23" applyFill="1" applyBorder="1" applyAlignment="1">
      <alignment horizontal="center"/>
    </xf>
    <xf numFmtId="2" fontId="2" fillId="3" borderId="34" xfId="23" applyNumberFormat="1" applyFill="1" applyBorder="1" applyAlignment="1">
      <alignment horizontal="center"/>
    </xf>
    <xf numFmtId="0" fontId="2" fillId="2" borderId="38" xfId="23" applyFill="1" applyBorder="1" applyAlignment="1">
      <alignment horizontal="center"/>
    </xf>
    <xf numFmtId="2" fontId="2" fillId="2" borderId="25" xfId="23" applyNumberFormat="1" applyFill="1" applyBorder="1" applyAlignment="1">
      <alignment horizontal="center"/>
    </xf>
    <xf numFmtId="0" fontId="2" fillId="2" borderId="23" xfId="0" applyFont="1" applyFill="1" applyBorder="1" applyAlignment="1">
      <alignment horizontal="center"/>
    </xf>
    <xf numFmtId="166" fontId="2" fillId="2" borderId="23" xfId="0" applyNumberFormat="1" applyFont="1" applyFill="1" applyBorder="1" applyAlignment="1">
      <alignment horizontal="center"/>
    </xf>
    <xf numFmtId="2" fontId="2" fillId="2" borderId="23" xfId="0" applyNumberFormat="1" applyFont="1" applyFill="1" applyBorder="1" applyAlignment="1">
      <alignment horizontal="center"/>
    </xf>
    <xf numFmtId="0" fontId="2" fillId="0" borderId="40" xfId="22" applyNumberFormat="1" applyFont="1" applyFill="1" applyBorder="1" applyAlignment="1">
      <alignment horizontal="center"/>
    </xf>
    <xf numFmtId="165" fontId="2" fillId="0" borderId="40" xfId="22" applyNumberFormat="1" applyFont="1" applyFill="1" applyBorder="1" applyAlignment="1">
      <alignment horizontal="center"/>
    </xf>
    <xf numFmtId="164" fontId="2" fillId="0" borderId="40" xfId="22" applyNumberFormat="1" applyFont="1" applyFill="1" applyBorder="1" applyAlignment="1">
      <alignment horizontal="right"/>
    </xf>
    <xf numFmtId="2" fontId="2" fillId="0" borderId="40" xfId="22" applyNumberFormat="1" applyFont="1" applyFill="1" applyBorder="1" applyAlignment="1">
      <alignment horizontal="right"/>
    </xf>
    <xf numFmtId="2" fontId="2" fillId="0" borderId="40" xfId="22" applyNumberFormat="1" applyFont="1" applyFill="1" applyBorder="1"/>
    <xf numFmtId="0" fontId="2" fillId="0" borderId="3" xfId="9" applyBorder="1"/>
    <xf numFmtId="165" fontId="13" fillId="0" borderId="41" xfId="22" quotePrefix="1" applyNumberFormat="1" applyFont="1" applyFill="1" applyBorder="1" applyAlignment="1">
      <alignment horizontal="center" vertical="center"/>
    </xf>
    <xf numFmtId="164" fontId="13" fillId="0" borderId="42" xfId="22" quotePrefix="1" applyNumberFormat="1" applyFont="1" applyFill="1" applyBorder="1" applyAlignment="1">
      <alignment horizontal="centerContinuous" vertical="center"/>
    </xf>
    <xf numFmtId="164" fontId="13" fillId="0" borderId="3" xfId="22" quotePrefix="1" applyNumberFormat="1" applyFont="1" applyFill="1" applyBorder="1" applyAlignment="1">
      <alignment horizontal="centerContinuous" vertical="center"/>
    </xf>
    <xf numFmtId="164" fontId="13" fillId="0" borderId="39" xfId="22" quotePrefix="1" applyNumberFormat="1" applyFont="1" applyFill="1" applyBorder="1" applyAlignment="1">
      <alignment horizontal="centerContinuous" vertical="center"/>
    </xf>
    <xf numFmtId="2" fontId="13" fillId="0" borderId="3" xfId="22" applyNumberFormat="1" applyFont="1" applyFill="1" applyBorder="1" applyAlignment="1">
      <alignment horizontal="center" vertical="center" wrapText="1"/>
    </xf>
    <xf numFmtId="49" fontId="13" fillId="0" borderId="41" xfId="22" quotePrefix="1" applyNumberFormat="1" applyFont="1" applyFill="1" applyBorder="1" applyAlignment="1">
      <alignment horizontal="centerContinuous" vertical="center"/>
    </xf>
    <xf numFmtId="49" fontId="13" fillId="0" borderId="41" xfId="22" applyNumberFormat="1" applyFont="1" applyFill="1" applyBorder="1" applyAlignment="1">
      <alignment horizontal="centerContinuous" vertical="center"/>
    </xf>
    <xf numFmtId="0" fontId="2" fillId="0" borderId="14" xfId="0" applyFont="1" applyBorder="1"/>
    <xf numFmtId="0" fontId="2" fillId="0" borderId="14" xfId="23" applyBorder="1"/>
    <xf numFmtId="0" fontId="10" fillId="0" borderId="14" xfId="21" applyFont="1" applyBorder="1"/>
    <xf numFmtId="164" fontId="14" fillId="2" borderId="20" xfId="22" applyNumberFormat="1" applyFont="1" applyFill="1" applyBorder="1"/>
  </cellXfs>
  <cellStyles count="29">
    <cellStyle name="Comma 2" xfId="1" xr:uid="{00000000-0005-0000-0000-000000000000}"/>
    <cellStyle name="Comma0" xfId="2" xr:uid="{00000000-0005-0000-0000-000001000000}"/>
    <cellStyle name="Currency0" xfId="3" xr:uid="{00000000-0005-0000-0000-000002000000}"/>
    <cellStyle name="Date" xfId="4" xr:uid="{00000000-0005-0000-0000-000003000000}"/>
    <cellStyle name="Fixed" xfId="5" xr:uid="{00000000-0005-0000-0000-000004000000}"/>
    <cellStyle name="Heading 1" xfId="6" builtinId="16" customBuiltin="1"/>
    <cellStyle name="Heading 2" xfId="7" builtinId="17" customBuiltin="1"/>
    <cellStyle name="Hyperlink" xfId="8" builtinId="8"/>
    <cellStyle name="Normal" xfId="0" builtinId="0"/>
    <cellStyle name="Normal 10" xfId="9" xr:uid="{00000000-0005-0000-0000-000009000000}"/>
    <cellStyle name="Normal 11" xfId="10" xr:uid="{00000000-0005-0000-0000-00000A000000}"/>
    <cellStyle name="Normal 12" xfId="11" xr:uid="{00000000-0005-0000-0000-00000B000000}"/>
    <cellStyle name="normal 2" xfId="12" xr:uid="{00000000-0005-0000-0000-00000C000000}"/>
    <cellStyle name="Normal 3" xfId="13" xr:uid="{00000000-0005-0000-0000-00000D000000}"/>
    <cellStyle name="Normal 4" xfId="14" xr:uid="{00000000-0005-0000-0000-00000E000000}"/>
    <cellStyle name="Normal 5" xfId="15" xr:uid="{00000000-0005-0000-0000-00000F000000}"/>
    <cellStyle name="Normal 6" xfId="16" xr:uid="{00000000-0005-0000-0000-000010000000}"/>
    <cellStyle name="Normal 7" xfId="17" xr:uid="{00000000-0005-0000-0000-000011000000}"/>
    <cellStyle name="Normal 8" xfId="18" xr:uid="{00000000-0005-0000-0000-000012000000}"/>
    <cellStyle name="Normal 9" xfId="19" xr:uid="{00000000-0005-0000-0000-000013000000}"/>
    <cellStyle name="Normal_Apple" xfId="20" xr:uid="{00000000-0005-0000-0000-000014000000}"/>
    <cellStyle name="Normal_fruitdr" xfId="21" xr:uid="{00000000-0005-0000-0000-000015000000}"/>
    <cellStyle name="normal_fruitfr" xfId="22" xr:uid="{00000000-0005-0000-0000-000016000000}"/>
    <cellStyle name="Normal_fruitju_1" xfId="23" xr:uid="{00000000-0005-0000-0000-000017000000}"/>
    <cellStyle name="Normal_Grape" xfId="24" xr:uid="{00000000-0005-0000-0000-000018000000}"/>
    <cellStyle name="Normal_Pineapple" xfId="25" xr:uid="{00000000-0005-0000-0000-000019000000}"/>
    <cellStyle name="Percent 2" xfId="26" xr:uid="{00000000-0005-0000-0000-00001A000000}"/>
    <cellStyle name="Percent 3" xfId="27" xr:uid="{00000000-0005-0000-0000-00001B000000}"/>
    <cellStyle name="Total" xfId="28"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0"/>
  <sheetViews>
    <sheetView tabSelected="1" workbookViewId="0"/>
  </sheetViews>
  <sheetFormatPr defaultColWidth="9.109375" defaultRowHeight="13.2"/>
  <cols>
    <col min="1" max="1" width="16.6640625" style="2" customWidth="1"/>
    <col min="2" max="2" width="11.109375" style="2" customWidth="1"/>
    <col min="3" max="16384" width="9.109375" style="2"/>
  </cols>
  <sheetData>
    <row r="1" spans="1:2" ht="13.8" customHeight="1">
      <c r="A1" t="s">
        <v>83</v>
      </c>
    </row>
    <row r="2" spans="1:2" ht="13.8" customHeight="1"/>
    <row r="3" spans="1:2" ht="13.8" customHeight="1">
      <c r="A3" s="2" t="s">
        <v>21</v>
      </c>
      <c r="B3" s="1" t="s">
        <v>105</v>
      </c>
    </row>
    <row r="4" spans="1:2" ht="13.8" customHeight="1"/>
    <row r="5" spans="1:2" ht="13.8" customHeight="1">
      <c r="A5" s="2" t="s">
        <v>22</v>
      </c>
      <c r="B5" s="3" t="s">
        <v>110</v>
      </c>
    </row>
    <row r="6" spans="1:2" ht="13.8" customHeight="1">
      <c r="B6" s="3" t="s">
        <v>109</v>
      </c>
    </row>
    <row r="7" spans="1:2" ht="13.8" customHeight="1">
      <c r="B7" s="3" t="s">
        <v>108</v>
      </c>
    </row>
    <row r="8" spans="1:2" ht="13.8" customHeight="1">
      <c r="B8" s="4" t="s">
        <v>40</v>
      </c>
    </row>
    <row r="9" spans="1:2" ht="13.8" customHeight="1">
      <c r="B9" s="3" t="s">
        <v>39</v>
      </c>
    </row>
    <row r="10" spans="1:2" ht="13.8" customHeight="1">
      <c r="B10" s="4" t="s">
        <v>38</v>
      </c>
    </row>
    <row r="11" spans="1:2" ht="13.8" customHeight="1">
      <c r="B11" s="3" t="s">
        <v>37</v>
      </c>
    </row>
    <row r="12" spans="1:2" ht="13.8" customHeight="1">
      <c r="B12" s="3" t="s">
        <v>36</v>
      </c>
    </row>
    <row r="13" spans="1:2" ht="13.8" customHeight="1"/>
    <row r="14" spans="1:2" ht="13.8" customHeight="1">
      <c r="A14" s="8" t="s">
        <v>84</v>
      </c>
    </row>
    <row r="15" spans="1:2" ht="13.8" customHeight="1">
      <c r="A15" s="8" t="s">
        <v>114</v>
      </c>
    </row>
    <row r="16" spans="1:2" ht="13.8" customHeight="1"/>
    <row r="17" ht="13.8" customHeight="1"/>
    <row r="18" ht="13.8" customHeight="1"/>
    <row r="19" ht="13.8" customHeight="1"/>
    <row r="20" ht="13.8" customHeight="1"/>
    <row r="21" ht="13.8" customHeight="1"/>
    <row r="22" ht="13.8" customHeight="1"/>
    <row r="23" ht="13.8" customHeight="1"/>
    <row r="24" ht="13.8" customHeight="1"/>
    <row r="25" ht="13.8" customHeight="1"/>
    <row r="26" ht="13.8" customHeight="1"/>
    <row r="27" ht="13.8" customHeight="1"/>
    <row r="28" ht="13.8" customHeight="1"/>
    <row r="29" ht="13.8" customHeight="1"/>
    <row r="30" ht="13.8" customHeight="1"/>
  </sheetData>
  <phoneticPr fontId="5" type="noConversion"/>
  <hyperlinks>
    <hyperlink ref="B5" location="PccProcGal!A1" display="Selected fruit juices: Per capita availability, processed weight, gallons" xr:uid="{00000000-0004-0000-0000-000000000000}"/>
    <hyperlink ref="B6" location="PccProcLb!A1" display="Selected fruit juices: Per capita availability, processed weight, pounds" xr:uid="{00000000-0004-0000-0000-000001000000}"/>
    <hyperlink ref="B7" location="PccFreshLb!A1" display="Selected fruit juices: Per capita availability, fresh weight, pounds" xr:uid="{00000000-0004-0000-0000-000002000000}"/>
    <hyperlink ref="B8" location="Orange!A1" display="Orange juice: Supply and use" xr:uid="{00000000-0004-0000-0000-000003000000}"/>
    <hyperlink ref="B9" location="Grapefruit!A1" display="Grapefruit juice: Supply and use" xr:uid="{00000000-0004-0000-0000-000004000000}"/>
    <hyperlink ref="B10" location="Apple!A1" display="Apple juice and cider: Supply and use" xr:uid="{00000000-0004-0000-0000-000005000000}"/>
    <hyperlink ref="B11" location="Grape!A1" display="Grape juice: Supply and use" xr:uid="{00000000-0004-0000-0000-000006000000}"/>
    <hyperlink ref="B12" location="Pineapple!A1" display="Pineapple juice: Supply and use" xr:uid="{00000000-0004-0000-0000-000007000000}"/>
  </hyperlink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90"/>
  <sheetViews>
    <sheetView zoomScaleNormal="100" workbookViewId="0">
      <pane ySplit="4" topLeftCell="A5" activePane="bottomLeft" state="frozen"/>
      <selection pane="bottomLeft"/>
    </sheetView>
  </sheetViews>
  <sheetFormatPr defaultColWidth="12.6640625" defaultRowHeight="13.2"/>
  <cols>
    <col min="1" max="1" width="12.109375" style="8" customWidth="1"/>
    <col min="2" max="4" width="12.6640625" style="21" customWidth="1"/>
    <col min="5" max="5" width="12.6640625" style="22" customWidth="1"/>
    <col min="6" max="6" width="13.33203125" style="21" customWidth="1"/>
    <col min="7" max="10" width="12.6640625" style="21" customWidth="1"/>
    <col min="11" max="11" width="12.6640625" style="22" customWidth="1"/>
    <col min="12" max="12" width="14.44140625" style="21" customWidth="1"/>
    <col min="13" max="13" width="15.5546875" style="21" customWidth="1"/>
    <col min="14" max="16384" width="12.6640625" style="8"/>
  </cols>
  <sheetData>
    <row r="1" spans="1:14" s="7" customFormat="1" ht="16.2" thickBot="1">
      <c r="A1" s="5" t="s">
        <v>41</v>
      </c>
      <c r="B1" s="5"/>
      <c r="C1" s="5"/>
      <c r="D1" s="5"/>
      <c r="E1" s="5"/>
      <c r="F1" s="5"/>
      <c r="G1" s="5"/>
      <c r="H1" s="5"/>
      <c r="I1" s="5"/>
      <c r="J1" s="5"/>
      <c r="K1" s="5"/>
      <c r="L1" s="6" t="s">
        <v>24</v>
      </c>
      <c r="M1" s="6"/>
    </row>
    <row r="2" spans="1:14" ht="24" customHeight="1" thickTop="1">
      <c r="A2" s="35" t="s">
        <v>42</v>
      </c>
      <c r="B2" s="26" t="s">
        <v>8</v>
      </c>
      <c r="C2" s="27"/>
      <c r="D2" s="27"/>
      <c r="E2" s="28"/>
      <c r="F2" s="29"/>
      <c r="G2" s="26" t="s">
        <v>9</v>
      </c>
      <c r="H2" s="27"/>
      <c r="I2" s="27"/>
      <c r="J2" s="27"/>
      <c r="K2" s="28"/>
      <c r="L2" s="29"/>
      <c r="M2" s="24" t="s">
        <v>43</v>
      </c>
      <c r="N2" s="316"/>
    </row>
    <row r="3" spans="1:14" ht="21" customHeight="1">
      <c r="A3" s="23"/>
      <c r="B3" s="30" t="s">
        <v>10</v>
      </c>
      <c r="C3" s="31" t="s">
        <v>27</v>
      </c>
      <c r="D3" s="31" t="s">
        <v>11</v>
      </c>
      <c r="E3" s="32" t="s">
        <v>12</v>
      </c>
      <c r="F3" s="31" t="s">
        <v>44</v>
      </c>
      <c r="G3" s="30" t="s">
        <v>13</v>
      </c>
      <c r="H3" s="31" t="s">
        <v>14</v>
      </c>
      <c r="I3" s="31" t="s">
        <v>15</v>
      </c>
      <c r="J3" s="31" t="s">
        <v>16</v>
      </c>
      <c r="K3" s="32" t="s">
        <v>17</v>
      </c>
      <c r="L3" s="31" t="s">
        <v>45</v>
      </c>
      <c r="M3" s="25"/>
      <c r="N3" s="316"/>
    </row>
    <row r="4" spans="1:14" ht="15" customHeight="1">
      <c r="A4" s="9"/>
      <c r="B4" s="63" t="s">
        <v>104</v>
      </c>
      <c r="C4" s="33"/>
      <c r="D4" s="33"/>
      <c r="E4" s="33"/>
      <c r="F4" s="33"/>
      <c r="G4" s="33"/>
      <c r="H4" s="33"/>
      <c r="I4" s="33"/>
      <c r="J4" s="33"/>
      <c r="K4" s="33"/>
      <c r="L4" s="33"/>
      <c r="M4" s="34"/>
    </row>
    <row r="5" spans="1:14" ht="13.2" customHeight="1">
      <c r="A5" s="10">
        <v>1970</v>
      </c>
      <c r="B5" s="11">
        <f>Orange!J7</f>
        <v>3.6441445463671238</v>
      </c>
      <c r="C5" s="11">
        <f>Grapefruit!J6</f>
        <v>0.57090688023874092</v>
      </c>
      <c r="D5" s="11">
        <v>8.3289846896477282E-2</v>
      </c>
      <c r="E5" s="12">
        <v>5.5923747479752171E-3</v>
      </c>
      <c r="F5" s="11">
        <f>SUM(B5:E5)</f>
        <v>4.3039336482503163</v>
      </c>
      <c r="G5" s="11">
        <f>Apple!J7</f>
        <v>0.53672080804909528</v>
      </c>
      <c r="H5" s="11">
        <f>Grape!J7</f>
        <v>0.21797368194550423</v>
      </c>
      <c r="I5" s="11">
        <f>Pineapple!J7</f>
        <v>0.2675010533913349</v>
      </c>
      <c r="J5" s="11" t="s">
        <v>7</v>
      </c>
      <c r="K5" s="12">
        <v>0.13</v>
      </c>
      <c r="L5" s="11">
        <f>SUM(G5:K5)</f>
        <v>1.1521955433859343</v>
      </c>
      <c r="M5" s="11">
        <f>F5+L5</f>
        <v>5.4561291916362507</v>
      </c>
    </row>
    <row r="6" spans="1:14" ht="13.2" customHeight="1">
      <c r="A6" s="13">
        <v>1971</v>
      </c>
      <c r="B6" s="14">
        <f>Orange!J8</f>
        <v>3.730363870383048</v>
      </c>
      <c r="C6" s="14">
        <f>Grapefruit!J7</f>
        <v>0.67581328625010884</v>
      </c>
      <c r="D6" s="14">
        <v>9.4697238286206936E-2</v>
      </c>
      <c r="E6" s="15">
        <v>7.7300863096102989E-3</v>
      </c>
      <c r="F6" s="14">
        <f t="shared" ref="F6:F56" si="0">SUM(B6:E6)</f>
        <v>4.5086044812289741</v>
      </c>
      <c r="G6" s="14">
        <f>Apple!J8</f>
        <v>0.59187276516876064</v>
      </c>
      <c r="H6" s="14">
        <f>Grape!J8</f>
        <v>0.3008245760032689</v>
      </c>
      <c r="I6" s="14">
        <f>Pineapple!J8</f>
        <v>0.26269390818048005</v>
      </c>
      <c r="J6" s="14" t="s">
        <v>7</v>
      </c>
      <c r="K6" s="15">
        <v>0.12</v>
      </c>
      <c r="L6" s="14">
        <f t="shared" ref="L6:L56" si="1">SUM(G6:K6)</f>
        <v>1.2753912493525097</v>
      </c>
      <c r="M6" s="14">
        <f t="shared" ref="M6:M56" si="2">F6+L6</f>
        <v>5.7839957305814842</v>
      </c>
    </row>
    <row r="7" spans="1:14" ht="13.2" customHeight="1">
      <c r="A7" s="13">
        <v>1972</v>
      </c>
      <c r="B7" s="14">
        <f>Orange!J9</f>
        <v>4.0683310175829197</v>
      </c>
      <c r="C7" s="14">
        <f>Grapefruit!J8</f>
        <v>0.66922639585572319</v>
      </c>
      <c r="D7" s="14">
        <v>9.7733358223600755E-2</v>
      </c>
      <c r="E7" s="15">
        <v>1.018586328541957E-2</v>
      </c>
      <c r="F7" s="14">
        <f t="shared" si="0"/>
        <v>4.8454766349476639</v>
      </c>
      <c r="G7" s="14">
        <f>Apple!J9</f>
        <v>0.45770562312624946</v>
      </c>
      <c r="H7" s="14">
        <f>Grape!J9</f>
        <v>0.19035516148866424</v>
      </c>
      <c r="I7" s="14">
        <f>Pineapple!J9</f>
        <v>0.24884180260700536</v>
      </c>
      <c r="J7" s="14" t="s">
        <v>7</v>
      </c>
      <c r="K7" s="15">
        <v>0.11</v>
      </c>
      <c r="L7" s="14">
        <f t="shared" si="1"/>
        <v>1.0069025872219191</v>
      </c>
      <c r="M7" s="14">
        <f t="shared" si="2"/>
        <v>5.8523792221695832</v>
      </c>
    </row>
    <row r="8" spans="1:14" ht="13.2" customHeight="1">
      <c r="A8" s="13">
        <v>1973</v>
      </c>
      <c r="B8" s="14">
        <f>Orange!J10</f>
        <v>4.1001611191723271</v>
      </c>
      <c r="C8" s="14">
        <f>Grapefruit!J9</f>
        <v>0.71488251319884155</v>
      </c>
      <c r="D8" s="14">
        <v>0.15374560276796931</v>
      </c>
      <c r="E8" s="15">
        <v>9.3655947105244445E-3</v>
      </c>
      <c r="F8" s="14">
        <f t="shared" si="0"/>
        <v>4.9781548298496627</v>
      </c>
      <c r="G8" s="14">
        <f>Apple!J10</f>
        <v>0.38929962635574406</v>
      </c>
      <c r="H8" s="14">
        <f>Grape!J10</f>
        <v>0.2396502194253361</v>
      </c>
      <c r="I8" s="14">
        <f>Pineapple!J10</f>
        <v>0.20547636642772765</v>
      </c>
      <c r="J8" s="14" t="s">
        <v>7</v>
      </c>
      <c r="K8" s="15">
        <v>7.0000000000000007E-2</v>
      </c>
      <c r="L8" s="14">
        <f t="shared" si="1"/>
        <v>0.90442621220880781</v>
      </c>
      <c r="M8" s="14">
        <f t="shared" si="2"/>
        <v>5.8825810420584705</v>
      </c>
    </row>
    <row r="9" spans="1:14" ht="13.2" customHeight="1">
      <c r="A9" s="13">
        <v>1974</v>
      </c>
      <c r="B9" s="14">
        <f>Orange!J11</f>
        <v>4.2430286273307587</v>
      </c>
      <c r="C9" s="14">
        <f>Grapefruit!J10</f>
        <v>0.68165213629767529</v>
      </c>
      <c r="D9" s="14">
        <v>9.0411060808145316E-2</v>
      </c>
      <c r="E9" s="15">
        <v>8.9230364623447862E-3</v>
      </c>
      <c r="F9" s="14">
        <f t="shared" si="0"/>
        <v>5.0240148608989239</v>
      </c>
      <c r="G9" s="14">
        <f>Apple!J11</f>
        <v>0.49716987895979314</v>
      </c>
      <c r="H9" s="14">
        <f>Grape!J11</f>
        <v>0.25529601810565222</v>
      </c>
      <c r="I9" s="14">
        <f>Pineapple!J11</f>
        <v>0.17850663380935899</v>
      </c>
      <c r="J9" s="14" t="s">
        <v>7</v>
      </c>
      <c r="K9" s="15">
        <v>0.1</v>
      </c>
      <c r="L9" s="14">
        <f t="shared" si="1"/>
        <v>1.0309725308748046</v>
      </c>
      <c r="M9" s="14">
        <f t="shared" si="2"/>
        <v>6.0549873917737287</v>
      </c>
    </row>
    <row r="10" spans="1:14" ht="13.2" customHeight="1">
      <c r="A10" s="13">
        <v>1975</v>
      </c>
      <c r="B10" s="14">
        <f>Orange!J12</f>
        <v>4.5822617776346055</v>
      </c>
      <c r="C10" s="14">
        <f>Grapefruit!J11</f>
        <v>0.70841045837706584</v>
      </c>
      <c r="D10" s="14">
        <v>0.24025124342230764</v>
      </c>
      <c r="E10" s="15">
        <v>9.5472500476897239E-3</v>
      </c>
      <c r="F10" s="14">
        <f t="shared" si="0"/>
        <v>5.5404707294816689</v>
      </c>
      <c r="G10" s="14">
        <f>Apple!J12</f>
        <v>0.57838815247684139</v>
      </c>
      <c r="H10" s="14">
        <f>Grape!J12</f>
        <v>0.23040812971266464</v>
      </c>
      <c r="I10" s="14">
        <f>Pineapple!J12</f>
        <v>0.20774127784491578</v>
      </c>
      <c r="J10" s="14" t="s">
        <v>7</v>
      </c>
      <c r="K10" s="15">
        <v>0.08</v>
      </c>
      <c r="L10" s="14">
        <f t="shared" si="1"/>
        <v>1.0965375600344218</v>
      </c>
      <c r="M10" s="14">
        <f t="shared" si="2"/>
        <v>6.6370082895160909</v>
      </c>
    </row>
    <row r="11" spans="1:14" ht="13.2" customHeight="1">
      <c r="A11" s="10">
        <v>1976</v>
      </c>
      <c r="B11" s="11">
        <f>Orange!J13</f>
        <v>5.0702460980739374</v>
      </c>
      <c r="C11" s="11">
        <f>Grapefruit!J12</f>
        <v>0.55927186730505862</v>
      </c>
      <c r="D11" s="11">
        <v>8.8930099725926443E-2</v>
      </c>
      <c r="E11" s="12">
        <v>7.7016974135747018E-3</v>
      </c>
      <c r="F11" s="11">
        <f t="shared" si="0"/>
        <v>5.7261497625184976</v>
      </c>
      <c r="G11" s="11">
        <f>Apple!J13</f>
        <v>0.52982789562173238</v>
      </c>
      <c r="H11" s="11">
        <f>Grape!J13</f>
        <v>0.22260954043998332</v>
      </c>
      <c r="I11" s="11">
        <f>Pineapple!J13</f>
        <v>0.20571649505813286</v>
      </c>
      <c r="J11" s="11" t="s">
        <v>7</v>
      </c>
      <c r="K11" s="12">
        <v>0.09</v>
      </c>
      <c r="L11" s="11">
        <f t="shared" si="1"/>
        <v>1.0481539311198484</v>
      </c>
      <c r="M11" s="11">
        <f t="shared" si="2"/>
        <v>6.7743036936383465</v>
      </c>
    </row>
    <row r="12" spans="1:14" ht="13.2" customHeight="1">
      <c r="A12" s="10">
        <v>1977</v>
      </c>
      <c r="B12" s="11">
        <f>Orange!J14</f>
        <v>4.9288070693495305</v>
      </c>
      <c r="C12" s="11">
        <f>Grapefruit!J13</f>
        <v>0.74620851343531502</v>
      </c>
      <c r="D12" s="11">
        <v>0.17010790267315753</v>
      </c>
      <c r="E12" s="12">
        <v>7.2817195077995601E-3</v>
      </c>
      <c r="F12" s="11">
        <f t="shared" si="0"/>
        <v>5.8524052049658026</v>
      </c>
      <c r="G12" s="11">
        <f>Apple!J14</f>
        <v>0.66309847202514849</v>
      </c>
      <c r="H12" s="11">
        <f>Grape!J14</f>
        <v>0.17562656342740199</v>
      </c>
      <c r="I12" s="11">
        <f>Pineapple!J14</f>
        <v>0.23810029407446759</v>
      </c>
      <c r="J12" s="11" t="s">
        <v>7</v>
      </c>
      <c r="K12" s="12">
        <v>0.11</v>
      </c>
      <c r="L12" s="11">
        <f t="shared" si="1"/>
        <v>1.1868253295270181</v>
      </c>
      <c r="M12" s="11">
        <f t="shared" si="2"/>
        <v>7.0392305344928205</v>
      </c>
    </row>
    <row r="13" spans="1:14" ht="13.2" customHeight="1">
      <c r="A13" s="10">
        <v>1978</v>
      </c>
      <c r="B13" s="11">
        <f>Orange!J15</f>
        <v>4.2244628762866041</v>
      </c>
      <c r="C13" s="11">
        <f>Grapefruit!J14</f>
        <v>0.7924287821186069</v>
      </c>
      <c r="D13" s="11">
        <v>0.18125222935112903</v>
      </c>
      <c r="E13" s="12">
        <v>1.7157537803022438E-3</v>
      </c>
      <c r="F13" s="11">
        <f t="shared" si="0"/>
        <v>5.1998596415366416</v>
      </c>
      <c r="G13" s="11">
        <f>Apple!J15</f>
        <v>0.80602320331230792</v>
      </c>
      <c r="H13" s="11">
        <f>Grape!J15</f>
        <v>0.30695740577679531</v>
      </c>
      <c r="I13" s="11">
        <f>Pineapple!J15</f>
        <v>0.24406966776736974</v>
      </c>
      <c r="J13" s="11" t="s">
        <v>7</v>
      </c>
      <c r="K13" s="12">
        <v>0.09</v>
      </c>
      <c r="L13" s="11">
        <f t="shared" si="1"/>
        <v>1.447050276856473</v>
      </c>
      <c r="M13" s="11">
        <f t="shared" si="2"/>
        <v>6.6469099183931144</v>
      </c>
    </row>
    <row r="14" spans="1:14" ht="13.2" customHeight="1">
      <c r="A14" s="10">
        <v>1979</v>
      </c>
      <c r="B14" s="11">
        <f>Orange!J16</f>
        <v>4.3752068256703858</v>
      </c>
      <c r="C14" s="11">
        <f>Grapefruit!J15</f>
        <v>0.7607467044981383</v>
      </c>
      <c r="D14" s="11">
        <v>9.8431822750318254E-2</v>
      </c>
      <c r="E14" s="12">
        <v>3.7343934960802267E-3</v>
      </c>
      <c r="F14" s="11">
        <f t="shared" si="0"/>
        <v>5.2381197464149221</v>
      </c>
      <c r="G14" s="11">
        <f>Apple!J16</f>
        <v>0.89646081641465469</v>
      </c>
      <c r="H14" s="11">
        <f>Grape!J16</f>
        <v>0.23247334926491817</v>
      </c>
      <c r="I14" s="11">
        <f>Pineapple!J16</f>
        <v>0.28655003887938502</v>
      </c>
      <c r="J14" s="11" t="s">
        <v>7</v>
      </c>
      <c r="K14" s="12">
        <v>0.1</v>
      </c>
      <c r="L14" s="11">
        <f t="shared" si="1"/>
        <v>1.515484204558958</v>
      </c>
      <c r="M14" s="11">
        <f t="shared" si="2"/>
        <v>6.7536039509738801</v>
      </c>
    </row>
    <row r="15" spans="1:14" ht="13.2" customHeight="1">
      <c r="A15" s="10">
        <v>1980</v>
      </c>
      <c r="B15" s="11">
        <f>Orange!J17</f>
        <v>4.8409309424182458</v>
      </c>
      <c r="C15" s="11">
        <f>Grapefruit!J16</f>
        <v>0.57749286217795814</v>
      </c>
      <c r="D15" s="11">
        <v>0.1281070076970294</v>
      </c>
      <c r="E15" s="12">
        <v>7.0478823233282254E-3</v>
      </c>
      <c r="F15" s="11">
        <f t="shared" si="0"/>
        <v>5.5535786946165615</v>
      </c>
      <c r="G15" s="11">
        <f>Apple!J17</f>
        <v>1.0960014925966324</v>
      </c>
      <c r="H15" s="11">
        <f>Grape!J17</f>
        <v>0.24992394079446445</v>
      </c>
      <c r="I15" s="11">
        <f>Pineapple!J17</f>
        <v>0.30794522950094982</v>
      </c>
      <c r="J15" s="11" t="s">
        <v>7</v>
      </c>
      <c r="K15" s="12">
        <v>0.09</v>
      </c>
      <c r="L15" s="11">
        <f t="shared" si="1"/>
        <v>1.7438706628920466</v>
      </c>
      <c r="M15" s="11">
        <f t="shared" si="2"/>
        <v>7.2974493575086079</v>
      </c>
    </row>
    <row r="16" spans="1:14" ht="13.2" customHeight="1">
      <c r="A16" s="13">
        <v>1981</v>
      </c>
      <c r="B16" s="14">
        <f>Orange!J18</f>
        <v>4.6545756484732177</v>
      </c>
      <c r="C16" s="14">
        <f>Grapefruit!J17</f>
        <v>0.71893500028326784</v>
      </c>
      <c r="D16" s="14">
        <v>0.25116114913709886</v>
      </c>
      <c r="E16" s="15">
        <v>7.3033192537685036E-3</v>
      </c>
      <c r="F16" s="14">
        <f t="shared" si="0"/>
        <v>5.6319751171473529</v>
      </c>
      <c r="G16" s="14">
        <f>Apple!J18</f>
        <v>0.96970273772551818</v>
      </c>
      <c r="H16" s="14">
        <f>Grape!J18</f>
        <v>0.23846623504511963</v>
      </c>
      <c r="I16" s="14">
        <f>Pineapple!J18</f>
        <v>0.28294283502778672</v>
      </c>
      <c r="J16" s="14" t="s">
        <v>7</v>
      </c>
      <c r="K16" s="15">
        <v>0.09</v>
      </c>
      <c r="L16" s="14">
        <f t="shared" si="1"/>
        <v>1.5811118077984245</v>
      </c>
      <c r="M16" s="14">
        <f t="shared" si="2"/>
        <v>7.2130869249457774</v>
      </c>
    </row>
    <row r="17" spans="1:13" ht="13.2" customHeight="1">
      <c r="A17" s="13">
        <v>1982</v>
      </c>
      <c r="B17" s="14">
        <f>Orange!J19</f>
        <v>4.2273983101973576</v>
      </c>
      <c r="C17" s="14">
        <f>Grapefruit!J18</f>
        <v>0.68909743771459953</v>
      </c>
      <c r="D17" s="14">
        <v>0.17803484212029053</v>
      </c>
      <c r="E17" s="15">
        <v>9.8634261562487828E-3</v>
      </c>
      <c r="F17" s="14">
        <f t="shared" si="0"/>
        <v>5.1043940161884969</v>
      </c>
      <c r="G17" s="14">
        <f>Apple!J19</f>
        <v>1.2259752895218403</v>
      </c>
      <c r="H17" s="14">
        <f>Grape!J19</f>
        <v>0.23924509305605754</v>
      </c>
      <c r="I17" s="14">
        <f>Pineapple!J19</f>
        <v>0.28865765959768247</v>
      </c>
      <c r="J17" s="14" t="s">
        <v>7</v>
      </c>
      <c r="K17" s="15">
        <v>0.1</v>
      </c>
      <c r="L17" s="14">
        <f t="shared" si="1"/>
        <v>1.8538780421755803</v>
      </c>
      <c r="M17" s="14">
        <f t="shared" si="2"/>
        <v>6.9582720583640771</v>
      </c>
    </row>
    <row r="18" spans="1:13" ht="13.2" customHeight="1">
      <c r="A18" s="13">
        <v>1983</v>
      </c>
      <c r="B18" s="14">
        <f>Orange!J20</f>
        <v>5.7282134554559825</v>
      </c>
      <c r="C18" s="14">
        <f>Grapefruit!J19</f>
        <v>0.65303714055890105</v>
      </c>
      <c r="D18" s="14">
        <v>0.16753276587719973</v>
      </c>
      <c r="E18" s="15">
        <v>1.0423363420508995E-2</v>
      </c>
      <c r="F18" s="14">
        <f t="shared" si="0"/>
        <v>6.5592067253125919</v>
      </c>
      <c r="G18" s="14">
        <f>Apple!J20</f>
        <v>1.3310699876851175</v>
      </c>
      <c r="H18" s="14">
        <f>Grape!J20</f>
        <v>0.33453997666069363</v>
      </c>
      <c r="I18" s="14">
        <f>Pineapple!J20</f>
        <v>0.27941421582226184</v>
      </c>
      <c r="J18" s="14" t="s">
        <v>7</v>
      </c>
      <c r="K18" s="15">
        <v>0.08</v>
      </c>
      <c r="L18" s="14">
        <f t="shared" si="1"/>
        <v>2.0250241801680731</v>
      </c>
      <c r="M18" s="14">
        <f t="shared" si="2"/>
        <v>8.5842309054806645</v>
      </c>
    </row>
    <row r="19" spans="1:13" ht="13.2" customHeight="1">
      <c r="A19" s="13">
        <v>1984</v>
      </c>
      <c r="B19" s="14">
        <f>Orange!J21</f>
        <v>4.7803319973565532</v>
      </c>
      <c r="C19" s="14">
        <f>Grapefruit!J20</f>
        <v>0.33366578050397167</v>
      </c>
      <c r="D19" s="14">
        <v>0.1163125942604669</v>
      </c>
      <c r="E19" s="15">
        <v>8.7176328143254676E-3</v>
      </c>
      <c r="F19" s="14">
        <f t="shared" si="0"/>
        <v>5.2390280049353173</v>
      </c>
      <c r="G19" s="14">
        <f>Apple!J21</f>
        <v>1.5466160148975807</v>
      </c>
      <c r="H19" s="14">
        <f>Grape!J21</f>
        <v>0.288055964957248</v>
      </c>
      <c r="I19" s="14">
        <f>Pineapple!J21</f>
        <v>0.27028123924608327</v>
      </c>
      <c r="J19" s="14" t="s">
        <v>7</v>
      </c>
      <c r="K19" s="15">
        <v>0.06</v>
      </c>
      <c r="L19" s="14">
        <f t="shared" si="1"/>
        <v>2.1649532191009122</v>
      </c>
      <c r="M19" s="14">
        <f t="shared" si="2"/>
        <v>7.4039812240362295</v>
      </c>
    </row>
    <row r="20" spans="1:13" ht="13.2" customHeight="1">
      <c r="A20" s="13">
        <v>1985</v>
      </c>
      <c r="B20" s="14">
        <f>Orange!J22</f>
        <v>4.7567062832527061</v>
      </c>
      <c r="C20" s="14">
        <f>Grapefruit!J21</f>
        <v>0.60647790522138378</v>
      </c>
      <c r="D20" s="14">
        <v>0.14699763757643133</v>
      </c>
      <c r="E20" s="15">
        <v>1.0969629592197688E-2</v>
      </c>
      <c r="F20" s="14">
        <f t="shared" si="0"/>
        <v>5.5211514556427188</v>
      </c>
      <c r="G20" s="14">
        <f>Apple!J22</f>
        <v>1.5489450213642808</v>
      </c>
      <c r="H20" s="14">
        <f>Grape!J22</f>
        <v>0.23288296356566318</v>
      </c>
      <c r="I20" s="14">
        <f>Pineapple!J22</f>
        <v>0.33887103402581498</v>
      </c>
      <c r="J20" s="14" t="s">
        <v>7</v>
      </c>
      <c r="K20" s="15">
        <v>7.0000000000000007E-2</v>
      </c>
      <c r="L20" s="14">
        <f t="shared" si="1"/>
        <v>2.1906990189557587</v>
      </c>
      <c r="M20" s="14">
        <f t="shared" si="2"/>
        <v>7.7118504745984779</v>
      </c>
    </row>
    <row r="21" spans="1:13" ht="13.2" customHeight="1">
      <c r="A21" s="10">
        <v>1986</v>
      </c>
      <c r="B21" s="11">
        <f>Orange!J23</f>
        <v>5.0029532582868974</v>
      </c>
      <c r="C21" s="11">
        <f>Grapefruit!J22</f>
        <v>0.47815116662801516</v>
      </c>
      <c r="D21" s="11">
        <v>0.10780397516253684</v>
      </c>
      <c r="E21" s="12">
        <v>1.4832655922683379E-2</v>
      </c>
      <c r="F21" s="11">
        <f t="shared" si="0"/>
        <v>5.6037410560001328</v>
      </c>
      <c r="G21" s="11">
        <f>Apple!J23</f>
        <v>1.5266557808027106</v>
      </c>
      <c r="H21" s="11">
        <f>Grape!J23</f>
        <v>0.22162064168038684</v>
      </c>
      <c r="I21" s="11">
        <f>Pineapple!J23</f>
        <v>0.39348288323478098</v>
      </c>
      <c r="J21" s="11" t="s">
        <v>7</v>
      </c>
      <c r="K21" s="12">
        <v>7.0000000000000007E-2</v>
      </c>
      <c r="L21" s="11">
        <f t="shared" si="1"/>
        <v>2.2117593057178779</v>
      </c>
      <c r="M21" s="11">
        <f t="shared" si="2"/>
        <v>7.8155003617180103</v>
      </c>
    </row>
    <row r="22" spans="1:13" ht="13.2" customHeight="1">
      <c r="A22" s="10">
        <v>1987</v>
      </c>
      <c r="B22" s="11">
        <f>Orange!J24</f>
        <v>4.5556099719938716</v>
      </c>
      <c r="C22" s="11">
        <f>Grapefruit!J23</f>
        <v>0.68096568880021802</v>
      </c>
      <c r="D22" s="11">
        <v>0.20695691195447175</v>
      </c>
      <c r="E22" s="12">
        <v>1.4479961453197895E-2</v>
      </c>
      <c r="F22" s="11">
        <f t="shared" si="0"/>
        <v>5.4580125342017594</v>
      </c>
      <c r="G22" s="11">
        <f>Apple!J24</f>
        <v>1.6343398722275531</v>
      </c>
      <c r="H22" s="11">
        <f>Grape!J24</f>
        <v>0.30271253079551469</v>
      </c>
      <c r="I22" s="11">
        <f>Pineapple!J24</f>
        <v>0.42761027824912268</v>
      </c>
      <c r="J22" s="11" t="s">
        <v>7</v>
      </c>
      <c r="K22" s="12">
        <v>7.0000000000000007E-2</v>
      </c>
      <c r="L22" s="11">
        <f t="shared" si="1"/>
        <v>2.4346626812721905</v>
      </c>
      <c r="M22" s="11">
        <f t="shared" si="2"/>
        <v>7.8926752154739503</v>
      </c>
    </row>
    <row r="23" spans="1:13" ht="13.2" customHeight="1">
      <c r="A23" s="10">
        <v>1988</v>
      </c>
      <c r="B23" s="11">
        <f>Orange!J25</f>
        <v>4.5009294849012944</v>
      </c>
      <c r="C23" s="11">
        <f>Grapefruit!J24</f>
        <v>0.36531732419651286</v>
      </c>
      <c r="D23" s="11">
        <v>0.10287830609760598</v>
      </c>
      <c r="E23" s="12">
        <v>7.2370840352322524E-3</v>
      </c>
      <c r="F23" s="11">
        <f t="shared" si="0"/>
        <v>4.9763621992306462</v>
      </c>
      <c r="G23" s="11">
        <f>Apple!J25</f>
        <v>1.6101053961852221</v>
      </c>
      <c r="H23" s="11">
        <f>Grape!J25</f>
        <v>0.26861643365212862</v>
      </c>
      <c r="I23" s="11">
        <f>Pineapple!J25</f>
        <v>0.42608247864468768</v>
      </c>
      <c r="J23" s="11" t="s">
        <v>7</v>
      </c>
      <c r="K23" s="12">
        <v>0.06</v>
      </c>
      <c r="L23" s="11">
        <f t="shared" si="1"/>
        <v>2.3648043084820385</v>
      </c>
      <c r="M23" s="11">
        <f t="shared" si="2"/>
        <v>7.3411665077126846</v>
      </c>
    </row>
    <row r="24" spans="1:13" ht="13.2" customHeight="1">
      <c r="A24" s="10">
        <v>1989</v>
      </c>
      <c r="B24" s="11">
        <f>Orange!J26</f>
        <v>4.6414412994153835</v>
      </c>
      <c r="C24" s="11">
        <f>Grapefruit!J25</f>
        <v>0.59988964974458947</v>
      </c>
      <c r="D24" s="11">
        <v>0.10512816378582103</v>
      </c>
      <c r="E24" s="12">
        <v>9.3450191695366829E-3</v>
      </c>
      <c r="F24" s="11">
        <f t="shared" si="0"/>
        <v>5.3558041321153311</v>
      </c>
      <c r="G24" s="11">
        <f>Apple!J26</f>
        <v>1.4604330474148202</v>
      </c>
      <c r="H24" s="11">
        <f>Grape!J26</f>
        <v>0.30655291628039733</v>
      </c>
      <c r="I24" s="11">
        <f>Pineapple!J26</f>
        <v>0.44318832315589884</v>
      </c>
      <c r="J24" s="11">
        <v>0.14593981064687314</v>
      </c>
      <c r="K24" s="12">
        <v>3.9204911727873729E-2</v>
      </c>
      <c r="L24" s="11">
        <f t="shared" si="1"/>
        <v>2.3953190092258634</v>
      </c>
      <c r="M24" s="11">
        <f t="shared" si="2"/>
        <v>7.7511231413411945</v>
      </c>
    </row>
    <row r="25" spans="1:13" ht="13.2" customHeight="1">
      <c r="A25" s="10">
        <v>1990</v>
      </c>
      <c r="B25" s="11">
        <f>Orange!J27</f>
        <v>3.6771738819503295</v>
      </c>
      <c r="C25" s="11">
        <f>Grapefruit!J26</f>
        <v>0.90847953531638026</v>
      </c>
      <c r="D25" s="11">
        <v>0.139658600734339</v>
      </c>
      <c r="E25" s="12">
        <v>2.1801583694939657E-2</v>
      </c>
      <c r="F25" s="11">
        <f t="shared" si="0"/>
        <v>4.7471136016959878</v>
      </c>
      <c r="G25" s="11">
        <f>Apple!J27</f>
        <v>1.7438285630790227</v>
      </c>
      <c r="H25" s="11">
        <f>Grape!J27</f>
        <v>0.28391774425304611</v>
      </c>
      <c r="I25" s="11">
        <f>Pineapple!J27</f>
        <v>0.49638199420836304</v>
      </c>
      <c r="J25" s="11">
        <v>0.13974843991998875</v>
      </c>
      <c r="K25" s="12">
        <v>3.9785291238566466E-2</v>
      </c>
      <c r="L25" s="11">
        <f t="shared" si="1"/>
        <v>2.7036620326989871</v>
      </c>
      <c r="M25" s="11">
        <f t="shared" si="2"/>
        <v>7.4507756343949749</v>
      </c>
    </row>
    <row r="26" spans="1:13" ht="13.2" customHeight="1">
      <c r="A26" s="13">
        <v>1991</v>
      </c>
      <c r="B26" s="14">
        <f>Orange!J28</f>
        <v>4.6154257750707117</v>
      </c>
      <c r="C26" s="14">
        <f>Grapefruit!J27</f>
        <v>0.51999657945459099</v>
      </c>
      <c r="D26" s="14">
        <v>0.13383990567273679</v>
      </c>
      <c r="E26" s="15">
        <v>1.7959815633076474E-2</v>
      </c>
      <c r="F26" s="14">
        <f t="shared" si="0"/>
        <v>5.2872220758311164</v>
      </c>
      <c r="G26" s="14">
        <f>Apple!J28</f>
        <v>1.5292648746074657</v>
      </c>
      <c r="H26" s="14">
        <f>Grape!J28</f>
        <v>0.35617248471076179</v>
      </c>
      <c r="I26" s="14">
        <f>Pineapple!J28</f>
        <v>0.50031632308234819</v>
      </c>
      <c r="J26" s="14">
        <v>0.16900768646129938</v>
      </c>
      <c r="K26" s="15">
        <v>3.5178696025094817E-2</v>
      </c>
      <c r="L26" s="14">
        <f t="shared" si="1"/>
        <v>2.5899400648869699</v>
      </c>
      <c r="M26" s="14">
        <f t="shared" si="2"/>
        <v>7.8771621407180863</v>
      </c>
    </row>
    <row r="27" spans="1:13" ht="13.2" customHeight="1">
      <c r="A27" s="13">
        <v>1992</v>
      </c>
      <c r="B27" s="14">
        <f>Orange!J29</f>
        <v>4.2682573254338374</v>
      </c>
      <c r="C27" s="14">
        <f>Grapefruit!J28</f>
        <v>0.40301910811046193</v>
      </c>
      <c r="D27" s="14">
        <v>0.12350410243952134</v>
      </c>
      <c r="E27" s="15">
        <v>1.4706559984953804E-2</v>
      </c>
      <c r="F27" s="14">
        <f t="shared" si="0"/>
        <v>4.809487095968775</v>
      </c>
      <c r="G27" s="14">
        <f>Apple!J29</f>
        <v>1.580105323375677</v>
      </c>
      <c r="H27" s="14">
        <f>Grape!J29</f>
        <v>0.38279941850055249</v>
      </c>
      <c r="I27" s="14">
        <f>Pineapple!J29</f>
        <v>0.47250152343489071</v>
      </c>
      <c r="J27" s="14">
        <v>0.16440341810772918</v>
      </c>
      <c r="K27" s="15">
        <v>3.2360368077967092E-2</v>
      </c>
      <c r="L27" s="14">
        <f t="shared" si="1"/>
        <v>2.632170051496816</v>
      </c>
      <c r="M27" s="14">
        <f t="shared" si="2"/>
        <v>7.441657147465591</v>
      </c>
    </row>
    <row r="28" spans="1:13" ht="13.2" customHeight="1">
      <c r="A28" s="13">
        <v>1993</v>
      </c>
      <c r="B28" s="14">
        <f>Orange!J30</f>
        <v>5.0282754041488786</v>
      </c>
      <c r="C28" s="14">
        <f>Grapefruit!J29</f>
        <v>0.51607965906004982</v>
      </c>
      <c r="D28" s="14">
        <v>0.16761258548239324</v>
      </c>
      <c r="E28" s="15">
        <v>7.3909362569052773E-3</v>
      </c>
      <c r="F28" s="14">
        <f t="shared" si="0"/>
        <v>5.7193585849482265</v>
      </c>
      <c r="G28" s="14">
        <f>Apple!J30</f>
        <v>1.7978189184278583</v>
      </c>
      <c r="H28" s="14">
        <f>Grape!J30</f>
        <v>0.35026350789426991</v>
      </c>
      <c r="I28" s="14">
        <f>Pineapple!J30</f>
        <v>0.41275671937138575</v>
      </c>
      <c r="J28" s="14">
        <v>0.14848085783132747</v>
      </c>
      <c r="K28" s="15">
        <v>4.0997107174346598E-2</v>
      </c>
      <c r="L28" s="14">
        <f t="shared" si="1"/>
        <v>2.7503171106991884</v>
      </c>
      <c r="M28" s="14">
        <f t="shared" si="2"/>
        <v>8.469675695647414</v>
      </c>
    </row>
    <row r="29" spans="1:13" ht="13.2" customHeight="1">
      <c r="A29" s="13">
        <v>1994</v>
      </c>
      <c r="B29" s="14">
        <f>Orange!J31</f>
        <v>5.0934541836347353</v>
      </c>
      <c r="C29" s="14">
        <f>Grapefruit!J30</f>
        <v>0.61869553872749272</v>
      </c>
      <c r="D29" s="14">
        <v>0.18204373107716509</v>
      </c>
      <c r="E29" s="15">
        <v>8.8470099534588929E-3</v>
      </c>
      <c r="F29" s="14">
        <f t="shared" si="0"/>
        <v>5.9030404633928519</v>
      </c>
      <c r="G29" s="14">
        <f>Apple!J31</f>
        <v>1.7921532993024563</v>
      </c>
      <c r="H29" s="14">
        <f>Grape!J31</f>
        <v>0.28923743711577732</v>
      </c>
      <c r="I29" s="14">
        <f>Pineapple!J31</f>
        <v>0.34839581530238845</v>
      </c>
      <c r="J29" s="14">
        <v>0.18639191126680604</v>
      </c>
      <c r="K29" s="15">
        <v>4.048922375429391E-2</v>
      </c>
      <c r="L29" s="14">
        <f t="shared" si="1"/>
        <v>2.6566676867417218</v>
      </c>
      <c r="M29" s="14">
        <f t="shared" si="2"/>
        <v>8.5597081501345738</v>
      </c>
    </row>
    <row r="30" spans="1:13" ht="13.2" customHeight="1">
      <c r="A30" s="13">
        <v>1995</v>
      </c>
      <c r="B30" s="14">
        <f>Orange!J32</f>
        <v>4.8983845124058005</v>
      </c>
      <c r="C30" s="14">
        <f>Grapefruit!J31</f>
        <v>0.58885602915926649</v>
      </c>
      <c r="D30" s="14">
        <v>0.12321296086687496</v>
      </c>
      <c r="E30" s="15">
        <v>1.9324187682045246E-2</v>
      </c>
      <c r="F30" s="14">
        <f t="shared" si="0"/>
        <v>5.6297776901139871</v>
      </c>
      <c r="G30" s="14">
        <f>Apple!J32</f>
        <v>1.5916803750823765</v>
      </c>
      <c r="H30" s="14">
        <f>Grape!J32</f>
        <v>0.45432970992123434</v>
      </c>
      <c r="I30" s="14">
        <f>Pineapple!J32</f>
        <v>0.38190705927812812</v>
      </c>
      <c r="J30" s="14">
        <v>0.16340934411481306</v>
      </c>
      <c r="K30" s="15">
        <v>3.5940418795101819E-2</v>
      </c>
      <c r="L30" s="14">
        <f t="shared" si="1"/>
        <v>2.6272669071916539</v>
      </c>
      <c r="M30" s="14">
        <f t="shared" si="2"/>
        <v>8.2570445973056401</v>
      </c>
    </row>
    <row r="31" spans="1:13" ht="13.2" customHeight="1">
      <c r="A31" s="10">
        <v>1996</v>
      </c>
      <c r="B31" s="11">
        <f>Orange!J33</f>
        <v>5.1268225540472701</v>
      </c>
      <c r="C31" s="11">
        <f>Grapefruit!J32</f>
        <v>0.55786778267485626</v>
      </c>
      <c r="D31" s="11">
        <v>0.15449617566222018</v>
      </c>
      <c r="E31" s="12">
        <v>1.0716499285850136E-2</v>
      </c>
      <c r="F31" s="11">
        <f t="shared" si="0"/>
        <v>5.8499030116701967</v>
      </c>
      <c r="G31" s="11">
        <f>Apple!J33</f>
        <v>1.7133306731406306</v>
      </c>
      <c r="H31" s="11">
        <f>Grape!J33</f>
        <v>0.38005825076169775</v>
      </c>
      <c r="I31" s="11">
        <f>Pineapple!J33</f>
        <v>0.3808400731272274</v>
      </c>
      <c r="J31" s="11">
        <v>0.17424150236858274</v>
      </c>
      <c r="K31" s="12">
        <v>3.262968378099735E-2</v>
      </c>
      <c r="L31" s="11">
        <f t="shared" si="1"/>
        <v>2.6811001831791357</v>
      </c>
      <c r="M31" s="11">
        <f t="shared" si="2"/>
        <v>8.5310031948493332</v>
      </c>
    </row>
    <row r="32" spans="1:13" ht="13.2" customHeight="1">
      <c r="A32" s="10">
        <v>1997</v>
      </c>
      <c r="B32" s="11">
        <f>Orange!J34</f>
        <v>5.2625478948289688</v>
      </c>
      <c r="C32" s="11">
        <f>Grapefruit!J33</f>
        <v>0.55498043370606942</v>
      </c>
      <c r="D32" s="11">
        <v>0.16124310141509429</v>
      </c>
      <c r="E32" s="12">
        <v>1.8511792452830189E-2</v>
      </c>
      <c r="F32" s="11">
        <f t="shared" si="0"/>
        <v>5.9972832224029631</v>
      </c>
      <c r="G32" s="11">
        <f>Apple!J34</f>
        <v>1.5565570951257861</v>
      </c>
      <c r="H32" s="11">
        <f>Grape!J34</f>
        <v>0.40521112510720408</v>
      </c>
      <c r="I32" s="11">
        <f>Pineapple!J34</f>
        <v>0.34406695198452253</v>
      </c>
      <c r="J32" s="11">
        <v>0.20039438105241456</v>
      </c>
      <c r="K32" s="12">
        <v>2.8975827606810212E-2</v>
      </c>
      <c r="L32" s="11">
        <f t="shared" si="1"/>
        <v>2.5352053808767376</v>
      </c>
      <c r="M32" s="11">
        <f t="shared" si="2"/>
        <v>8.5324886032797007</v>
      </c>
    </row>
    <row r="33" spans="1:13" ht="13.2" customHeight="1">
      <c r="A33" s="10">
        <v>1998</v>
      </c>
      <c r="B33" s="11">
        <f>Orange!J35</f>
        <v>5.7042541334908794</v>
      </c>
      <c r="C33" s="11">
        <f>Grapefruit!J34</f>
        <v>0.6018327800146438</v>
      </c>
      <c r="D33" s="11">
        <v>0.16570179444043903</v>
      </c>
      <c r="E33" s="12">
        <v>8.6875969500338646E-3</v>
      </c>
      <c r="F33" s="11">
        <f>SUM(B33:E33)</f>
        <v>6.4804763048959959</v>
      </c>
      <c r="G33" s="11">
        <f>Apple!J35</f>
        <v>1.8127833562736233</v>
      </c>
      <c r="H33" s="11">
        <f>Grape!J35</f>
        <v>0.2741874284564198</v>
      </c>
      <c r="I33" s="11">
        <f>Pineapple!J35</f>
        <v>0.2866450573130761</v>
      </c>
      <c r="J33" s="11">
        <v>0.20669271223730548</v>
      </c>
      <c r="K33" s="12">
        <v>2.8635694116042457E-2</v>
      </c>
      <c r="L33" s="11">
        <f t="shared" si="1"/>
        <v>2.6089442483964671</v>
      </c>
      <c r="M33" s="11">
        <f t="shared" si="2"/>
        <v>9.089420553292463</v>
      </c>
    </row>
    <row r="34" spans="1:13" ht="13.2" customHeight="1">
      <c r="A34" s="10">
        <v>1999</v>
      </c>
      <c r="B34" s="11">
        <f>Orange!J36</f>
        <v>5.6714108444622777</v>
      </c>
      <c r="C34" s="11">
        <f>Grapefruit!J35</f>
        <v>0.58061211702200977</v>
      </c>
      <c r="D34" s="11">
        <v>0.11575350084596275</v>
      </c>
      <c r="E34" s="12">
        <v>8.2233953706036932E-3</v>
      </c>
      <c r="F34" s="11">
        <f t="shared" si="0"/>
        <v>6.3759998577008545</v>
      </c>
      <c r="G34" s="11">
        <f>Apple!J36</f>
        <v>1.8007335745227209</v>
      </c>
      <c r="H34" s="11">
        <f>Grape!J36</f>
        <v>0.43727740183068303</v>
      </c>
      <c r="I34" s="11">
        <f>Pineapple!J36</f>
        <v>0.32450062120696749</v>
      </c>
      <c r="J34" s="11">
        <v>0.23481238267503696</v>
      </c>
      <c r="K34" s="12">
        <v>2.6815032530615648E-2</v>
      </c>
      <c r="L34" s="11">
        <f t="shared" si="1"/>
        <v>2.824139012766024</v>
      </c>
      <c r="M34" s="11">
        <f t="shared" si="2"/>
        <v>9.2001388704668781</v>
      </c>
    </row>
    <row r="35" spans="1:13" ht="13.2" customHeight="1">
      <c r="A35" s="10">
        <v>2000</v>
      </c>
      <c r="B35" s="11">
        <f>Orange!J37</f>
        <v>5.5768216153148185</v>
      </c>
      <c r="C35" s="11">
        <f>Grapefruit!J36</f>
        <v>0.52605388750361759</v>
      </c>
      <c r="D35" s="11">
        <v>0.15022567051990207</v>
      </c>
      <c r="E35" s="12">
        <v>1.899699618472752E-2</v>
      </c>
      <c r="F35" s="11">
        <f t="shared" si="0"/>
        <v>6.2720981695230646</v>
      </c>
      <c r="G35" s="11">
        <f>Apple!J37</f>
        <v>1.7994853344532389</v>
      </c>
      <c r="H35" s="11">
        <f>Grape!J37</f>
        <v>0.34132675259226286</v>
      </c>
      <c r="I35" s="11">
        <f>Pineapple!J37</f>
        <v>0.30330750925155375</v>
      </c>
      <c r="J35" s="11">
        <v>0.20001163046031173</v>
      </c>
      <c r="K35" s="12">
        <v>2.3800061180996673E-2</v>
      </c>
      <c r="L35" s="11">
        <f t="shared" si="1"/>
        <v>2.6679312879383641</v>
      </c>
      <c r="M35" s="11">
        <f t="shared" si="2"/>
        <v>8.9400294574614279</v>
      </c>
    </row>
    <row r="36" spans="1:13" ht="13.2" customHeight="1">
      <c r="A36" s="13">
        <v>2001</v>
      </c>
      <c r="B36" s="14">
        <f>Orange!J38</f>
        <v>5.1515489459284032</v>
      </c>
      <c r="C36" s="14">
        <f>Grapefruit!J37</f>
        <v>0.54304290878894335</v>
      </c>
      <c r="D36" s="14">
        <v>0.20163719456835652</v>
      </c>
      <c r="E36" s="15">
        <v>2.094351078017986E-2</v>
      </c>
      <c r="F36" s="14">
        <f t="shared" si="0"/>
        <v>5.9171725600658833</v>
      </c>
      <c r="G36" s="14">
        <f>Apple!J38</f>
        <v>1.7917662699937524</v>
      </c>
      <c r="H36" s="14">
        <f>Grape!J38</f>
        <v>0.33091928445750535</v>
      </c>
      <c r="I36" s="14">
        <f>Pineapple!J38</f>
        <v>0.31030306476221142</v>
      </c>
      <c r="J36" s="14">
        <v>0.16893217587646167</v>
      </c>
      <c r="K36" s="15">
        <v>2.69399709402494E-2</v>
      </c>
      <c r="L36" s="14">
        <f t="shared" si="1"/>
        <v>2.6288607660301806</v>
      </c>
      <c r="M36" s="14">
        <f t="shared" si="2"/>
        <v>8.5460333260960635</v>
      </c>
    </row>
    <row r="37" spans="1:13" ht="13.2" customHeight="1">
      <c r="A37" s="13">
        <v>2002</v>
      </c>
      <c r="B37" s="14">
        <f>Orange!J39</f>
        <v>5.0381160603893758</v>
      </c>
      <c r="C37" s="14">
        <f>Grapefruit!J38</f>
        <v>0.47039626373820315</v>
      </c>
      <c r="D37" s="14">
        <v>0.12683947943906632</v>
      </c>
      <c r="E37" s="15">
        <v>1.3385517667199722E-2</v>
      </c>
      <c r="F37" s="14">
        <f t="shared" si="0"/>
        <v>5.6487373212338445</v>
      </c>
      <c r="G37" s="14">
        <f>Apple!J39</f>
        <v>1.8048838031886743</v>
      </c>
      <c r="H37" s="14">
        <f>Grape!J39</f>
        <v>0.36801421550185404</v>
      </c>
      <c r="I37" s="14">
        <f>Pineapple!J39</f>
        <v>0.31996211878692005</v>
      </c>
      <c r="J37" s="14">
        <v>0.20995142031802033</v>
      </c>
      <c r="K37" s="15">
        <v>2.3173063324089777E-2</v>
      </c>
      <c r="L37" s="14">
        <f t="shared" si="1"/>
        <v>2.7259846211195584</v>
      </c>
      <c r="M37" s="14">
        <f t="shared" si="2"/>
        <v>8.3747219423534034</v>
      </c>
    </row>
    <row r="38" spans="1:13" ht="13.2" customHeight="1">
      <c r="A38" s="13">
        <v>2003</v>
      </c>
      <c r="B38" s="14">
        <f>Orange!J40</f>
        <v>4.8803255872405149</v>
      </c>
      <c r="C38" s="14">
        <f>Grapefruit!J39</f>
        <v>0.3944768366832116</v>
      </c>
      <c r="D38" s="14">
        <v>0.20595776813982153</v>
      </c>
      <c r="E38" s="15">
        <v>1.186779541377834E-2</v>
      </c>
      <c r="F38" s="14">
        <f t="shared" si="0"/>
        <v>5.4926279874773263</v>
      </c>
      <c r="G38" s="14">
        <f>Apple!J40</f>
        <v>1.9453722270957126</v>
      </c>
      <c r="H38" s="14">
        <f>Grape!J40</f>
        <v>0.40352430806422956</v>
      </c>
      <c r="I38" s="14">
        <f>Pineapple!J40</f>
        <v>0.33531083736939171</v>
      </c>
      <c r="J38" s="14">
        <v>0.22947369388240038</v>
      </c>
      <c r="K38" s="15">
        <v>2.7174425538826246E-2</v>
      </c>
      <c r="L38" s="14">
        <f t="shared" si="1"/>
        <v>2.9408554919505607</v>
      </c>
      <c r="M38" s="14">
        <f t="shared" si="2"/>
        <v>8.4334834794278866</v>
      </c>
    </row>
    <row r="39" spans="1:13" ht="13.2" customHeight="1">
      <c r="A39" s="13">
        <v>2004</v>
      </c>
      <c r="B39" s="14">
        <f>Orange!J41</f>
        <v>4.9429072095938675</v>
      </c>
      <c r="C39" s="14">
        <f>Grapefruit!J40</f>
        <v>0.38445134621573307</v>
      </c>
      <c r="D39" s="14">
        <v>0.12936917085549496</v>
      </c>
      <c r="E39" s="15">
        <v>2.6302390459913175E-2</v>
      </c>
      <c r="F39" s="14">
        <f t="shared" si="0"/>
        <v>5.4830301171250087</v>
      </c>
      <c r="G39" s="14">
        <f>Apple!J41</f>
        <v>2.1264766668689306</v>
      </c>
      <c r="H39" s="14">
        <f>Grape!J41</f>
        <v>0.38427586125617036</v>
      </c>
      <c r="I39" s="14">
        <f>Pineapple!J41</f>
        <v>0.26782518563614716</v>
      </c>
      <c r="J39" s="14">
        <v>0.22622804309592001</v>
      </c>
      <c r="K39" s="15">
        <v>2.9423341560405859E-2</v>
      </c>
      <c r="L39" s="14">
        <f t="shared" si="1"/>
        <v>3.0342290984175739</v>
      </c>
      <c r="M39" s="14">
        <f t="shared" si="2"/>
        <v>8.5172592155425821</v>
      </c>
    </row>
    <row r="40" spans="1:13" ht="13.2" customHeight="1">
      <c r="A40" s="13">
        <v>2005</v>
      </c>
      <c r="B40" s="14">
        <f>Orange!J42</f>
        <v>4.7542735498045401</v>
      </c>
      <c r="C40" s="14">
        <f>Grapefruit!J41</f>
        <v>0.23104156721583766</v>
      </c>
      <c r="D40" s="14">
        <v>0.16340332497174559</v>
      </c>
      <c r="E40" s="15">
        <v>2.582867674834859E-2</v>
      </c>
      <c r="F40" s="14">
        <f t="shared" si="0"/>
        <v>5.1745471187404712</v>
      </c>
      <c r="G40" s="14">
        <f>Apple!J42</f>
        <v>1.8722375512628813</v>
      </c>
      <c r="H40" s="14">
        <f>Grape!J42</f>
        <v>0.51227251335064083</v>
      </c>
      <c r="I40" s="14">
        <f>Pineapple!J42</f>
        <v>0.25672980676453899</v>
      </c>
      <c r="J40" s="14">
        <v>0.22561883927655846</v>
      </c>
      <c r="K40" s="15">
        <v>3.2179979610343107E-2</v>
      </c>
      <c r="L40" s="14">
        <f t="shared" si="1"/>
        <v>2.899038690264963</v>
      </c>
      <c r="M40" s="14">
        <f t="shared" si="2"/>
        <v>8.0735858090054347</v>
      </c>
    </row>
    <row r="41" spans="1:13" ht="13.2" customHeight="1">
      <c r="A41" s="10">
        <v>2006</v>
      </c>
      <c r="B41" s="11">
        <f>Orange!J43</f>
        <v>4.3879215937416012</v>
      </c>
      <c r="C41" s="11">
        <f>Grapefruit!J42</f>
        <v>0.20466218949110299</v>
      </c>
      <c r="D41" s="11">
        <v>0.14514568999365243</v>
      </c>
      <c r="E41" s="12">
        <v>3.1078963228188795E-2</v>
      </c>
      <c r="F41" s="11">
        <f t="shared" si="0"/>
        <v>4.7688084364545453</v>
      </c>
      <c r="G41" s="11">
        <f>Apple!J43</f>
        <v>2.2189232020356728</v>
      </c>
      <c r="H41" s="11">
        <f>Grape!J43</f>
        <v>0.44356833262479167</v>
      </c>
      <c r="I41" s="11">
        <f>Pineapple!J43</f>
        <v>0.26654456128275361</v>
      </c>
      <c r="J41" s="11">
        <v>0.24602254607060778</v>
      </c>
      <c r="K41" s="12">
        <v>3.2466310863730814E-2</v>
      </c>
      <c r="L41" s="11">
        <f t="shared" si="1"/>
        <v>3.2075249528775567</v>
      </c>
      <c r="M41" s="11">
        <f t="shared" si="2"/>
        <v>7.976333389332102</v>
      </c>
    </row>
    <row r="42" spans="1:13" ht="13.2" customHeight="1">
      <c r="A42" s="10">
        <v>2007</v>
      </c>
      <c r="B42" s="11">
        <f>Orange!J44</f>
        <v>4.1337136305851967</v>
      </c>
      <c r="C42" s="11">
        <f>Grapefruit!J43</f>
        <v>0.28573028593023098</v>
      </c>
      <c r="D42" s="11">
        <v>0.13907265121419274</v>
      </c>
      <c r="E42" s="12">
        <v>2.1969519561442746E-2</v>
      </c>
      <c r="F42" s="11">
        <f t="shared" si="0"/>
        <v>4.5804860872910629</v>
      </c>
      <c r="G42" s="11">
        <f>Apple!J44</f>
        <v>2.2835966171060278</v>
      </c>
      <c r="H42" s="11">
        <f>Grape!J44</f>
        <v>0.56263878387781519</v>
      </c>
      <c r="I42" s="11">
        <f>Pineapple!J44</f>
        <v>0.21593191786317126</v>
      </c>
      <c r="J42" s="11">
        <v>0.23339876089090866</v>
      </c>
      <c r="K42" s="12">
        <v>4.2028312193482367E-2</v>
      </c>
      <c r="L42" s="11">
        <f t="shared" si="1"/>
        <v>3.3375943919314053</v>
      </c>
      <c r="M42" s="11">
        <f t="shared" si="2"/>
        <v>7.9180804792224677</v>
      </c>
    </row>
    <row r="43" spans="1:13" ht="13.2" customHeight="1">
      <c r="A43" s="10">
        <v>2008</v>
      </c>
      <c r="B43" s="11">
        <f>Orange!J45</f>
        <v>3.7814623303521384</v>
      </c>
      <c r="C43" s="11">
        <f>Grapefruit!J44</f>
        <v>0.30036892102545104</v>
      </c>
      <c r="D43" s="11">
        <v>0.1231449273656174</v>
      </c>
      <c r="E43" s="12">
        <v>2.8073894991674793E-2</v>
      </c>
      <c r="F43" s="11">
        <f t="shared" si="0"/>
        <v>4.2330500737348808</v>
      </c>
      <c r="G43" s="11">
        <f>Apple!J45</f>
        <v>2.1057677203359155</v>
      </c>
      <c r="H43" s="11">
        <f>Grape!J45</f>
        <v>0.45337047644459083</v>
      </c>
      <c r="I43" s="11">
        <f>Pineapple!J45</f>
        <v>0.2684352853891207</v>
      </c>
      <c r="J43" s="11">
        <v>0.27056644135808849</v>
      </c>
      <c r="K43" s="12">
        <v>3.9165114313670014E-2</v>
      </c>
      <c r="L43" s="11">
        <f t="shared" si="1"/>
        <v>3.1373050378413856</v>
      </c>
      <c r="M43" s="11">
        <f t="shared" si="2"/>
        <v>7.3703551115762664</v>
      </c>
    </row>
    <row r="44" spans="1:13" ht="13.2" customHeight="1">
      <c r="A44" s="10">
        <v>2009</v>
      </c>
      <c r="B44" s="11">
        <f>Orange!J46</f>
        <v>3.9700690428154113</v>
      </c>
      <c r="C44" s="11">
        <f>Grapefruit!J45</f>
        <v>0.26309086100574214</v>
      </c>
      <c r="D44" s="11">
        <v>0.16259083217297995</v>
      </c>
      <c r="E44" s="12">
        <v>4.0657798766986671E-2</v>
      </c>
      <c r="F44" s="11">
        <f t="shared" si="0"/>
        <v>4.43640853476112</v>
      </c>
      <c r="G44" s="11">
        <f>Apple!J46</f>
        <v>2.0945702885214765</v>
      </c>
      <c r="H44" s="11">
        <f>Grape!J46</f>
        <v>0.3788756712919738</v>
      </c>
      <c r="I44" s="11">
        <f>Pineapple!J46</f>
        <v>0.26989046423671526</v>
      </c>
      <c r="J44" s="11">
        <v>0.24016789962986526</v>
      </c>
      <c r="K44" s="12">
        <v>3.1150080509819735E-2</v>
      </c>
      <c r="L44" s="11">
        <f t="shared" si="1"/>
        <v>3.0146544041898511</v>
      </c>
      <c r="M44" s="11">
        <f t="shared" si="2"/>
        <v>7.4510629389509706</v>
      </c>
    </row>
    <row r="45" spans="1:13" ht="13.2" customHeight="1">
      <c r="A45" s="10">
        <v>2010</v>
      </c>
      <c r="B45" s="11">
        <f>Orange!J47</f>
        <v>3.6912457740379017</v>
      </c>
      <c r="C45" s="11">
        <f>Grapefruit!J46</f>
        <v>0.21816714099605741</v>
      </c>
      <c r="D45" s="11">
        <v>0.15204593285003135</v>
      </c>
      <c r="E45" s="12">
        <v>3.6202967922522755E-2</v>
      </c>
      <c r="F45" s="11">
        <f t="shared" si="0"/>
        <v>4.0976618158065135</v>
      </c>
      <c r="G45" s="11">
        <f>Apple!J47</f>
        <v>2.2129933570454599</v>
      </c>
      <c r="H45" s="11">
        <f>Grape!J47</f>
        <v>0.37227853032166786</v>
      </c>
      <c r="I45" s="11">
        <f>Pineapple!J47</f>
        <v>0.21432852148195591</v>
      </c>
      <c r="J45" s="11">
        <v>0.23407204077756824</v>
      </c>
      <c r="K45" s="12">
        <v>3.2550405083710793E-2</v>
      </c>
      <c r="L45" s="11">
        <f t="shared" si="1"/>
        <v>3.0662228547103627</v>
      </c>
      <c r="M45" s="11">
        <f t="shared" si="2"/>
        <v>7.1638846705168762</v>
      </c>
    </row>
    <row r="46" spans="1:13" ht="13.2" customHeight="1">
      <c r="A46" s="13">
        <v>2011</v>
      </c>
      <c r="B46" s="14">
        <f>Orange!J48</f>
        <v>3.6549534249322515</v>
      </c>
      <c r="C46" s="14">
        <f>Grapefruit!J47</f>
        <v>0.24494349239029103</v>
      </c>
      <c r="D46" s="14">
        <v>0.19703956512686557</v>
      </c>
      <c r="E46" s="15">
        <v>3.9662222298862654E-2</v>
      </c>
      <c r="F46" s="14">
        <f t="shared" si="0"/>
        <v>4.1365987047482706</v>
      </c>
      <c r="G46" s="14">
        <f>Apple!J48</f>
        <v>1.7305846970455367</v>
      </c>
      <c r="H46" s="14">
        <f>Grape!J48</f>
        <v>0.42379763698327205</v>
      </c>
      <c r="I46" s="14">
        <f>Pineapple!J48</f>
        <v>0.22975511423689102</v>
      </c>
      <c r="J46" s="14">
        <v>0.26294067845499031</v>
      </c>
      <c r="K46" s="15">
        <v>2.5859535647351696E-2</v>
      </c>
      <c r="L46" s="14">
        <f t="shared" si="1"/>
        <v>2.6729376623680419</v>
      </c>
      <c r="M46" s="14">
        <f t="shared" si="2"/>
        <v>6.8095363671163121</v>
      </c>
    </row>
    <row r="47" spans="1:13" ht="13.2" customHeight="1">
      <c r="A47" s="13">
        <v>2012</v>
      </c>
      <c r="B47" s="14">
        <f>Orange!J49</f>
        <v>3.0909673054327254</v>
      </c>
      <c r="C47" s="14">
        <f>Grapefruit!J48</f>
        <v>0.18860156066867534</v>
      </c>
      <c r="D47" s="14">
        <v>0.15299751042309606</v>
      </c>
      <c r="E47" s="15">
        <v>4.4497051903213021E-2</v>
      </c>
      <c r="F47" s="14">
        <f>SUM(B47:E47)</f>
        <v>3.4770634284277095</v>
      </c>
      <c r="G47" s="14">
        <f>Apple!J49</f>
        <v>1.8888472942568797</v>
      </c>
      <c r="H47" s="14">
        <f>Grape!J49</f>
        <v>0.33971173169712082</v>
      </c>
      <c r="I47" s="14">
        <f>Pineapple!J49</f>
        <v>0.21218387205339642</v>
      </c>
      <c r="J47" s="14">
        <v>0.28599302244294256</v>
      </c>
      <c r="K47" s="15">
        <v>2.0386475741001716E-2</v>
      </c>
      <c r="L47" s="14">
        <f t="shared" si="1"/>
        <v>2.7471223961913411</v>
      </c>
      <c r="M47" s="14">
        <f t="shared" si="2"/>
        <v>6.2241858246190507</v>
      </c>
    </row>
    <row r="48" spans="1:13" ht="13.2" customHeight="1">
      <c r="A48" s="13">
        <v>2013</v>
      </c>
      <c r="B48" s="14">
        <f>Orange!J50</f>
        <v>3.2375071342417736</v>
      </c>
      <c r="C48" s="14">
        <f>Grapefruit!J49</f>
        <v>0.20640012935792196</v>
      </c>
      <c r="D48" s="14">
        <v>0.17492378081846266</v>
      </c>
      <c r="E48" s="15">
        <v>3.9115564980761977E-2</v>
      </c>
      <c r="F48" s="14">
        <f t="shared" si="0"/>
        <v>3.6579466093989201</v>
      </c>
      <c r="G48" s="14">
        <f>Apple!J50</f>
        <v>1.7880202677540351</v>
      </c>
      <c r="H48" s="14">
        <f>Grape!J50</f>
        <v>0.43343886774103618</v>
      </c>
      <c r="I48" s="14">
        <f>Pineapple!J50</f>
        <v>0.20904876117994317</v>
      </c>
      <c r="J48" s="14">
        <v>0.30909960450110013</v>
      </c>
      <c r="K48" s="15">
        <v>1.9492810992696716E-2</v>
      </c>
      <c r="L48" s="14">
        <f t="shared" si="1"/>
        <v>2.7591003121688114</v>
      </c>
      <c r="M48" s="14">
        <f t="shared" si="2"/>
        <v>6.4170469215677315</v>
      </c>
    </row>
    <row r="49" spans="1:14" ht="13.2" customHeight="1">
      <c r="A49" s="13">
        <v>2014</v>
      </c>
      <c r="B49" s="14">
        <f>Orange!J51</f>
        <v>3.0572691118301467</v>
      </c>
      <c r="C49" s="14">
        <f>Grapefruit!J50</f>
        <v>0.17554032275273238</v>
      </c>
      <c r="D49" s="14">
        <v>0.14360151911566574</v>
      </c>
      <c r="E49" s="15">
        <v>3.6242382074991711E-2</v>
      </c>
      <c r="F49" s="14">
        <f t="shared" si="0"/>
        <v>3.4126533357735367</v>
      </c>
      <c r="G49" s="14">
        <f>Apple!J51</f>
        <v>1.7264633153351152</v>
      </c>
      <c r="H49" s="14">
        <f>Grape!J51</f>
        <v>0.43817816789153385</v>
      </c>
      <c r="I49" s="14">
        <f>Pineapple!J51</f>
        <v>0.21017806554777319</v>
      </c>
      <c r="J49" s="14">
        <v>0.28627251745021198</v>
      </c>
      <c r="K49" s="15">
        <v>2.3410402597277846E-2</v>
      </c>
      <c r="L49" s="14">
        <f t="shared" si="1"/>
        <v>2.6845024688219117</v>
      </c>
      <c r="M49" s="14">
        <f t="shared" si="2"/>
        <v>6.0971558045954488</v>
      </c>
    </row>
    <row r="50" spans="1:14" ht="13.2" customHeight="1">
      <c r="A50" s="13">
        <v>2015</v>
      </c>
      <c r="B50" s="14">
        <f>Orange!J52</f>
        <v>2.8738879935267581</v>
      </c>
      <c r="C50" s="14">
        <f>Grapefruit!J51</f>
        <v>0.13639862666113448</v>
      </c>
      <c r="D50" s="14">
        <v>0.20131199014082979</v>
      </c>
      <c r="E50" s="15">
        <v>3.6571098143685914E-2</v>
      </c>
      <c r="F50" s="14">
        <f t="shared" si="0"/>
        <v>3.2481697084724082</v>
      </c>
      <c r="G50" s="14">
        <f>Apple!J52</f>
        <v>1.892318686339858</v>
      </c>
      <c r="H50" s="14">
        <f>Grape!J52</f>
        <v>0.36884915984450239</v>
      </c>
      <c r="I50" s="14">
        <f>Pineapple!J52</f>
        <v>0.20106022935973689</v>
      </c>
      <c r="J50" s="14">
        <v>0.28936030293724813</v>
      </c>
      <c r="K50" s="15">
        <v>2.0572327613613519E-2</v>
      </c>
      <c r="L50" s="14">
        <f t="shared" si="1"/>
        <v>2.7721607060949589</v>
      </c>
      <c r="M50" s="14">
        <f t="shared" si="2"/>
        <v>6.0203304145673666</v>
      </c>
    </row>
    <row r="51" spans="1:14" ht="13.2" customHeight="1">
      <c r="A51" s="16">
        <v>2016</v>
      </c>
      <c r="B51" s="17">
        <f>Orange!J53</f>
        <v>2.724221545703807</v>
      </c>
      <c r="C51" s="17">
        <f>Grapefruit!J52</f>
        <v>0.11508776992029272</v>
      </c>
      <c r="D51" s="17">
        <v>0.19406183794615334</v>
      </c>
      <c r="E51" s="18">
        <v>3.2971035163708168E-2</v>
      </c>
      <c r="F51" s="11">
        <f>SUM(B51:E51)</f>
        <v>3.0663421887339615</v>
      </c>
      <c r="G51" s="17">
        <f>Apple!J53</f>
        <v>1.9005627075210605</v>
      </c>
      <c r="H51" s="17">
        <f>Grape!J53</f>
        <v>0.3496818142134332</v>
      </c>
      <c r="I51" s="17">
        <f>Pineapple!J53</f>
        <v>0.20783825366854047</v>
      </c>
      <c r="J51" s="17">
        <v>0.31937603787855345</v>
      </c>
      <c r="K51" s="18">
        <v>1.8650633609724663E-2</v>
      </c>
      <c r="L51" s="11">
        <f t="shared" si="1"/>
        <v>2.7961094468913124</v>
      </c>
      <c r="M51" s="11">
        <f t="shared" si="2"/>
        <v>5.8624516356252734</v>
      </c>
    </row>
    <row r="52" spans="1:14" ht="13.2" customHeight="1">
      <c r="A52" s="19">
        <v>2017</v>
      </c>
      <c r="B52" s="17">
        <f>Orange!J54</f>
        <v>2.4864527930447724</v>
      </c>
      <c r="C52" s="17">
        <f>Grapefruit!J53</f>
        <v>0.10167694029484654</v>
      </c>
      <c r="D52" s="17">
        <v>0.21214405512413009</v>
      </c>
      <c r="E52" s="18">
        <v>3.7264832500046106E-2</v>
      </c>
      <c r="F52" s="11">
        <f t="shared" si="0"/>
        <v>2.8375386209637954</v>
      </c>
      <c r="G52" s="17">
        <f>Apple!J54</f>
        <v>1.8603586987682368</v>
      </c>
      <c r="H52" s="17">
        <f>Grape!J54</f>
        <v>0.31524923519780357</v>
      </c>
      <c r="I52" s="17">
        <f>Pineapple!J54</f>
        <v>0.20120790767625069</v>
      </c>
      <c r="J52" s="17">
        <v>0.27568434663511365</v>
      </c>
      <c r="K52" s="18">
        <v>1.7577533098521326E-2</v>
      </c>
      <c r="L52" s="11">
        <f t="shared" si="1"/>
        <v>2.6700777213759261</v>
      </c>
      <c r="M52" s="11">
        <f t="shared" si="2"/>
        <v>5.5076163423397215</v>
      </c>
    </row>
    <row r="53" spans="1:14" ht="13.2" customHeight="1">
      <c r="A53" s="19">
        <v>2018</v>
      </c>
      <c r="B53" s="17">
        <f>Orange!J55</f>
        <v>2.4718284962984787</v>
      </c>
      <c r="C53" s="17">
        <f>Grapefruit!J54</f>
        <v>8.9241727640841512E-2</v>
      </c>
      <c r="D53" s="17">
        <v>0.1977674581640422</v>
      </c>
      <c r="E53" s="18">
        <v>4.0888302586057954E-2</v>
      </c>
      <c r="F53" s="11">
        <f t="shared" si="0"/>
        <v>2.7997259846894202</v>
      </c>
      <c r="G53" s="17">
        <f>Apple!J55</f>
        <v>1.8349118591569962</v>
      </c>
      <c r="H53" s="17">
        <f>Grape!J55</f>
        <v>0.35988461557120205</v>
      </c>
      <c r="I53" s="17">
        <f>Pineapple!J55</f>
        <v>0.12821644852379993</v>
      </c>
      <c r="J53" s="17">
        <v>0.30684341368426021</v>
      </c>
      <c r="K53" s="18">
        <v>1.6665361402963218E-2</v>
      </c>
      <c r="L53" s="11">
        <f t="shared" si="1"/>
        <v>2.6465216983392219</v>
      </c>
      <c r="M53" s="11">
        <f t="shared" si="2"/>
        <v>5.4462476830286422</v>
      </c>
    </row>
    <row r="54" spans="1:14" ht="13.2" customHeight="1">
      <c r="A54" s="16">
        <v>2019</v>
      </c>
      <c r="B54" s="17">
        <f>Orange!J56</f>
        <v>2.2647012400583373</v>
      </c>
      <c r="C54" s="17">
        <f>Grapefruit!J55</f>
        <v>0.12394474958757912</v>
      </c>
      <c r="D54" s="17">
        <v>0.20213575313440005</v>
      </c>
      <c r="E54" s="18">
        <v>4.0289732967802597E-2</v>
      </c>
      <c r="F54" s="11">
        <f t="shared" si="0"/>
        <v>2.6310714757481186</v>
      </c>
      <c r="G54" s="17">
        <f>Apple!J56</f>
        <v>1.7723911101771237</v>
      </c>
      <c r="H54" s="17">
        <f>Grape!J56</f>
        <v>0.35486661116562535</v>
      </c>
      <c r="I54" s="17">
        <f>Pineapple!J56</f>
        <v>0.12201596233524496</v>
      </c>
      <c r="J54" s="17">
        <v>0.25248268468965218</v>
      </c>
      <c r="K54" s="18">
        <v>1.7203004676010384E-2</v>
      </c>
      <c r="L54" s="11">
        <f t="shared" si="1"/>
        <v>2.518959373043657</v>
      </c>
      <c r="M54" s="11">
        <f t="shared" si="2"/>
        <v>5.1500308487917756</v>
      </c>
    </row>
    <row r="55" spans="1:14" ht="13.2" customHeight="1">
      <c r="A55" s="16">
        <v>2020</v>
      </c>
      <c r="B55" s="17">
        <f>Orange!J57</f>
        <v>2.3314914352527536</v>
      </c>
      <c r="C55" s="17">
        <f>Grapefruit!J56</f>
        <v>8.3697333077804109E-2</v>
      </c>
      <c r="D55" s="17">
        <v>0.20356311232233715</v>
      </c>
      <c r="E55" s="18">
        <v>3.1694889539627812E-2</v>
      </c>
      <c r="F55" s="11">
        <f t="shared" si="0"/>
        <v>2.6504467701925223</v>
      </c>
      <c r="G55" s="17">
        <f>Apple!J57</f>
        <v>1.4021543552346132</v>
      </c>
      <c r="H55" s="17">
        <f>Grape!J57</f>
        <v>0.32633929237073084</v>
      </c>
      <c r="I55" s="17">
        <f>Pineapple!J57</f>
        <v>0.14297674920765249</v>
      </c>
      <c r="J55" s="17">
        <v>0.25955501588024227</v>
      </c>
      <c r="K55" s="18">
        <v>1.6822399195382552E-2</v>
      </c>
      <c r="L55" s="11">
        <f t="shared" si="1"/>
        <v>2.1478478118886213</v>
      </c>
      <c r="M55" s="11">
        <f t="shared" si="2"/>
        <v>4.7982945820811436</v>
      </c>
    </row>
    <row r="56" spans="1:14" ht="13.8" customHeight="1" thickBot="1">
      <c r="A56" s="300">
        <v>2021</v>
      </c>
      <c r="B56" s="301">
        <f>Orange!J58</f>
        <v>2.2492983695340514</v>
      </c>
      <c r="C56" s="301">
        <f>Grapefruit!J57</f>
        <v>6.2896145098323364E-2</v>
      </c>
      <c r="D56" s="301">
        <v>0.16502213167325325</v>
      </c>
      <c r="E56" s="302">
        <v>4.1394214848528343E-2</v>
      </c>
      <c r="F56" s="301">
        <f t="shared" si="0"/>
        <v>2.5186108611541562</v>
      </c>
      <c r="G56" s="301">
        <f>Apple!J58</f>
        <v>1.9761920823012999</v>
      </c>
      <c r="H56" s="301">
        <f>Grape!J58</f>
        <v>0.31321067451101747</v>
      </c>
      <c r="I56" s="301">
        <f>Pineapple!J58</f>
        <v>0.19818286592181908</v>
      </c>
      <c r="J56" s="301">
        <v>0.23507825090354517</v>
      </c>
      <c r="K56" s="302">
        <v>1.03777753315859E-2</v>
      </c>
      <c r="L56" s="301">
        <f t="shared" si="1"/>
        <v>2.7330416489692677</v>
      </c>
      <c r="M56" s="301">
        <f t="shared" si="2"/>
        <v>5.2516525101234244</v>
      </c>
    </row>
    <row r="57" spans="1:14" ht="15" customHeight="1" thickTop="1">
      <c r="A57" s="22" t="s">
        <v>25</v>
      </c>
      <c r="B57" s="22"/>
      <c r="C57" s="22"/>
      <c r="D57" s="22"/>
      <c r="F57" s="22"/>
      <c r="G57" s="22"/>
      <c r="H57" s="22"/>
      <c r="I57" s="22"/>
      <c r="J57" s="22"/>
      <c r="L57" s="22"/>
      <c r="M57" s="22"/>
      <c r="N57" s="22"/>
    </row>
    <row r="58" spans="1:14">
      <c r="A58" s="22"/>
      <c r="B58" s="22"/>
      <c r="C58" s="22"/>
      <c r="D58" s="22"/>
      <c r="F58" s="22"/>
      <c r="G58" s="22"/>
      <c r="H58" s="22"/>
      <c r="I58" s="22"/>
      <c r="J58" s="22"/>
      <c r="L58" s="22"/>
      <c r="M58" s="22"/>
      <c r="N58" s="22"/>
    </row>
    <row r="59" spans="1:14" ht="15" customHeight="1">
      <c r="A59" s="22" t="s">
        <v>111</v>
      </c>
      <c r="B59" s="22"/>
      <c r="C59" s="22"/>
      <c r="D59" s="22"/>
      <c r="F59" s="22"/>
      <c r="G59" s="22"/>
      <c r="H59" s="22"/>
      <c r="I59" s="22"/>
      <c r="J59" s="22"/>
      <c r="L59" s="22"/>
      <c r="M59" s="22"/>
      <c r="N59" s="22"/>
    </row>
    <row r="60" spans="1:14" ht="15" customHeight="1">
      <c r="A60" s="22" t="s">
        <v>46</v>
      </c>
      <c r="B60" s="22"/>
      <c r="C60" s="22"/>
      <c r="D60" s="22"/>
      <c r="F60" s="22"/>
      <c r="G60" s="22"/>
      <c r="H60" s="22"/>
      <c r="I60" s="22"/>
      <c r="J60" s="22"/>
      <c r="L60" s="22"/>
      <c r="M60" s="22"/>
      <c r="N60" s="22"/>
    </row>
    <row r="61" spans="1:14" ht="15" customHeight="1">
      <c r="A61" s="22" t="s">
        <v>47</v>
      </c>
      <c r="B61" s="22"/>
      <c r="C61" s="22"/>
      <c r="D61" s="22"/>
      <c r="F61" s="22"/>
      <c r="G61" s="22"/>
      <c r="H61" s="22"/>
      <c r="I61" s="22"/>
      <c r="J61" s="22"/>
      <c r="L61" s="22"/>
      <c r="M61" s="22"/>
      <c r="N61" s="22"/>
    </row>
    <row r="62" spans="1:14">
      <c r="A62" s="22"/>
      <c r="B62" s="22"/>
      <c r="C62" s="22"/>
      <c r="D62" s="22"/>
      <c r="F62" s="22"/>
      <c r="G62" s="22"/>
      <c r="H62" s="22"/>
      <c r="I62" s="22"/>
      <c r="J62" s="22"/>
      <c r="L62" s="22"/>
      <c r="M62" s="22"/>
      <c r="N62" s="22"/>
    </row>
    <row r="63" spans="1:14" ht="15" customHeight="1">
      <c r="A63" s="22" t="s">
        <v>85</v>
      </c>
      <c r="B63" s="22"/>
      <c r="C63" s="22"/>
      <c r="D63" s="22"/>
      <c r="F63" s="22"/>
      <c r="G63" s="22"/>
      <c r="H63" s="22"/>
      <c r="I63" s="22"/>
      <c r="J63" s="22"/>
      <c r="L63" s="22"/>
      <c r="M63" s="22"/>
      <c r="N63" s="22"/>
    </row>
    <row r="64" spans="1:14">
      <c r="A64" s="22"/>
      <c r="B64" s="22"/>
      <c r="C64" s="22"/>
      <c r="D64" s="22"/>
      <c r="F64" s="22"/>
      <c r="G64" s="22"/>
      <c r="H64" s="22"/>
      <c r="I64" s="22"/>
      <c r="J64" s="22"/>
      <c r="L64" s="22"/>
      <c r="M64" s="22"/>
      <c r="N64" s="22"/>
    </row>
    <row r="65" spans="1:14">
      <c r="A65" s="22"/>
      <c r="B65" s="22"/>
      <c r="C65" s="22"/>
      <c r="D65" s="22"/>
      <c r="F65" s="22"/>
      <c r="G65" s="22"/>
      <c r="H65" s="22"/>
      <c r="I65" s="22"/>
      <c r="J65" s="22"/>
      <c r="L65" s="22"/>
      <c r="M65" s="22"/>
      <c r="N65" s="22"/>
    </row>
    <row r="66" spans="1:14">
      <c r="A66" s="22"/>
      <c r="B66" s="22"/>
      <c r="C66" s="22"/>
      <c r="D66" s="22"/>
      <c r="F66" s="22"/>
      <c r="G66" s="22"/>
      <c r="H66" s="22"/>
      <c r="I66" s="22"/>
      <c r="J66" s="22"/>
      <c r="L66" s="22"/>
      <c r="M66" s="22"/>
      <c r="N66" s="22"/>
    </row>
    <row r="67" spans="1:14">
      <c r="A67" s="22"/>
      <c r="B67" s="22"/>
      <c r="C67" s="22"/>
      <c r="D67" s="22"/>
      <c r="F67" s="22"/>
      <c r="G67" s="22"/>
      <c r="H67" s="22"/>
      <c r="I67" s="22"/>
      <c r="J67" s="22"/>
      <c r="L67" s="22"/>
      <c r="M67" s="22"/>
      <c r="N67" s="22"/>
    </row>
    <row r="68" spans="1:14">
      <c r="A68" s="22"/>
      <c r="B68" s="22"/>
      <c r="C68" s="22"/>
      <c r="D68" s="22"/>
      <c r="F68" s="22"/>
      <c r="G68" s="22"/>
      <c r="H68" s="22"/>
      <c r="I68" s="22"/>
      <c r="J68" s="22"/>
      <c r="L68" s="22"/>
      <c r="M68" s="22"/>
      <c r="N68" s="22"/>
    </row>
    <row r="69" spans="1:14">
      <c r="A69" s="22"/>
      <c r="B69" s="22"/>
      <c r="C69" s="22"/>
      <c r="D69" s="22"/>
      <c r="F69" s="22"/>
      <c r="G69" s="22"/>
      <c r="H69" s="22"/>
      <c r="I69" s="22"/>
      <c r="J69" s="22"/>
      <c r="L69" s="22"/>
      <c r="M69" s="22"/>
      <c r="N69" s="22"/>
    </row>
    <row r="70" spans="1:14">
      <c r="A70" s="22"/>
      <c r="B70" s="22"/>
      <c r="C70" s="22"/>
      <c r="D70" s="22"/>
      <c r="F70" s="22"/>
      <c r="G70" s="22"/>
      <c r="H70" s="22"/>
      <c r="I70" s="22"/>
      <c r="J70" s="22"/>
      <c r="L70" s="22"/>
      <c r="M70" s="22"/>
      <c r="N70" s="22"/>
    </row>
    <row r="71" spans="1:14">
      <c r="A71" s="22"/>
      <c r="B71" s="22"/>
      <c r="C71" s="22"/>
      <c r="D71" s="22"/>
      <c r="F71" s="22"/>
      <c r="G71" s="22"/>
      <c r="H71" s="22"/>
      <c r="I71" s="22"/>
      <c r="J71" s="22"/>
      <c r="L71" s="22"/>
      <c r="M71" s="22"/>
      <c r="N71" s="22"/>
    </row>
    <row r="72" spans="1:14">
      <c r="A72" s="22"/>
      <c r="B72" s="22"/>
      <c r="C72" s="22"/>
      <c r="D72" s="22"/>
      <c r="F72" s="22"/>
      <c r="G72" s="22"/>
      <c r="H72" s="22"/>
      <c r="I72" s="22"/>
      <c r="J72" s="22"/>
      <c r="L72" s="22"/>
      <c r="M72" s="22"/>
      <c r="N72" s="22"/>
    </row>
    <row r="73" spans="1:14">
      <c r="A73" s="22"/>
      <c r="B73" s="22"/>
      <c r="C73" s="22"/>
      <c r="D73" s="22"/>
      <c r="F73" s="22"/>
      <c r="G73" s="22"/>
      <c r="H73" s="22"/>
      <c r="I73" s="22"/>
      <c r="J73" s="22"/>
      <c r="L73" s="22"/>
      <c r="M73" s="22"/>
      <c r="N73" s="22"/>
    </row>
    <row r="74" spans="1:14">
      <c r="A74" s="20"/>
    </row>
    <row r="75" spans="1:14">
      <c r="A75" s="20"/>
    </row>
    <row r="76" spans="1:14">
      <c r="A76" s="20"/>
    </row>
    <row r="77" spans="1:14">
      <c r="A77" s="20"/>
    </row>
    <row r="78" spans="1:14">
      <c r="A78" s="20"/>
    </row>
    <row r="79" spans="1:14">
      <c r="A79" s="20"/>
    </row>
    <row r="80" spans="1:14">
      <c r="A80" s="20"/>
    </row>
    <row r="81" spans="1:1">
      <c r="A81" s="20"/>
    </row>
    <row r="82" spans="1:1">
      <c r="A82" s="20"/>
    </row>
    <row r="83" spans="1:1">
      <c r="A83" s="20"/>
    </row>
    <row r="84" spans="1:1">
      <c r="A84" s="20"/>
    </row>
    <row r="85" spans="1:1">
      <c r="A85" s="20"/>
    </row>
    <row r="86" spans="1:1">
      <c r="A86" s="20"/>
    </row>
    <row r="87" spans="1:1">
      <c r="A87" s="20"/>
    </row>
    <row r="88" spans="1:1">
      <c r="A88" s="20"/>
    </row>
    <row r="89" spans="1:1">
      <c r="A89" s="20"/>
    </row>
    <row r="90" spans="1:1">
      <c r="A90" s="20"/>
    </row>
  </sheetData>
  <phoneticPr fontId="5" type="noConversion"/>
  <printOptions horizontalCentered="1" verticalCentered="1"/>
  <pageMargins left="0.75" right="0.75" top="0.56000000000000005" bottom="0.75" header="0.5" footer="0.5"/>
  <pageSetup scale="1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100"/>
  <sheetViews>
    <sheetView workbookViewId="0">
      <pane ySplit="4" topLeftCell="A5" activePane="bottomLeft" state="frozen"/>
      <selection pane="bottomLeft"/>
    </sheetView>
  </sheetViews>
  <sheetFormatPr defaultColWidth="12.6640625" defaultRowHeight="13.2"/>
  <cols>
    <col min="1" max="1" width="12.109375" style="38" customWidth="1"/>
    <col min="2" max="4" width="12.6640625" style="52" customWidth="1"/>
    <col min="5" max="5" width="12.6640625" style="53" customWidth="1"/>
    <col min="6" max="6" width="13.33203125" style="52" customWidth="1"/>
    <col min="7" max="10" width="12.6640625" style="52" customWidth="1"/>
    <col min="11" max="11" width="12.6640625" style="53" customWidth="1"/>
    <col min="12" max="12" width="14.44140625" style="52" customWidth="1"/>
    <col min="13" max="13" width="15.5546875" style="52" customWidth="1"/>
    <col min="14" max="16384" width="12.6640625" style="38"/>
  </cols>
  <sheetData>
    <row r="1" spans="1:14" s="37" customFormat="1" ht="16.2" thickBot="1">
      <c r="A1" s="36" t="s">
        <v>48</v>
      </c>
      <c r="B1" s="36"/>
      <c r="C1" s="36"/>
      <c r="D1" s="36"/>
      <c r="E1" s="36"/>
      <c r="F1" s="36"/>
      <c r="G1" s="36"/>
      <c r="H1" s="36"/>
      <c r="I1" s="36"/>
      <c r="J1" s="36"/>
      <c r="K1" s="36"/>
      <c r="L1" s="6" t="s">
        <v>24</v>
      </c>
      <c r="M1" s="6"/>
    </row>
    <row r="2" spans="1:14" ht="24" customHeight="1" thickTop="1">
      <c r="A2" s="54" t="s">
        <v>42</v>
      </c>
      <c r="B2" s="56" t="s">
        <v>8</v>
      </c>
      <c r="C2" s="57"/>
      <c r="D2" s="57"/>
      <c r="E2" s="58"/>
      <c r="F2" s="59"/>
      <c r="G2" s="56" t="s">
        <v>9</v>
      </c>
      <c r="H2" s="57"/>
      <c r="I2" s="57"/>
      <c r="J2" s="57"/>
      <c r="K2" s="58"/>
      <c r="L2" s="59"/>
      <c r="M2" s="24" t="s">
        <v>43</v>
      </c>
      <c r="N2" s="317"/>
    </row>
    <row r="3" spans="1:14" ht="21" customHeight="1">
      <c r="A3" s="55"/>
      <c r="B3" s="60" t="s">
        <v>10</v>
      </c>
      <c r="C3" s="61" t="s">
        <v>27</v>
      </c>
      <c r="D3" s="61" t="s">
        <v>11</v>
      </c>
      <c r="E3" s="62" t="s">
        <v>12</v>
      </c>
      <c r="F3" s="31" t="s">
        <v>44</v>
      </c>
      <c r="G3" s="60" t="s">
        <v>13</v>
      </c>
      <c r="H3" s="61" t="s">
        <v>14</v>
      </c>
      <c r="I3" s="61" t="s">
        <v>15</v>
      </c>
      <c r="J3" s="61" t="s">
        <v>16</v>
      </c>
      <c r="K3" s="62" t="s">
        <v>17</v>
      </c>
      <c r="L3" s="31" t="s">
        <v>45</v>
      </c>
      <c r="M3" s="25"/>
      <c r="N3" s="317"/>
    </row>
    <row r="4" spans="1:14" ht="15" customHeight="1">
      <c r="A4" s="39"/>
      <c r="B4" s="63" t="s">
        <v>103</v>
      </c>
      <c r="C4" s="64"/>
      <c r="D4" s="64"/>
      <c r="E4" s="64"/>
      <c r="F4" s="64"/>
      <c r="G4" s="64"/>
      <c r="H4" s="64"/>
      <c r="I4" s="64"/>
      <c r="J4" s="64"/>
      <c r="K4" s="64"/>
      <c r="L4" s="64"/>
      <c r="M4" s="65"/>
      <c r="N4" s="40" t="s">
        <v>5</v>
      </c>
    </row>
    <row r="5" spans="1:14" ht="13.2" customHeight="1">
      <c r="A5" s="41">
        <v>1970</v>
      </c>
      <c r="B5" s="42">
        <f>Orange!K7</f>
        <v>31.704057553393973</v>
      </c>
      <c r="C5" s="42">
        <f>Grapefruit!K6</f>
        <v>4.966889858077046</v>
      </c>
      <c r="D5" s="42">
        <v>0.7287861603441762</v>
      </c>
      <c r="E5" s="43">
        <v>4.8933279044783153E-2</v>
      </c>
      <c r="F5" s="42">
        <f>SUM(B5:E5)</f>
        <v>37.448666850859979</v>
      </c>
      <c r="G5" s="42">
        <f>Apple!K7</f>
        <v>4.723143110832039</v>
      </c>
      <c r="H5" s="42">
        <f>Grape!K7</f>
        <v>1.9399657693149877</v>
      </c>
      <c r="I5" s="42">
        <f>Pineapple!K7</f>
        <v>2.3540092698437474</v>
      </c>
      <c r="J5" s="42" t="s">
        <v>7</v>
      </c>
      <c r="K5" s="43">
        <v>1.2220000000000002</v>
      </c>
      <c r="L5" s="42">
        <f>SUM(G5:K5)</f>
        <v>10.239118149990773</v>
      </c>
      <c r="M5" s="42">
        <f>F5+L5</f>
        <v>47.687785000850752</v>
      </c>
    </row>
    <row r="6" spans="1:14" ht="13.2" customHeight="1">
      <c r="A6" s="44">
        <v>1971</v>
      </c>
      <c r="B6" s="45">
        <f>Orange!K8</f>
        <v>32.454165672332515</v>
      </c>
      <c r="C6" s="45">
        <f>Grapefruit!K7</f>
        <v>5.8795755903759463</v>
      </c>
      <c r="D6" s="45">
        <v>0.8286008350043107</v>
      </c>
      <c r="E6" s="46">
        <v>6.7638255209090115E-2</v>
      </c>
      <c r="F6" s="45">
        <f t="shared" ref="F6:F56" si="0">SUM(B6:E6)</f>
        <v>39.229980352921856</v>
      </c>
      <c r="G6" s="45">
        <f>Apple!K8</f>
        <v>5.2084803334850944</v>
      </c>
      <c r="H6" s="45">
        <f>Grape!K8</f>
        <v>2.6773387264290931</v>
      </c>
      <c r="I6" s="45">
        <f>Pineapple!K8</f>
        <v>2.3117063919882246</v>
      </c>
      <c r="J6" s="45" t="s">
        <v>7</v>
      </c>
      <c r="K6" s="46">
        <v>1.1279999999999999</v>
      </c>
      <c r="L6" s="45">
        <f t="shared" ref="L6:L56" si="1">SUM(G6:K6)</f>
        <v>11.325525451902411</v>
      </c>
      <c r="M6" s="45">
        <f t="shared" ref="M6:M56" si="2">F6+L6</f>
        <v>50.555505804824264</v>
      </c>
    </row>
    <row r="7" spans="1:14" ht="13.2" customHeight="1">
      <c r="A7" s="44">
        <v>1972</v>
      </c>
      <c r="B7" s="45">
        <f>Orange!K9</f>
        <v>35.394479852971401</v>
      </c>
      <c r="C7" s="45">
        <f>Grapefruit!K8</f>
        <v>5.8222696439447912</v>
      </c>
      <c r="D7" s="45">
        <v>0.85516688445650657</v>
      </c>
      <c r="E7" s="46">
        <v>8.912630374742124E-2</v>
      </c>
      <c r="F7" s="45">
        <f t="shared" si="0"/>
        <v>42.161042685120123</v>
      </c>
      <c r="G7" s="45">
        <f>Apple!K9</f>
        <v>4.0278094835109952</v>
      </c>
      <c r="H7" s="45">
        <f>Grape!K9</f>
        <v>1.6941609372491118</v>
      </c>
      <c r="I7" s="45">
        <f>Pineapple!K9</f>
        <v>2.1898078629416475</v>
      </c>
      <c r="J7" s="45" t="s">
        <v>7</v>
      </c>
      <c r="K7" s="46">
        <v>1.034</v>
      </c>
      <c r="L7" s="45">
        <f t="shared" si="1"/>
        <v>8.9457782837017543</v>
      </c>
      <c r="M7" s="45">
        <f t="shared" si="2"/>
        <v>51.106820968821879</v>
      </c>
    </row>
    <row r="8" spans="1:14" ht="13.2" customHeight="1">
      <c r="A8" s="44">
        <v>1973</v>
      </c>
      <c r="B8" s="45">
        <f>Orange!K10</f>
        <v>35.67140173679924</v>
      </c>
      <c r="C8" s="45">
        <f>Grapefruit!K9</f>
        <v>6.2194778648299209</v>
      </c>
      <c r="D8" s="45">
        <v>1.3452740242197314</v>
      </c>
      <c r="E8" s="46">
        <v>8.1948953717088893E-2</v>
      </c>
      <c r="F8" s="45">
        <f t="shared" si="0"/>
        <v>43.318102579565981</v>
      </c>
      <c r="G8" s="45">
        <f>Apple!K10</f>
        <v>3.4258367119305482</v>
      </c>
      <c r="H8" s="45">
        <f>Grape!K10</f>
        <v>2.1328869528854915</v>
      </c>
      <c r="I8" s="45">
        <f>Pineapple!K10</f>
        <v>1.8081920245640035</v>
      </c>
      <c r="J8" s="45" t="s">
        <v>7</v>
      </c>
      <c r="K8" s="46">
        <v>0.65800000000000014</v>
      </c>
      <c r="L8" s="45">
        <f t="shared" si="1"/>
        <v>8.0249156893800428</v>
      </c>
      <c r="M8" s="45">
        <f t="shared" si="2"/>
        <v>51.343018268946025</v>
      </c>
    </row>
    <row r="9" spans="1:14" ht="13.2" customHeight="1">
      <c r="A9" s="44">
        <v>1974</v>
      </c>
      <c r="B9" s="45">
        <f>Orange!K11</f>
        <v>36.914349057777599</v>
      </c>
      <c r="C9" s="45">
        <f>Grapefruit!K10</f>
        <v>5.9303735857897744</v>
      </c>
      <c r="D9" s="45">
        <v>0.79109678207127154</v>
      </c>
      <c r="E9" s="46">
        <v>7.807656904551688E-2</v>
      </c>
      <c r="F9" s="45">
        <f t="shared" si="0"/>
        <v>43.713895994684158</v>
      </c>
      <c r="G9" s="45">
        <f>Apple!K11</f>
        <v>4.3750949348461798</v>
      </c>
      <c r="H9" s="45">
        <f>Grape!K11</f>
        <v>2.2721345611403048</v>
      </c>
      <c r="I9" s="45">
        <f>Pineapple!K11</f>
        <v>1.5708583775223592</v>
      </c>
      <c r="J9" s="45" t="s">
        <v>7</v>
      </c>
      <c r="K9" s="46">
        <v>0.94000000000000006</v>
      </c>
      <c r="L9" s="45">
        <f t="shared" si="1"/>
        <v>9.158087873508844</v>
      </c>
      <c r="M9" s="45">
        <f t="shared" si="2"/>
        <v>52.871983868192999</v>
      </c>
    </row>
    <row r="10" spans="1:14" ht="13.2" customHeight="1">
      <c r="A10" s="44">
        <v>1975</v>
      </c>
      <c r="B10" s="45">
        <f>Orange!K12</f>
        <v>39.865677465421065</v>
      </c>
      <c r="C10" s="45">
        <f>Grapefruit!K11</f>
        <v>6.1631709878804726</v>
      </c>
      <c r="D10" s="45">
        <v>2.1021983799451918</v>
      </c>
      <c r="E10" s="46">
        <v>8.3538437917285088E-2</v>
      </c>
      <c r="F10" s="45">
        <f t="shared" si="0"/>
        <v>48.214585271164012</v>
      </c>
      <c r="G10" s="45">
        <f>Apple!K12</f>
        <v>5.0898157417962047</v>
      </c>
      <c r="H10" s="45">
        <f>Grape!K12</f>
        <v>2.0506323544427154</v>
      </c>
      <c r="I10" s="45">
        <f>Pineapple!K12</f>
        <v>1.8281232450352589</v>
      </c>
      <c r="J10" s="45" t="s">
        <v>7</v>
      </c>
      <c r="K10" s="46">
        <v>0.752</v>
      </c>
      <c r="L10" s="45">
        <f t="shared" si="1"/>
        <v>9.7205713412741801</v>
      </c>
      <c r="M10" s="45">
        <f t="shared" si="2"/>
        <v>57.935156612438192</v>
      </c>
    </row>
    <row r="11" spans="1:14" ht="13.2" customHeight="1">
      <c r="A11" s="41">
        <v>1976</v>
      </c>
      <c r="B11" s="42">
        <f>Orange!K13</f>
        <v>44.111141053243252</v>
      </c>
      <c r="C11" s="42">
        <f>Grapefruit!K12</f>
        <v>4.8656652455540099</v>
      </c>
      <c r="D11" s="42">
        <v>0.77813837260185637</v>
      </c>
      <c r="E11" s="43">
        <v>6.7389852368778647E-2</v>
      </c>
      <c r="F11" s="42">
        <f t="shared" si="0"/>
        <v>49.8223345237679</v>
      </c>
      <c r="G11" s="42">
        <f>Apple!K13</f>
        <v>4.6624854814712453</v>
      </c>
      <c r="H11" s="42">
        <f>Grape!K13</f>
        <v>1.9812249099158517</v>
      </c>
      <c r="I11" s="42">
        <f>Pineapple!K13</f>
        <v>1.8103051565115693</v>
      </c>
      <c r="J11" s="42" t="s">
        <v>7</v>
      </c>
      <c r="K11" s="43">
        <v>0.84599999999999997</v>
      </c>
      <c r="L11" s="42">
        <f t="shared" si="1"/>
        <v>9.300015547898667</v>
      </c>
      <c r="M11" s="42">
        <f t="shared" si="2"/>
        <v>59.122350071666567</v>
      </c>
    </row>
    <row r="12" spans="1:14" ht="13.2" customHeight="1">
      <c r="A12" s="41">
        <v>1977</v>
      </c>
      <c r="B12" s="42">
        <f>Orange!K14</f>
        <v>42.880621503340912</v>
      </c>
      <c r="C12" s="42">
        <f>Grapefruit!K13</f>
        <v>6.4920140668872399</v>
      </c>
      <c r="D12" s="42">
        <v>1.4884441483901285</v>
      </c>
      <c r="E12" s="43">
        <v>6.3715045693246153E-2</v>
      </c>
      <c r="F12" s="42">
        <f t="shared" si="0"/>
        <v>50.924794764311528</v>
      </c>
      <c r="G12" s="42">
        <f>Apple!K14</f>
        <v>5.8352665538213069</v>
      </c>
      <c r="H12" s="42">
        <f>Grape!K14</f>
        <v>1.5630764145038778</v>
      </c>
      <c r="I12" s="42">
        <f>Pineapple!K14</f>
        <v>2.0952825878553147</v>
      </c>
      <c r="J12" s="42" t="s">
        <v>7</v>
      </c>
      <c r="K12" s="43">
        <v>1.034</v>
      </c>
      <c r="L12" s="42">
        <f t="shared" si="1"/>
        <v>10.527625556180501</v>
      </c>
      <c r="M12" s="42">
        <f t="shared" si="2"/>
        <v>61.452420320492031</v>
      </c>
    </row>
    <row r="13" spans="1:14" ht="13.2" customHeight="1">
      <c r="A13" s="41">
        <v>1978</v>
      </c>
      <c r="B13" s="42">
        <f>Orange!K15</f>
        <v>36.752827023693456</v>
      </c>
      <c r="C13" s="42">
        <f>Grapefruit!K14</f>
        <v>6.8941304044318796</v>
      </c>
      <c r="D13" s="42">
        <v>1.5859570068223789</v>
      </c>
      <c r="E13" s="43">
        <v>1.5012845577644634E-2</v>
      </c>
      <c r="F13" s="42">
        <f t="shared" si="0"/>
        <v>45.247927280525353</v>
      </c>
      <c r="G13" s="42">
        <f>Apple!K15</f>
        <v>7.09300418914831</v>
      </c>
      <c r="H13" s="42">
        <f>Grape!K15</f>
        <v>2.7319209114134786</v>
      </c>
      <c r="I13" s="42">
        <f>Pineapple!K15</f>
        <v>2.147813076352854</v>
      </c>
      <c r="J13" s="42" t="s">
        <v>7</v>
      </c>
      <c r="K13" s="43">
        <v>0.84599999999999997</v>
      </c>
      <c r="L13" s="42">
        <f t="shared" si="1"/>
        <v>12.818738176914643</v>
      </c>
      <c r="M13" s="42">
        <f t="shared" si="2"/>
        <v>58.066665457439996</v>
      </c>
    </row>
    <row r="14" spans="1:14" ht="13.2" customHeight="1">
      <c r="A14" s="41">
        <v>1979</v>
      </c>
      <c r="B14" s="42">
        <f>Orange!K16</f>
        <v>38.064299383332354</v>
      </c>
      <c r="C14" s="42">
        <f>Grapefruit!K15</f>
        <v>6.6184963291338024</v>
      </c>
      <c r="D14" s="42">
        <v>0.86127844906528472</v>
      </c>
      <c r="E14" s="43">
        <v>3.2675943090701987E-2</v>
      </c>
      <c r="F14" s="42">
        <f t="shared" si="0"/>
        <v>45.576750104622143</v>
      </c>
      <c r="G14" s="42">
        <f>Apple!K16</f>
        <v>7.8888551844489623</v>
      </c>
      <c r="H14" s="42">
        <f>Grape!K16</f>
        <v>2.0690128084577717</v>
      </c>
      <c r="I14" s="42">
        <f>Pineapple!K16</f>
        <v>2.5216403421385882</v>
      </c>
      <c r="J14" s="42" t="s">
        <v>7</v>
      </c>
      <c r="K14" s="43">
        <v>0.94000000000000006</v>
      </c>
      <c r="L14" s="42">
        <f t="shared" si="1"/>
        <v>13.419508335045323</v>
      </c>
      <c r="M14" s="42">
        <f t="shared" si="2"/>
        <v>58.996258439667464</v>
      </c>
    </row>
    <row r="15" spans="1:14" ht="13.2" customHeight="1">
      <c r="A15" s="41">
        <v>1980</v>
      </c>
      <c r="B15" s="42">
        <f>Orange!K17</f>
        <v>42.116099199038736</v>
      </c>
      <c r="C15" s="42">
        <f>Grapefruit!K16</f>
        <v>5.0241879009482355</v>
      </c>
      <c r="D15" s="42">
        <v>1.1209363173490072</v>
      </c>
      <c r="E15" s="43">
        <v>6.1668970329121969E-2</v>
      </c>
      <c r="F15" s="42">
        <f t="shared" si="0"/>
        <v>48.3228923876651</v>
      </c>
      <c r="G15" s="42">
        <f>Apple!K17</f>
        <v>9.6448131348503665</v>
      </c>
      <c r="H15" s="42">
        <f>Grape!K17</f>
        <v>2.2243230730707335</v>
      </c>
      <c r="I15" s="42">
        <f>Pineapple!K17</f>
        <v>2.7099180196083585</v>
      </c>
      <c r="J15" s="42" t="s">
        <v>7</v>
      </c>
      <c r="K15" s="43">
        <v>0.84599999999999997</v>
      </c>
      <c r="L15" s="42">
        <f t="shared" si="1"/>
        <v>15.425054227529458</v>
      </c>
      <c r="M15" s="42">
        <f t="shared" si="2"/>
        <v>63.747946615194557</v>
      </c>
    </row>
    <row r="16" spans="1:14" ht="13.2" customHeight="1">
      <c r="A16" s="44">
        <v>1981</v>
      </c>
      <c r="B16" s="45">
        <f>Orange!K18</f>
        <v>40.494808141716987</v>
      </c>
      <c r="C16" s="45">
        <f>Grapefruit!K17</f>
        <v>6.2547345024644301</v>
      </c>
      <c r="D16" s="45">
        <v>2.197660054949615</v>
      </c>
      <c r="E16" s="46">
        <v>6.3904043470474403E-2</v>
      </c>
      <c r="F16" s="45">
        <f t="shared" si="0"/>
        <v>49.011106742601505</v>
      </c>
      <c r="G16" s="45">
        <f>Apple!K18</f>
        <v>8.5333840919845603</v>
      </c>
      <c r="H16" s="45">
        <f>Grape!K18</f>
        <v>2.1223494919015646</v>
      </c>
      <c r="I16" s="45">
        <f>Pineapple!K18</f>
        <v>2.4898969482445232</v>
      </c>
      <c r="J16" s="45" t="s">
        <v>7</v>
      </c>
      <c r="K16" s="46">
        <v>0.84599999999999997</v>
      </c>
      <c r="L16" s="45">
        <f t="shared" si="1"/>
        <v>13.991630532130648</v>
      </c>
      <c r="M16" s="45">
        <f t="shared" si="2"/>
        <v>63.002737274732155</v>
      </c>
    </row>
    <row r="17" spans="1:13" ht="13.2" customHeight="1">
      <c r="A17" s="44">
        <v>1982</v>
      </c>
      <c r="B17" s="45">
        <f>Orange!K19</f>
        <v>36.778365298717006</v>
      </c>
      <c r="C17" s="45">
        <f>Grapefruit!K18</f>
        <v>5.995147708117015</v>
      </c>
      <c r="D17" s="45">
        <v>1.5578048685525421</v>
      </c>
      <c r="E17" s="46">
        <v>8.6304978867176849E-2</v>
      </c>
      <c r="F17" s="45">
        <f t="shared" si="0"/>
        <v>44.417622854253743</v>
      </c>
      <c r="G17" s="45">
        <f>Apple!K19</f>
        <v>10.788582547792195</v>
      </c>
      <c r="H17" s="45">
        <f>Grape!K19</f>
        <v>2.1292813281989122</v>
      </c>
      <c r="I17" s="45">
        <f>Pineapple!K19</f>
        <v>2.5401874044596058</v>
      </c>
      <c r="J17" s="45" t="s">
        <v>7</v>
      </c>
      <c r="K17" s="46">
        <v>0.94000000000000006</v>
      </c>
      <c r="L17" s="45">
        <f t="shared" si="1"/>
        <v>16.398051280450716</v>
      </c>
      <c r="M17" s="45">
        <f t="shared" si="2"/>
        <v>60.815674134704459</v>
      </c>
    </row>
    <row r="18" spans="1:13" ht="13.2" customHeight="1">
      <c r="A18" s="44">
        <v>1983</v>
      </c>
      <c r="B18" s="45">
        <f>Orange!K20</f>
        <v>49.835457062467043</v>
      </c>
      <c r="C18" s="45">
        <f>Grapefruit!K19</f>
        <v>5.681423122862439</v>
      </c>
      <c r="D18" s="45">
        <v>1.4659117014254976</v>
      </c>
      <c r="E18" s="46">
        <v>9.1204429929453712E-2</v>
      </c>
      <c r="F18" s="45">
        <f t="shared" si="0"/>
        <v>57.073996316684436</v>
      </c>
      <c r="G18" s="45">
        <f>Apple!K20</f>
        <v>11.713415891629035</v>
      </c>
      <c r="H18" s="45">
        <f>Grape!K20</f>
        <v>2.9774057922801735</v>
      </c>
      <c r="I18" s="45">
        <f>Pineapple!K20</f>
        <v>2.4588450992359046</v>
      </c>
      <c r="J18" s="45" t="s">
        <v>7</v>
      </c>
      <c r="K18" s="46">
        <v>0.752</v>
      </c>
      <c r="L18" s="45">
        <f t="shared" si="1"/>
        <v>17.90166678314511</v>
      </c>
      <c r="M18" s="45">
        <f t="shared" si="2"/>
        <v>74.975663099829546</v>
      </c>
    </row>
    <row r="19" spans="1:13" ht="13.2" customHeight="1">
      <c r="A19" s="44">
        <v>1984</v>
      </c>
      <c r="B19" s="45">
        <f>Orange!K21</f>
        <v>41.588888377002007</v>
      </c>
      <c r="C19" s="45">
        <f>Grapefruit!K20</f>
        <v>2.9028922903845533</v>
      </c>
      <c r="D19" s="45">
        <v>1.0177351997790853</v>
      </c>
      <c r="E19" s="46">
        <v>7.6279287125347844E-2</v>
      </c>
      <c r="F19" s="45">
        <f t="shared" si="0"/>
        <v>45.585795154290992</v>
      </c>
      <c r="G19" s="45">
        <f>Apple!K21</f>
        <v>13.610220931098711</v>
      </c>
      <c r="H19" s="45">
        <f>Grape!K21</f>
        <v>2.5636980881195073</v>
      </c>
      <c r="I19" s="45">
        <f>Pineapple!K21</f>
        <v>2.378474905365533</v>
      </c>
      <c r="J19" s="45" t="s">
        <v>7</v>
      </c>
      <c r="K19" s="46">
        <v>0.56399999999999995</v>
      </c>
      <c r="L19" s="45">
        <f t="shared" si="1"/>
        <v>19.11639392458375</v>
      </c>
      <c r="M19" s="45">
        <f t="shared" si="2"/>
        <v>64.702189078874738</v>
      </c>
    </row>
    <row r="20" spans="1:13" ht="13.2" customHeight="1">
      <c r="A20" s="44">
        <v>1985</v>
      </c>
      <c r="B20" s="45">
        <f>Orange!K22</f>
        <v>41.383344664298541</v>
      </c>
      <c r="C20" s="45">
        <f>Grapefruit!K21</f>
        <v>5.2763577754260389</v>
      </c>
      <c r="D20" s="45">
        <v>1.2862293287937743</v>
      </c>
      <c r="E20" s="46">
        <v>9.5984258931729766E-2</v>
      </c>
      <c r="F20" s="45">
        <f t="shared" si="0"/>
        <v>48.041916027450085</v>
      </c>
      <c r="G20" s="45">
        <f>Apple!K22</f>
        <v>13.630716188005673</v>
      </c>
      <c r="H20" s="45">
        <f>Grape!K22</f>
        <v>2.0726583757344024</v>
      </c>
      <c r="I20" s="45">
        <f>Pineapple!K22</f>
        <v>2.9820650994271722</v>
      </c>
      <c r="J20" s="45" t="s">
        <v>7</v>
      </c>
      <c r="K20" s="46">
        <v>0.65800000000000014</v>
      </c>
      <c r="L20" s="45">
        <f t="shared" si="1"/>
        <v>19.343439663167249</v>
      </c>
      <c r="M20" s="45">
        <f t="shared" si="2"/>
        <v>67.385355690617331</v>
      </c>
    </row>
    <row r="21" spans="1:13" ht="13.2" customHeight="1">
      <c r="A21" s="41">
        <v>1986</v>
      </c>
      <c r="B21" s="42">
        <f>Orange!K23</f>
        <v>43.525693347096002</v>
      </c>
      <c r="C21" s="42">
        <f>Grapefruit!K22</f>
        <v>4.1599151496637319</v>
      </c>
      <c r="D21" s="42">
        <v>0.9432847826721974</v>
      </c>
      <c r="E21" s="43">
        <v>0.12978573932347956</v>
      </c>
      <c r="F21" s="42">
        <f t="shared" si="0"/>
        <v>48.758679018755409</v>
      </c>
      <c r="G21" s="42">
        <f>Apple!K23</f>
        <v>13.434570871063855</v>
      </c>
      <c r="H21" s="42">
        <f>Grape!K23</f>
        <v>1.972423710955443</v>
      </c>
      <c r="I21" s="42">
        <f>Pineapple!K23</f>
        <v>3.462649372466073</v>
      </c>
      <c r="J21" s="42" t="s">
        <v>7</v>
      </c>
      <c r="K21" s="43">
        <v>0.65800000000000014</v>
      </c>
      <c r="L21" s="42">
        <f t="shared" si="1"/>
        <v>19.52764395448537</v>
      </c>
      <c r="M21" s="42">
        <f t="shared" si="2"/>
        <v>68.286322973240772</v>
      </c>
    </row>
    <row r="22" spans="1:13" ht="13.2" customHeight="1">
      <c r="A22" s="41">
        <v>1987</v>
      </c>
      <c r="B22" s="42">
        <f>Orange!K24</f>
        <v>39.633806756346679</v>
      </c>
      <c r="C22" s="42">
        <f>Grapefruit!K23</f>
        <v>5.9244014925618966</v>
      </c>
      <c r="D22" s="42">
        <v>1.8108729796016279</v>
      </c>
      <c r="E22" s="43">
        <v>0.12669966271548158</v>
      </c>
      <c r="F22" s="42">
        <f t="shared" si="0"/>
        <v>47.495780891225685</v>
      </c>
      <c r="G22" s="42">
        <f>Apple!K24</f>
        <v>14.382190875602468</v>
      </c>
      <c r="H22" s="42">
        <f>Grape!K24</f>
        <v>2.6941415240800808</v>
      </c>
      <c r="I22" s="42">
        <f>Pineapple!K24</f>
        <v>3.7629704485922799</v>
      </c>
      <c r="J22" s="42" t="s">
        <v>7</v>
      </c>
      <c r="K22" s="43">
        <v>0.65800000000000014</v>
      </c>
      <c r="L22" s="42">
        <f t="shared" si="1"/>
        <v>21.497302848274831</v>
      </c>
      <c r="M22" s="42">
        <f t="shared" si="2"/>
        <v>68.99308373950052</v>
      </c>
    </row>
    <row r="23" spans="1:13" ht="13.2" customHeight="1">
      <c r="A23" s="41">
        <v>1988</v>
      </c>
      <c r="B23" s="42">
        <f>Orange!K25</f>
        <v>39.158086518641255</v>
      </c>
      <c r="C23" s="42">
        <f>Grapefruit!K24</f>
        <v>3.1782607205096616</v>
      </c>
      <c r="D23" s="42">
        <v>0.90018517835405232</v>
      </c>
      <c r="E23" s="43">
        <v>6.3324485308282205E-2</v>
      </c>
      <c r="F23" s="42">
        <f t="shared" si="0"/>
        <v>43.299856902813254</v>
      </c>
      <c r="G23" s="42">
        <f>Apple!K25</f>
        <v>14.168927486429956</v>
      </c>
      <c r="H23" s="42">
        <f>Grape!K25</f>
        <v>2.3906862595039446</v>
      </c>
      <c r="I23" s="42">
        <f>Pineapple!K25</f>
        <v>3.749525812073252</v>
      </c>
      <c r="J23" s="42" t="s">
        <v>7</v>
      </c>
      <c r="K23" s="43">
        <v>0.56399999999999995</v>
      </c>
      <c r="L23" s="42">
        <f t="shared" si="1"/>
        <v>20.873139558007153</v>
      </c>
      <c r="M23" s="42">
        <f t="shared" si="2"/>
        <v>64.1729964608204</v>
      </c>
    </row>
    <row r="24" spans="1:13" ht="13.2" customHeight="1">
      <c r="A24" s="41">
        <v>1989</v>
      </c>
      <c r="B24" s="42">
        <f>Orange!K26</f>
        <v>40.380539304913832</v>
      </c>
      <c r="C24" s="42">
        <f>Grapefruit!K25</f>
        <v>5.2190399527779281</v>
      </c>
      <c r="D24" s="42">
        <v>0.919871433125934</v>
      </c>
      <c r="E24" s="43">
        <v>8.1768917733445981E-2</v>
      </c>
      <c r="F24" s="42">
        <f t="shared" si="0"/>
        <v>46.601219608551141</v>
      </c>
      <c r="G24" s="42">
        <f>Apple!K26</f>
        <v>12.851810817250419</v>
      </c>
      <c r="H24" s="42">
        <f>Grape!K26</f>
        <v>2.7283209548955365</v>
      </c>
      <c r="I24" s="42">
        <f>Pineapple!K26</f>
        <v>3.9000572437719101</v>
      </c>
      <c r="J24" s="42">
        <v>1.2842703336924837</v>
      </c>
      <c r="K24" s="43">
        <v>0.36852617024201306</v>
      </c>
      <c r="L24" s="42">
        <f t="shared" si="1"/>
        <v>21.132985519852362</v>
      </c>
      <c r="M24" s="42">
        <f t="shared" si="2"/>
        <v>67.734205128403502</v>
      </c>
    </row>
    <row r="25" spans="1:13" ht="13.2" customHeight="1">
      <c r="A25" s="41">
        <v>1990</v>
      </c>
      <c r="B25" s="42">
        <f>Orange!K27</f>
        <v>31.991412772967863</v>
      </c>
      <c r="C25" s="42">
        <f>Grapefruit!K26</f>
        <v>7.9037719572525074</v>
      </c>
      <c r="D25" s="42">
        <v>1.2220127564254661</v>
      </c>
      <c r="E25" s="43">
        <v>0.19076385733072201</v>
      </c>
      <c r="F25" s="42">
        <f t="shared" si="0"/>
        <v>41.307961343976558</v>
      </c>
      <c r="G25" s="42">
        <f>Apple!K27</f>
        <v>15.345691355095401</v>
      </c>
      <c r="H25" s="42">
        <f>Grape!K27</f>
        <v>2.5268679238521106</v>
      </c>
      <c r="I25" s="42">
        <f>Pineapple!K27</f>
        <v>4.3681615490335952</v>
      </c>
      <c r="J25" s="42">
        <v>1.2297862712959011</v>
      </c>
      <c r="K25" s="43">
        <v>0.37398173764252479</v>
      </c>
      <c r="L25" s="42">
        <f t="shared" si="1"/>
        <v>23.844488836919531</v>
      </c>
      <c r="M25" s="42">
        <f t="shared" si="2"/>
        <v>65.152450180896096</v>
      </c>
    </row>
    <row r="26" spans="1:13" ht="13.2" customHeight="1">
      <c r="A26" s="44">
        <v>1991</v>
      </c>
      <c r="B26" s="45">
        <f>Orange!K28</f>
        <v>40.154204243115188</v>
      </c>
      <c r="C26" s="45">
        <f>Grapefruit!K27</f>
        <v>4.5239702412549416</v>
      </c>
      <c r="D26" s="45">
        <v>1.171099174636447</v>
      </c>
      <c r="E26" s="46">
        <v>0.15714838678941914</v>
      </c>
      <c r="F26" s="45">
        <f t="shared" si="0"/>
        <v>46.006422045795993</v>
      </c>
      <c r="G26" s="45">
        <f>Apple!K28</f>
        <v>13.4575308965457</v>
      </c>
      <c r="H26" s="45">
        <f>Grape!K28</f>
        <v>3.1699351139257801</v>
      </c>
      <c r="I26" s="45">
        <f>Pineapple!K28</f>
        <v>4.4027836431246641</v>
      </c>
      <c r="J26" s="45">
        <v>1.4872676408594347</v>
      </c>
      <c r="K26" s="46">
        <v>0.33067974263589128</v>
      </c>
      <c r="L26" s="45">
        <f t="shared" si="1"/>
        <v>22.84819703709147</v>
      </c>
      <c r="M26" s="45">
        <f t="shared" si="2"/>
        <v>68.854619082887467</v>
      </c>
    </row>
    <row r="27" spans="1:13" ht="13.2" customHeight="1">
      <c r="A27" s="44">
        <v>1992</v>
      </c>
      <c r="B27" s="45">
        <f>Orange!K29</f>
        <v>37.133838731274381</v>
      </c>
      <c r="C27" s="45">
        <f>Grapefruit!K28</f>
        <v>3.5062662405610183</v>
      </c>
      <c r="D27" s="45">
        <v>1.0806608963458118</v>
      </c>
      <c r="E27" s="46">
        <v>0.12868239986834579</v>
      </c>
      <c r="F27" s="45">
        <f t="shared" si="0"/>
        <v>41.849448268049557</v>
      </c>
      <c r="G27" s="45">
        <f>Apple!K29</f>
        <v>13.904926845705958</v>
      </c>
      <c r="H27" s="45">
        <f>Grape!K29</f>
        <v>3.4069148246549172</v>
      </c>
      <c r="I27" s="45">
        <f>Pineapple!K29</f>
        <v>4.1580134062270382</v>
      </c>
      <c r="J27" s="45">
        <v>1.446750079348017</v>
      </c>
      <c r="K27" s="46">
        <v>0.30418745993289065</v>
      </c>
      <c r="L27" s="45">
        <f t="shared" si="1"/>
        <v>23.220792615868824</v>
      </c>
      <c r="M27" s="45">
        <f t="shared" si="2"/>
        <v>65.070240883918387</v>
      </c>
    </row>
    <row r="28" spans="1:13" ht="13.2" customHeight="1">
      <c r="A28" s="44">
        <v>1993</v>
      </c>
      <c r="B28" s="45">
        <f>Orange!K30</f>
        <v>43.745996016095241</v>
      </c>
      <c r="C28" s="45">
        <f>Grapefruit!K29</f>
        <v>4.4898930338224332</v>
      </c>
      <c r="D28" s="45">
        <v>1.466610122970941</v>
      </c>
      <c r="E28" s="46">
        <v>6.4670692247921172E-2</v>
      </c>
      <c r="F28" s="45">
        <f t="shared" si="0"/>
        <v>49.767169865136538</v>
      </c>
      <c r="G28" s="45">
        <f>Apple!K30</f>
        <v>15.820806482165155</v>
      </c>
      <c r="H28" s="45">
        <f>Grape!K30</f>
        <v>3.1173452202590024</v>
      </c>
      <c r="I28" s="45">
        <f>Pineapple!K30</f>
        <v>3.6322591304681948</v>
      </c>
      <c r="J28" s="45">
        <v>1.3066315489156819</v>
      </c>
      <c r="K28" s="46">
        <v>0.38537280743885804</v>
      </c>
      <c r="L28" s="45">
        <f t="shared" si="1"/>
        <v>24.262415189246894</v>
      </c>
      <c r="M28" s="45">
        <f t="shared" si="2"/>
        <v>74.029585054383432</v>
      </c>
    </row>
    <row r="29" spans="1:13" ht="13.2" customHeight="1">
      <c r="A29" s="44">
        <v>1994</v>
      </c>
      <c r="B29" s="45">
        <f>Orange!K31</f>
        <v>44.313051397622196</v>
      </c>
      <c r="C29" s="45">
        <f>Grapefruit!K30</f>
        <v>5.382651186929186</v>
      </c>
      <c r="D29" s="45">
        <v>1.5928826469251947</v>
      </c>
      <c r="E29" s="46">
        <v>7.7411337092765306E-2</v>
      </c>
      <c r="F29" s="45">
        <f t="shared" si="0"/>
        <v>51.365996568569344</v>
      </c>
      <c r="G29" s="45">
        <f>Apple!K31</f>
        <v>15.770949033861616</v>
      </c>
      <c r="H29" s="45">
        <f>Grape!K31</f>
        <v>2.5742131903304184</v>
      </c>
      <c r="I29" s="45">
        <f>Pineapple!K31</f>
        <v>3.0658831746610185</v>
      </c>
      <c r="J29" s="45">
        <v>1.6402488191478932</v>
      </c>
      <c r="K29" s="46">
        <v>0.38059870329036277</v>
      </c>
      <c r="L29" s="45">
        <f t="shared" si="1"/>
        <v>23.431892921291308</v>
      </c>
      <c r="M29" s="45">
        <f t="shared" si="2"/>
        <v>74.797889489860651</v>
      </c>
    </row>
    <row r="30" spans="1:13" ht="13.2" customHeight="1">
      <c r="A30" s="44">
        <v>1995</v>
      </c>
      <c r="B30" s="45">
        <f>Orange!K32</f>
        <v>42.615945257930463</v>
      </c>
      <c r="C30" s="45">
        <f>Grapefruit!K31</f>
        <v>5.1230474536856176</v>
      </c>
      <c r="D30" s="45">
        <v>1.0781134075851559</v>
      </c>
      <c r="E30" s="46">
        <v>0.1690866422178959</v>
      </c>
      <c r="F30" s="45">
        <f t="shared" si="0"/>
        <v>48.986192761419133</v>
      </c>
      <c r="G30" s="45">
        <f>Apple!K32</f>
        <v>14.006787300724914</v>
      </c>
      <c r="H30" s="45">
        <f>Grape!K32</f>
        <v>4.0435344182989859</v>
      </c>
      <c r="I30" s="45">
        <f>Pineapple!K32</f>
        <v>3.360782121647528</v>
      </c>
      <c r="J30" s="45">
        <v>1.4380022282103551</v>
      </c>
      <c r="K30" s="46">
        <v>0.33783993667395712</v>
      </c>
      <c r="L30" s="45">
        <f t="shared" si="1"/>
        <v>23.18694600555574</v>
      </c>
      <c r="M30" s="45">
        <f t="shared" si="2"/>
        <v>72.173138766974873</v>
      </c>
    </row>
    <row r="31" spans="1:13" ht="13.2" customHeight="1">
      <c r="A31" s="41">
        <v>1996</v>
      </c>
      <c r="B31" s="42">
        <f>Orange!K33</f>
        <v>44.603356220211246</v>
      </c>
      <c r="C31" s="42">
        <f>Grapefruit!K32</f>
        <v>4.8534497092712492</v>
      </c>
      <c r="D31" s="42">
        <v>1.3518415370444266</v>
      </c>
      <c r="E31" s="43">
        <v>9.3769368751188686E-2</v>
      </c>
      <c r="F31" s="42">
        <f t="shared" si="0"/>
        <v>50.902416835278117</v>
      </c>
      <c r="G31" s="42">
        <f>Apple!K33</f>
        <v>15.07730992363755</v>
      </c>
      <c r="H31" s="42">
        <f>Grape!K33</f>
        <v>3.3825184317791099</v>
      </c>
      <c r="I31" s="42">
        <f>Pineapple!K33</f>
        <v>3.3513926435196013</v>
      </c>
      <c r="J31" s="42">
        <v>1.5333252208435282</v>
      </c>
      <c r="K31" s="43">
        <v>0.30671902754137509</v>
      </c>
      <c r="L31" s="42">
        <f t="shared" si="1"/>
        <v>23.65126524732117</v>
      </c>
      <c r="M31" s="42">
        <f t="shared" si="2"/>
        <v>74.553682082599295</v>
      </c>
    </row>
    <row r="32" spans="1:13" ht="13.2" customHeight="1">
      <c r="A32" s="41">
        <v>1997</v>
      </c>
      <c r="B32" s="42">
        <f>Orange!K34</f>
        <v>45.784166685012025</v>
      </c>
      <c r="C32" s="42">
        <f>Grapefruit!K33</f>
        <v>4.8283297732428032</v>
      </c>
      <c r="D32" s="42">
        <v>1.410877137382075</v>
      </c>
      <c r="E32" s="43">
        <v>0.16197818396226416</v>
      </c>
      <c r="F32" s="42">
        <f t="shared" si="0"/>
        <v>52.185351779599159</v>
      </c>
      <c r="G32" s="42">
        <f>Apple!K34</f>
        <v>13.697702437106919</v>
      </c>
      <c r="H32" s="42">
        <f>Grape!K34</f>
        <v>3.6063790134541165</v>
      </c>
      <c r="I32" s="42">
        <f>Pineapple!K34</f>
        <v>3.0277891774637986</v>
      </c>
      <c r="J32" s="42">
        <v>1.7634705532612482</v>
      </c>
      <c r="K32" s="43">
        <v>0.272372779504016</v>
      </c>
      <c r="L32" s="42">
        <f t="shared" si="1"/>
        <v>22.367713960790098</v>
      </c>
      <c r="M32" s="42">
        <f t="shared" si="2"/>
        <v>74.553065740389258</v>
      </c>
    </row>
    <row r="33" spans="1:13" ht="13.2" customHeight="1">
      <c r="A33" s="41">
        <v>1998</v>
      </c>
      <c r="B33" s="42">
        <f>Orange!K35</f>
        <v>49.627010961370644</v>
      </c>
      <c r="C33" s="42">
        <f>Grapefruit!K34</f>
        <v>5.2359451861274007</v>
      </c>
      <c r="D33" s="42">
        <v>1.4498907013538416</v>
      </c>
      <c r="E33" s="43">
        <v>7.6016473312796318E-2</v>
      </c>
      <c r="F33" s="42">
        <f t="shared" si="0"/>
        <v>56.388863322164688</v>
      </c>
      <c r="G33" s="42">
        <f>Apple!K35</f>
        <v>15.952493535207886</v>
      </c>
      <c r="H33" s="42">
        <f>Grape!K35</f>
        <v>2.4402681132621362</v>
      </c>
      <c r="I33" s="42">
        <f>Pineapple!K35</f>
        <v>2.5224765043550699</v>
      </c>
      <c r="J33" s="42">
        <v>1.8188958676882885</v>
      </c>
      <c r="K33" s="43">
        <v>0.26917552469079908</v>
      </c>
      <c r="L33" s="42">
        <f t="shared" si="1"/>
        <v>23.003309545204175</v>
      </c>
      <c r="M33" s="42">
        <f t="shared" si="2"/>
        <v>79.392172867368856</v>
      </c>
    </row>
    <row r="34" spans="1:13" ht="13.2" customHeight="1">
      <c r="A34" s="41">
        <v>1999</v>
      </c>
      <c r="B34" s="42">
        <f>Orange!K36</f>
        <v>49.341274346821812</v>
      </c>
      <c r="C34" s="42">
        <f>Grapefruit!K35</f>
        <v>5.0513254180914844</v>
      </c>
      <c r="D34" s="42">
        <v>1.0128431324021741</v>
      </c>
      <c r="E34" s="43">
        <v>7.1954709492782321E-2</v>
      </c>
      <c r="F34" s="42">
        <f t="shared" si="0"/>
        <v>55.477397606808253</v>
      </c>
      <c r="G34" s="42">
        <f>Apple!K36</f>
        <v>15.846455455799944</v>
      </c>
      <c r="H34" s="42">
        <f>Grape!K36</f>
        <v>3.8917688762930793</v>
      </c>
      <c r="I34" s="42">
        <f>Pineapple!K36</f>
        <v>2.8556054666213142</v>
      </c>
      <c r="J34" s="42">
        <v>2.0663489675403253</v>
      </c>
      <c r="K34" s="43">
        <v>0.25206130578778707</v>
      </c>
      <c r="L34" s="42">
        <f t="shared" si="1"/>
        <v>24.912240072042447</v>
      </c>
      <c r="M34" s="42">
        <f t="shared" si="2"/>
        <v>80.389637678850704</v>
      </c>
    </row>
    <row r="35" spans="1:13" ht="13.2" customHeight="1">
      <c r="A35" s="41">
        <v>2000</v>
      </c>
      <c r="B35" s="42">
        <f>Orange!K37</f>
        <v>48.518348053238917</v>
      </c>
      <c r="C35" s="42">
        <f>Grapefruit!K36</f>
        <v>4.5766688212814728</v>
      </c>
      <c r="D35" s="42">
        <v>1.314474617049143</v>
      </c>
      <c r="E35" s="43">
        <v>0.16622371661636581</v>
      </c>
      <c r="F35" s="42">
        <f t="shared" si="0"/>
        <v>54.575715208185898</v>
      </c>
      <c r="G35" s="42">
        <f>Apple!K37</f>
        <v>15.835470943188504</v>
      </c>
      <c r="H35" s="42">
        <f>Grape!K37</f>
        <v>3.0378080980711397</v>
      </c>
      <c r="I35" s="42">
        <f>Pineapple!K37</f>
        <v>2.6691060814136733</v>
      </c>
      <c r="J35" s="42">
        <v>1.7601023480507434</v>
      </c>
      <c r="K35" s="43">
        <v>0.22372057510136875</v>
      </c>
      <c r="L35" s="42">
        <f t="shared" si="1"/>
        <v>23.526208045825427</v>
      </c>
      <c r="M35" s="42">
        <f t="shared" si="2"/>
        <v>78.101923254011325</v>
      </c>
    </row>
    <row r="36" spans="1:13" ht="13.2" customHeight="1">
      <c r="A36" s="44">
        <v>2001</v>
      </c>
      <c r="B36" s="45">
        <f>Orange!K38</f>
        <v>44.818475829577103</v>
      </c>
      <c r="C36" s="45">
        <f>Grapefruit!K37</f>
        <v>4.7244733064638069</v>
      </c>
      <c r="D36" s="45">
        <v>1.7643254524731196</v>
      </c>
      <c r="E36" s="46">
        <v>0.18325571932657378</v>
      </c>
      <c r="F36" s="45">
        <f t="shared" si="0"/>
        <v>51.490530307840601</v>
      </c>
      <c r="G36" s="45">
        <f>Apple!K38</f>
        <v>15.767543175945022</v>
      </c>
      <c r="H36" s="45">
        <f>Grape!K38</f>
        <v>2.9451816316717978</v>
      </c>
      <c r="I36" s="45">
        <f>Pineapple!K38</f>
        <v>2.7306669699074608</v>
      </c>
      <c r="J36" s="45">
        <v>1.4866031477128627</v>
      </c>
      <c r="K36" s="46">
        <v>0.25323572683834439</v>
      </c>
      <c r="L36" s="45">
        <f t="shared" si="1"/>
        <v>23.183230652075487</v>
      </c>
      <c r="M36" s="45">
        <f t="shared" si="2"/>
        <v>74.673760959916081</v>
      </c>
    </row>
    <row r="37" spans="1:13" ht="13.2" customHeight="1">
      <c r="A37" s="44">
        <v>2002</v>
      </c>
      <c r="B37" s="45">
        <f>Orange!K39</f>
        <v>43.831609725387565</v>
      </c>
      <c r="C37" s="45">
        <f>Grapefruit!K38</f>
        <v>4.092447494522367</v>
      </c>
      <c r="D37" s="45">
        <v>1.1098454450918303</v>
      </c>
      <c r="E37" s="46">
        <v>0.11712327958799756</v>
      </c>
      <c r="F37" s="45">
        <f t="shared" si="0"/>
        <v>49.151025944589762</v>
      </c>
      <c r="G37" s="45">
        <f>Apple!K39</f>
        <v>15.882977468060334</v>
      </c>
      <c r="H37" s="45">
        <f>Grape!K39</f>
        <v>3.275326517966501</v>
      </c>
      <c r="I37" s="45">
        <f>Pineapple!K39</f>
        <v>2.8156666453248969</v>
      </c>
      <c r="J37" s="45">
        <v>1.8475724987985791</v>
      </c>
      <c r="K37" s="46">
        <v>0.21782679524644391</v>
      </c>
      <c r="L37" s="45">
        <f t="shared" si="1"/>
        <v>24.039369925396755</v>
      </c>
      <c r="M37" s="45">
        <f t="shared" si="2"/>
        <v>73.190395869986517</v>
      </c>
    </row>
    <row r="38" spans="1:13" ht="13.2" customHeight="1">
      <c r="A38" s="44">
        <v>2003</v>
      </c>
      <c r="B38" s="45">
        <f>Orange!K40</f>
        <v>42.458832608992473</v>
      </c>
      <c r="C38" s="45">
        <f>Grapefruit!K39</f>
        <v>3.4319484791439407</v>
      </c>
      <c r="D38" s="45">
        <v>1.8021304712234383</v>
      </c>
      <c r="E38" s="46">
        <v>0.10384320987056048</v>
      </c>
      <c r="F38" s="45">
        <f t="shared" si="0"/>
        <v>47.796754769230411</v>
      </c>
      <c r="G38" s="45">
        <f>Apple!K40</f>
        <v>17.119275598442272</v>
      </c>
      <c r="H38" s="45">
        <f>Grape!K40</f>
        <v>3.5913663417716433</v>
      </c>
      <c r="I38" s="45">
        <f>Pineapple!K40</f>
        <v>2.9507353688506472</v>
      </c>
      <c r="J38" s="45">
        <v>2.0193685061651236</v>
      </c>
      <c r="K38" s="46">
        <v>0.25543960006496674</v>
      </c>
      <c r="L38" s="45">
        <f t="shared" si="1"/>
        <v>25.936185415294652</v>
      </c>
      <c r="M38" s="45">
        <f t="shared" si="2"/>
        <v>73.732940184525063</v>
      </c>
    </row>
    <row r="39" spans="1:13" ht="13.2" customHeight="1">
      <c r="A39" s="44">
        <v>2004</v>
      </c>
      <c r="B39" s="45">
        <f>Orange!K41</f>
        <v>43.003292723466643</v>
      </c>
      <c r="C39" s="45">
        <f>Grapefruit!K40</f>
        <v>3.3447267120768776</v>
      </c>
      <c r="D39" s="45">
        <v>1.1319802449855809</v>
      </c>
      <c r="E39" s="46">
        <v>0.2301459165242403</v>
      </c>
      <c r="F39" s="45">
        <f t="shared" si="0"/>
        <v>47.710145597053348</v>
      </c>
      <c r="G39" s="45">
        <f>Apple!K41</f>
        <v>18.712994668446591</v>
      </c>
      <c r="H39" s="45">
        <f>Grape!K41</f>
        <v>3.4200551651799165</v>
      </c>
      <c r="I39" s="45">
        <f>Pineapple!K41</f>
        <v>2.3568616335980952</v>
      </c>
      <c r="J39" s="45">
        <v>1.9908067792440962</v>
      </c>
      <c r="K39" s="46">
        <v>0.27657941066781511</v>
      </c>
      <c r="L39" s="45">
        <f t="shared" si="1"/>
        <v>26.757297657136512</v>
      </c>
      <c r="M39" s="45">
        <f t="shared" si="2"/>
        <v>74.46744325418986</v>
      </c>
    </row>
    <row r="40" spans="1:13" ht="13.2" customHeight="1">
      <c r="A40" s="44">
        <v>2005</v>
      </c>
      <c r="B40" s="45">
        <f>Orange!K42</f>
        <v>41.362179883299497</v>
      </c>
      <c r="C40" s="45">
        <f>Grapefruit!K41</f>
        <v>2.0100616347777875</v>
      </c>
      <c r="D40" s="45">
        <v>1.4297790935027739</v>
      </c>
      <c r="E40" s="46">
        <v>0.22600092154805015</v>
      </c>
      <c r="F40" s="45">
        <f t="shared" si="0"/>
        <v>45.028021533128104</v>
      </c>
      <c r="G40" s="45">
        <f>Apple!K42</f>
        <v>16.475690451113355</v>
      </c>
      <c r="H40" s="45">
        <f>Grape!K42</f>
        <v>4.5592253688207034</v>
      </c>
      <c r="I40" s="45">
        <f>Pineapple!K42</f>
        <v>2.2592222995279432</v>
      </c>
      <c r="J40" s="45">
        <v>1.9854457856337147</v>
      </c>
      <c r="K40" s="46">
        <v>0.30249180833722522</v>
      </c>
      <c r="L40" s="45">
        <f t="shared" si="1"/>
        <v>25.582075713432939</v>
      </c>
      <c r="M40" s="45">
        <f t="shared" si="2"/>
        <v>70.61009724656104</v>
      </c>
    </row>
    <row r="41" spans="1:13" ht="13.2" customHeight="1">
      <c r="A41" s="41">
        <v>2006</v>
      </c>
      <c r="B41" s="42">
        <f>Orange!K43</f>
        <v>38.174917865551926</v>
      </c>
      <c r="C41" s="42">
        <f>Grapefruit!K42</f>
        <v>1.7805610485725958</v>
      </c>
      <c r="D41" s="42">
        <v>1.2700247874444588</v>
      </c>
      <c r="E41" s="43">
        <v>0.27194092824665195</v>
      </c>
      <c r="F41" s="42">
        <f t="shared" si="0"/>
        <v>41.497444629815625</v>
      </c>
      <c r="G41" s="42">
        <f>Apple!K43</f>
        <v>19.526524177913924</v>
      </c>
      <c r="H41" s="42">
        <f>Grape!K43</f>
        <v>3.947758160360646</v>
      </c>
      <c r="I41" s="42">
        <f>Pineapple!K43</f>
        <v>2.345592139288232</v>
      </c>
      <c r="J41" s="42">
        <v>2.1649984054213487</v>
      </c>
      <c r="K41" s="43">
        <v>0.30518332211906968</v>
      </c>
      <c r="L41" s="42">
        <f t="shared" si="1"/>
        <v>28.29005620510322</v>
      </c>
      <c r="M41" s="42">
        <f t="shared" si="2"/>
        <v>69.787500834918845</v>
      </c>
    </row>
    <row r="42" spans="1:13" ht="13.2" customHeight="1">
      <c r="A42" s="41">
        <v>2007</v>
      </c>
      <c r="B42" s="42">
        <f>Orange!K44</f>
        <v>35.963308586091209</v>
      </c>
      <c r="C42" s="42">
        <f>Grapefruit!K43</f>
        <v>2.4858534875930092</v>
      </c>
      <c r="D42" s="42">
        <v>1.2168856981241865</v>
      </c>
      <c r="E42" s="43">
        <v>0.19223329616262402</v>
      </c>
      <c r="F42" s="42">
        <f t="shared" si="0"/>
        <v>39.858281067971035</v>
      </c>
      <c r="G42" s="42">
        <f>Apple!K44</f>
        <v>20.095650230533046</v>
      </c>
      <c r="H42" s="42">
        <f>Grape!K44</f>
        <v>5.0074851765125556</v>
      </c>
      <c r="I42" s="42">
        <f>Pineapple!K44</f>
        <v>1.9002008771959071</v>
      </c>
      <c r="J42" s="42">
        <v>2.0539090958399964</v>
      </c>
      <c r="K42" s="43">
        <v>0.39506613461873424</v>
      </c>
      <c r="L42" s="42">
        <f t="shared" si="1"/>
        <v>29.452311514700238</v>
      </c>
      <c r="M42" s="42">
        <f t="shared" si="2"/>
        <v>69.310592582671276</v>
      </c>
    </row>
    <row r="43" spans="1:13" ht="13.2" customHeight="1">
      <c r="A43" s="41">
        <v>2008</v>
      </c>
      <c r="B43" s="42">
        <f>Orange!K45</f>
        <v>32.898722274063601</v>
      </c>
      <c r="C43" s="42">
        <f>Grapefruit!K44</f>
        <v>2.6132096129214237</v>
      </c>
      <c r="D43" s="42">
        <v>1.0775181144491521</v>
      </c>
      <c r="E43" s="43">
        <v>0.24564658117715443</v>
      </c>
      <c r="F43" s="42">
        <f t="shared" si="0"/>
        <v>36.835096582611335</v>
      </c>
      <c r="G43" s="42">
        <f>Apple!K45</f>
        <v>18.530755938956059</v>
      </c>
      <c r="H43" s="42">
        <f>Grape!K45</f>
        <v>4.0349972403568586</v>
      </c>
      <c r="I43" s="42">
        <f>Pineapple!K45</f>
        <v>2.3622305114242623</v>
      </c>
      <c r="J43" s="42">
        <v>2.380984683951179</v>
      </c>
      <c r="K43" s="43">
        <v>0.36815207454849813</v>
      </c>
      <c r="L43" s="42">
        <f t="shared" si="1"/>
        <v>27.677120449236856</v>
      </c>
      <c r="M43" s="42">
        <f t="shared" si="2"/>
        <v>64.512217031848195</v>
      </c>
    </row>
    <row r="44" spans="1:13" ht="13.2" customHeight="1">
      <c r="A44" s="41">
        <v>2009</v>
      </c>
      <c r="B44" s="42">
        <f>Orange!K46</f>
        <v>34.539600672494075</v>
      </c>
      <c r="C44" s="42">
        <f>Grapefruit!K45</f>
        <v>2.2888904907499565</v>
      </c>
      <c r="D44" s="42">
        <v>1.4226697815135747</v>
      </c>
      <c r="E44" s="43">
        <v>0.35575573921113335</v>
      </c>
      <c r="F44" s="42">
        <f t="shared" si="0"/>
        <v>38.606916683968741</v>
      </c>
      <c r="G44" s="42">
        <f>Apple!K46</f>
        <v>18.432218538988995</v>
      </c>
      <c r="H44" s="42">
        <f>Grape!K46</f>
        <v>3.3719934744985669</v>
      </c>
      <c r="I44" s="42">
        <f>Pineapple!K46</f>
        <v>2.3750360852830945</v>
      </c>
      <c r="J44" s="42">
        <v>2.1134775167428144</v>
      </c>
      <c r="K44" s="43">
        <v>0.2928107567923055</v>
      </c>
      <c r="L44" s="42">
        <f t="shared" si="1"/>
        <v>26.585536372305778</v>
      </c>
      <c r="M44" s="42">
        <f t="shared" si="2"/>
        <v>65.192453056274516</v>
      </c>
    </row>
    <row r="45" spans="1:13" ht="13.2" customHeight="1">
      <c r="A45" s="41">
        <v>2010</v>
      </c>
      <c r="B45" s="42">
        <f>Orange!K47</f>
        <v>32.113838234129744</v>
      </c>
      <c r="C45" s="42">
        <f>Grapefruit!K46</f>
        <v>1.8980541266656994</v>
      </c>
      <c r="D45" s="42">
        <v>1.3304019124377742</v>
      </c>
      <c r="E45" s="43">
        <v>0.31677596932207408</v>
      </c>
      <c r="F45" s="42">
        <f t="shared" si="0"/>
        <v>35.659070242555288</v>
      </c>
      <c r="G45" s="42">
        <f>Apple!K47</f>
        <v>19.474341542000047</v>
      </c>
      <c r="H45" s="42">
        <f>Grape!K47</f>
        <v>3.3132789198628441</v>
      </c>
      <c r="I45" s="42">
        <f>Pineapple!K47</f>
        <v>1.8860909890412121</v>
      </c>
      <c r="J45" s="42">
        <v>2.0598339588426007</v>
      </c>
      <c r="K45" s="43">
        <v>0.30597380778688149</v>
      </c>
      <c r="L45" s="42">
        <f t="shared" si="1"/>
        <v>27.039519217533584</v>
      </c>
      <c r="M45" s="42">
        <f t="shared" si="2"/>
        <v>62.698589460088868</v>
      </c>
    </row>
    <row r="46" spans="1:13" ht="13.2" customHeight="1">
      <c r="A46" s="44">
        <v>2011</v>
      </c>
      <c r="B46" s="45">
        <f>Orange!K48</f>
        <v>31.798094796910586</v>
      </c>
      <c r="C46" s="45">
        <f>Grapefruit!K47</f>
        <v>2.1310083837955318</v>
      </c>
      <c r="D46" s="45">
        <v>1.7240961948600737</v>
      </c>
      <c r="E46" s="46">
        <v>0.34704444511504823</v>
      </c>
      <c r="F46" s="45">
        <f t="shared" si="0"/>
        <v>36.000243820681241</v>
      </c>
      <c r="G46" s="45">
        <f>Apple!K48</f>
        <v>15.229145334000725</v>
      </c>
      <c r="H46" s="45">
        <f>Grape!K48</f>
        <v>3.7717989691511216</v>
      </c>
      <c r="I46" s="45">
        <f>Pineapple!K48</f>
        <v>2.0218450052846411</v>
      </c>
      <c r="J46" s="45">
        <v>2.3138779704039147</v>
      </c>
      <c r="K46" s="46">
        <v>0.24307963508510594</v>
      </c>
      <c r="L46" s="45">
        <f t="shared" si="1"/>
        <v>23.579746913925508</v>
      </c>
      <c r="M46" s="45">
        <f t="shared" si="2"/>
        <v>59.579990734606753</v>
      </c>
    </row>
    <row r="47" spans="1:13" ht="13.2" customHeight="1">
      <c r="A47" s="44">
        <v>2012</v>
      </c>
      <c r="B47" s="45">
        <f>Orange!K49</f>
        <v>26.891415557264708</v>
      </c>
      <c r="C47" s="45">
        <f>Grapefruit!K48</f>
        <v>1.6408335778174754</v>
      </c>
      <c r="D47" s="45">
        <v>1.3387282162020906</v>
      </c>
      <c r="E47" s="46">
        <v>0.38934920415311391</v>
      </c>
      <c r="F47" s="45">
        <f t="shared" si="0"/>
        <v>30.260326555437388</v>
      </c>
      <c r="G47" s="45">
        <f>Apple!K49</f>
        <v>16.621856189460544</v>
      </c>
      <c r="H47" s="45">
        <f>Grape!K49</f>
        <v>3.0234344121043755</v>
      </c>
      <c r="I47" s="45">
        <f>Pineapple!K49</f>
        <v>1.8672180740698887</v>
      </c>
      <c r="J47" s="45">
        <v>2.5167385974978949</v>
      </c>
      <c r="K47" s="46">
        <v>0.19163287196541615</v>
      </c>
      <c r="L47" s="45">
        <f t="shared" si="1"/>
        <v>24.220880145098121</v>
      </c>
      <c r="M47" s="45">
        <f t="shared" si="2"/>
        <v>54.481206700535509</v>
      </c>
    </row>
    <row r="48" spans="1:13" ht="13.2" customHeight="1">
      <c r="A48" s="44">
        <v>2013</v>
      </c>
      <c r="B48" s="45">
        <f>Orange!K50</f>
        <v>28.166312067903426</v>
      </c>
      <c r="C48" s="45">
        <f>Grapefruit!K49</f>
        <v>1.7956811254139209</v>
      </c>
      <c r="D48" s="45">
        <v>1.5305830821615483</v>
      </c>
      <c r="E48" s="46">
        <v>0.34226119358166729</v>
      </c>
      <c r="F48" s="45">
        <f t="shared" si="0"/>
        <v>31.834837469060563</v>
      </c>
      <c r="G48" s="45">
        <f>Apple!K50</f>
        <v>15.734578356235509</v>
      </c>
      <c r="H48" s="45">
        <f>Grape!K50</f>
        <v>3.857605922895222</v>
      </c>
      <c r="I48" s="45">
        <f>Pineapple!K50</f>
        <v>1.8396290983835</v>
      </c>
      <c r="J48" s="45">
        <v>2.7200765196096812</v>
      </c>
      <c r="K48" s="46">
        <v>0.18323242333134915</v>
      </c>
      <c r="L48" s="45">
        <f t="shared" si="1"/>
        <v>24.335122320455262</v>
      </c>
      <c r="M48" s="45">
        <f t="shared" si="2"/>
        <v>56.169959789515829</v>
      </c>
    </row>
    <row r="49" spans="1:15" ht="13.2" customHeight="1">
      <c r="A49" s="44">
        <v>2014</v>
      </c>
      <c r="B49" s="45">
        <f>Orange!K51</f>
        <v>26.598241272922273</v>
      </c>
      <c r="C49" s="45">
        <f>Grapefruit!K50</f>
        <v>1.5272008079487716</v>
      </c>
      <c r="D49" s="45">
        <v>1.2565132922620752</v>
      </c>
      <c r="E49" s="46">
        <v>0.31712084315617745</v>
      </c>
      <c r="F49" s="45">
        <f t="shared" si="0"/>
        <v>29.699076216289299</v>
      </c>
      <c r="G49" s="45">
        <f>Apple!K51</f>
        <v>15.192877174949015</v>
      </c>
      <c r="H49" s="45">
        <f>Grape!K51</f>
        <v>3.8997856942346516</v>
      </c>
      <c r="I49" s="45">
        <f>Pineapple!K51</f>
        <v>1.8495669768204042</v>
      </c>
      <c r="J49" s="45">
        <v>2.5191981535618657</v>
      </c>
      <c r="K49" s="46">
        <v>0.22005778441441176</v>
      </c>
      <c r="L49" s="45">
        <f t="shared" si="1"/>
        <v>23.681485783980349</v>
      </c>
      <c r="M49" s="45">
        <f t="shared" si="2"/>
        <v>53.380562000269649</v>
      </c>
    </row>
    <row r="50" spans="1:15" ht="13.2" customHeight="1">
      <c r="A50" s="44">
        <v>2015</v>
      </c>
      <c r="B50" s="45">
        <f>Orange!K52</f>
        <v>25.002825543682793</v>
      </c>
      <c r="C50" s="45">
        <f>Grapefruit!K51</f>
        <v>1.1866680519518698</v>
      </c>
      <c r="D50" s="45">
        <v>1.7614799137322605</v>
      </c>
      <c r="E50" s="46">
        <v>0.31999710875725174</v>
      </c>
      <c r="F50" s="45">
        <f t="shared" si="0"/>
        <v>28.270970618124174</v>
      </c>
      <c r="G50" s="45">
        <f>Apple!K52</f>
        <v>16.65240443979075</v>
      </c>
      <c r="H50" s="45">
        <f>Grape!K52</f>
        <v>3.2827575226160715</v>
      </c>
      <c r="I50" s="45">
        <f>Pineapple!K52</f>
        <v>1.7693300183656848</v>
      </c>
      <c r="J50" s="45">
        <v>2.5463706658477836</v>
      </c>
      <c r="K50" s="46">
        <v>0.19337987956796709</v>
      </c>
      <c r="L50" s="45">
        <f t="shared" si="1"/>
        <v>24.444242526188258</v>
      </c>
      <c r="M50" s="45">
        <f t="shared" si="2"/>
        <v>52.715213144312429</v>
      </c>
    </row>
    <row r="51" spans="1:15" ht="13.2" customHeight="1">
      <c r="A51" s="47">
        <v>2016</v>
      </c>
      <c r="B51" s="48">
        <f>Orange!K53</f>
        <v>23.70072744762312</v>
      </c>
      <c r="C51" s="48">
        <f>Grapefruit!K52</f>
        <v>1.0012635983065465</v>
      </c>
      <c r="D51" s="48">
        <v>1.6980410820288416</v>
      </c>
      <c r="E51" s="49">
        <v>0.28849655768244648</v>
      </c>
      <c r="F51" s="42">
        <f t="shared" si="0"/>
        <v>26.688528685640954</v>
      </c>
      <c r="G51" s="48">
        <f>Apple!K53</f>
        <v>16.724951826185332</v>
      </c>
      <c r="H51" s="48">
        <f>Grape!K53</f>
        <v>3.1121681464995556</v>
      </c>
      <c r="I51" s="48">
        <f>Pineapple!K53</f>
        <v>1.8289766322831562</v>
      </c>
      <c r="J51" s="48">
        <v>2.8105091333312706</v>
      </c>
      <c r="K51" s="49">
        <v>0.17531595593141183</v>
      </c>
      <c r="L51" s="42">
        <f t="shared" si="1"/>
        <v>24.651921694230726</v>
      </c>
      <c r="M51" s="42">
        <f t="shared" si="2"/>
        <v>51.340450379871683</v>
      </c>
    </row>
    <row r="52" spans="1:15" ht="13.2" customHeight="1">
      <c r="A52" s="50">
        <v>2017</v>
      </c>
      <c r="B52" s="48">
        <f>Orange!K54</f>
        <v>21.63213929948952</v>
      </c>
      <c r="C52" s="48">
        <f>Grapefruit!K53</f>
        <v>0.8845893805651649</v>
      </c>
      <c r="D52" s="48">
        <v>1.8562604823361384</v>
      </c>
      <c r="E52" s="49">
        <v>0.32606728437540344</v>
      </c>
      <c r="F52" s="42">
        <f t="shared" si="0"/>
        <v>24.699056446766228</v>
      </c>
      <c r="G52" s="48">
        <f>Apple!K54</f>
        <v>16.371156549160485</v>
      </c>
      <c r="H52" s="48">
        <f>Grape!K54</f>
        <v>2.8057181932604518</v>
      </c>
      <c r="I52" s="48">
        <f>Pineapple!K54</f>
        <v>1.7706295875510061</v>
      </c>
      <c r="J52" s="48">
        <v>2.4260222503890003</v>
      </c>
      <c r="K52" s="49">
        <v>0.16522881112610047</v>
      </c>
      <c r="L52" s="42">
        <f t="shared" si="1"/>
        <v>23.538755391487044</v>
      </c>
      <c r="M52" s="42">
        <f t="shared" si="2"/>
        <v>48.237811838253272</v>
      </c>
    </row>
    <row r="53" spans="1:15" ht="13.2" customHeight="1">
      <c r="A53" s="47">
        <v>2018</v>
      </c>
      <c r="B53" s="48">
        <f>Orange!K55</f>
        <v>21.504907917796764</v>
      </c>
      <c r="C53" s="48">
        <f>Grapefruit!K54</f>
        <v>0.77640303047532111</v>
      </c>
      <c r="D53" s="48">
        <v>1.7304652589353693</v>
      </c>
      <c r="E53" s="49">
        <v>0.35777264762800709</v>
      </c>
      <c r="F53" s="42">
        <f t="shared" si="0"/>
        <v>24.369548854835461</v>
      </c>
      <c r="G53" s="48">
        <f>Apple!K55</f>
        <v>16.147224360581568</v>
      </c>
      <c r="H53" s="48">
        <f>Grape!K55</f>
        <v>3.2029730785836983</v>
      </c>
      <c r="I53" s="48">
        <f>Pineapple!K55</f>
        <v>1.1283047470094394</v>
      </c>
      <c r="J53" s="48">
        <v>2.7002220404214903</v>
      </c>
      <c r="K53" s="49">
        <v>0.15665439718785426</v>
      </c>
      <c r="L53" s="42">
        <f t="shared" si="1"/>
        <v>23.335378623784052</v>
      </c>
      <c r="M53" s="42">
        <f t="shared" si="2"/>
        <v>47.70492747861951</v>
      </c>
    </row>
    <row r="54" spans="1:15" ht="13.2" customHeight="1">
      <c r="A54" s="47">
        <v>2019</v>
      </c>
      <c r="B54" s="48">
        <f>Orange!K56</f>
        <v>19.702900788507534</v>
      </c>
      <c r="C54" s="48">
        <f>Grapefruit!K55</f>
        <v>1.0783193214119382</v>
      </c>
      <c r="D54" s="48">
        <v>1.7686878399260004</v>
      </c>
      <c r="E54" s="49">
        <v>0.35253516346827274</v>
      </c>
      <c r="F54" s="42">
        <f t="shared" si="0"/>
        <v>22.902443113313744</v>
      </c>
      <c r="G54" s="48">
        <f>Apple!K56</f>
        <v>15.59704176955869</v>
      </c>
      <c r="H54" s="48">
        <f>Grape!K56</f>
        <v>3.1583128393740658</v>
      </c>
      <c r="I54" s="48">
        <f>Pineapple!K56</f>
        <v>1.0737404685501557</v>
      </c>
      <c r="J54" s="48">
        <v>2.2218476252689392</v>
      </c>
      <c r="K54" s="49">
        <v>0.16170824395449762</v>
      </c>
      <c r="L54" s="42">
        <f t="shared" si="1"/>
        <v>22.212650946706347</v>
      </c>
      <c r="M54" s="42">
        <f t="shared" si="2"/>
        <v>45.115094060020091</v>
      </c>
    </row>
    <row r="55" spans="1:15" ht="13.2" customHeight="1">
      <c r="A55" s="296">
        <v>2020</v>
      </c>
      <c r="B55" s="48">
        <f>Orange!K57</f>
        <v>20.283975486698953</v>
      </c>
      <c r="C55" s="48">
        <f>Grapefruit!K56</f>
        <v>0.72816679777689564</v>
      </c>
      <c r="D55" s="48">
        <v>1.78117723282045</v>
      </c>
      <c r="E55" s="297">
        <v>0.27733028347174338</v>
      </c>
      <c r="F55" s="42">
        <f t="shared" si="0"/>
        <v>23.070649800768045</v>
      </c>
      <c r="G55" s="48">
        <f>Apple!K57</f>
        <v>12.338958326064597</v>
      </c>
      <c r="H55" s="48">
        <f>Grape!K57</f>
        <v>2.9044197020995046</v>
      </c>
      <c r="I55" s="48">
        <f>Pineapple!K57</f>
        <v>1.258195393027342</v>
      </c>
      <c r="J55" s="48">
        <v>2.284084139746132</v>
      </c>
      <c r="K55" s="297">
        <v>0.15813055243659599</v>
      </c>
      <c r="L55" s="42">
        <f t="shared" si="1"/>
        <v>18.943788113374172</v>
      </c>
      <c r="M55" s="42">
        <f t="shared" si="2"/>
        <v>42.014437914142221</v>
      </c>
    </row>
    <row r="56" spans="1:15" ht="13.8" customHeight="1" thickBot="1">
      <c r="A56" s="298">
        <v>2021</v>
      </c>
      <c r="B56" s="294">
        <f>Orange!K58</f>
        <v>19.568895814946245</v>
      </c>
      <c r="C56" s="294">
        <f>Grapefruit!K57</f>
        <v>0.54719646235541319</v>
      </c>
      <c r="D56" s="294">
        <v>1.4439436521409659</v>
      </c>
      <c r="E56" s="299">
        <v>0.36219937992462303</v>
      </c>
      <c r="F56" s="294">
        <f t="shared" si="0"/>
        <v>21.922235309367245</v>
      </c>
      <c r="G56" s="294">
        <f>Apple!K58</f>
        <v>17.390490324251441</v>
      </c>
      <c r="H56" s="294">
        <f>Grape!K58</f>
        <v>2.7875750031480555</v>
      </c>
      <c r="I56" s="294">
        <f>Pineapple!K58</f>
        <v>1.7440092201120081</v>
      </c>
      <c r="J56" s="294">
        <v>2.0686886079511977</v>
      </c>
      <c r="K56" s="299">
        <v>9.7551088116907464E-2</v>
      </c>
      <c r="L56" s="294">
        <f t="shared" si="1"/>
        <v>24.088314243579614</v>
      </c>
      <c r="M56" s="294">
        <f t="shared" si="2"/>
        <v>46.010549552946856</v>
      </c>
    </row>
    <row r="57" spans="1:15" ht="15" customHeight="1" thickTop="1">
      <c r="A57" s="52" t="s">
        <v>25</v>
      </c>
      <c r="E57" s="52"/>
      <c r="K57" s="52"/>
      <c r="N57" s="52"/>
      <c r="O57" s="52"/>
    </row>
    <row r="58" spans="1:15">
      <c r="A58" s="52"/>
      <c r="E58" s="52"/>
      <c r="K58" s="52"/>
      <c r="N58" s="52"/>
      <c r="O58" s="52"/>
    </row>
    <row r="59" spans="1:15" ht="15" customHeight="1">
      <c r="A59" s="52" t="s">
        <v>112</v>
      </c>
      <c r="E59" s="52"/>
      <c r="K59" s="52"/>
      <c r="N59" s="52"/>
      <c r="O59" s="52"/>
    </row>
    <row r="60" spans="1:15" ht="15" customHeight="1">
      <c r="A60" s="52" t="s">
        <v>46</v>
      </c>
      <c r="E60" s="52"/>
      <c r="K60" s="52"/>
      <c r="N60" s="52"/>
      <c r="O60" s="52"/>
    </row>
    <row r="61" spans="1:15" ht="15" customHeight="1">
      <c r="A61" s="52" t="s">
        <v>47</v>
      </c>
      <c r="E61" s="52"/>
      <c r="K61" s="52"/>
      <c r="N61" s="52"/>
      <c r="O61" s="52"/>
    </row>
    <row r="62" spans="1:15">
      <c r="A62" s="52"/>
      <c r="E62" s="52"/>
      <c r="K62" s="52"/>
      <c r="N62" s="52"/>
      <c r="O62" s="52"/>
    </row>
    <row r="63" spans="1:15" ht="15" customHeight="1">
      <c r="A63" s="52" t="s">
        <v>85</v>
      </c>
      <c r="E63" s="52"/>
      <c r="K63" s="52"/>
      <c r="N63" s="52"/>
      <c r="O63" s="52"/>
    </row>
    <row r="64" spans="1:15">
      <c r="A64" s="52"/>
      <c r="E64" s="52"/>
      <c r="K64" s="52"/>
      <c r="N64" s="52"/>
      <c r="O64" s="52"/>
    </row>
    <row r="65" spans="1:15">
      <c r="A65" s="52"/>
      <c r="E65" s="52"/>
      <c r="K65" s="52"/>
      <c r="N65" s="52"/>
      <c r="O65" s="52"/>
    </row>
    <row r="66" spans="1:15">
      <c r="A66" s="52"/>
      <c r="E66" s="52"/>
      <c r="K66" s="52"/>
      <c r="N66" s="52"/>
      <c r="O66" s="52"/>
    </row>
    <row r="67" spans="1:15">
      <c r="A67" s="52"/>
      <c r="E67" s="52"/>
      <c r="K67" s="52"/>
      <c r="N67" s="52"/>
      <c r="O67" s="52"/>
    </row>
    <row r="68" spans="1:15">
      <c r="A68" s="52"/>
      <c r="E68" s="52"/>
      <c r="K68" s="52"/>
      <c r="N68" s="52"/>
      <c r="O68" s="52"/>
    </row>
    <row r="69" spans="1:15">
      <c r="A69" s="52"/>
      <c r="E69" s="52"/>
      <c r="K69" s="52"/>
      <c r="N69" s="52"/>
      <c r="O69" s="52"/>
    </row>
    <row r="70" spans="1:15">
      <c r="A70" s="52"/>
      <c r="E70" s="52"/>
      <c r="K70" s="52"/>
      <c r="N70" s="52"/>
      <c r="O70" s="52"/>
    </row>
    <row r="71" spans="1:15">
      <c r="A71" s="52"/>
      <c r="E71" s="52"/>
      <c r="K71" s="52"/>
      <c r="N71" s="52"/>
      <c r="O71" s="52"/>
    </row>
    <row r="72" spans="1:15">
      <c r="A72" s="52"/>
      <c r="E72" s="52"/>
      <c r="K72" s="52"/>
      <c r="N72" s="52"/>
      <c r="O72" s="52"/>
    </row>
    <row r="73" spans="1:15">
      <c r="A73" s="52"/>
      <c r="E73" s="52"/>
      <c r="K73" s="52"/>
      <c r="N73" s="52"/>
      <c r="O73" s="52"/>
    </row>
    <row r="74" spans="1:15">
      <c r="A74" s="51"/>
    </row>
    <row r="75" spans="1:15">
      <c r="A75" s="51"/>
    </row>
    <row r="76" spans="1:15">
      <c r="A76" s="51"/>
    </row>
    <row r="77" spans="1:15">
      <c r="A77" s="51"/>
    </row>
    <row r="78" spans="1:15">
      <c r="A78" s="51"/>
    </row>
    <row r="79" spans="1:15">
      <c r="A79" s="51"/>
    </row>
    <row r="80" spans="1:15">
      <c r="A80" s="51"/>
    </row>
    <row r="81" spans="1:1">
      <c r="A81" s="51"/>
    </row>
    <row r="82" spans="1:1">
      <c r="A82" s="51"/>
    </row>
    <row r="83" spans="1:1">
      <c r="A83" s="51"/>
    </row>
    <row r="84" spans="1:1">
      <c r="A84" s="51"/>
    </row>
    <row r="85" spans="1:1">
      <c r="A85" s="51"/>
    </row>
    <row r="86" spans="1:1">
      <c r="A86" s="51"/>
    </row>
    <row r="87" spans="1:1">
      <c r="A87" s="51"/>
    </row>
    <row r="88" spans="1:1">
      <c r="A88" s="51"/>
    </row>
    <row r="89" spans="1:1">
      <c r="A89" s="51"/>
    </row>
    <row r="90" spans="1:1">
      <c r="A90" s="51"/>
    </row>
    <row r="91" spans="1:1">
      <c r="A91" s="51"/>
    </row>
    <row r="92" spans="1:1">
      <c r="A92" s="51"/>
    </row>
    <row r="93" spans="1:1">
      <c r="A93" s="51"/>
    </row>
    <row r="94" spans="1:1">
      <c r="A94" s="51"/>
    </row>
    <row r="95" spans="1:1">
      <c r="A95" s="51"/>
    </row>
    <row r="96" spans="1:1">
      <c r="A96" s="51"/>
    </row>
    <row r="97" spans="1:1">
      <c r="A97" s="51"/>
    </row>
    <row r="98" spans="1:1">
      <c r="A98" s="51"/>
    </row>
    <row r="99" spans="1:1">
      <c r="A99" s="51"/>
    </row>
    <row r="100" spans="1:1">
      <c r="A100" s="51"/>
    </row>
  </sheetData>
  <phoneticPr fontId="5" type="noConversion"/>
  <printOptions horizontalCentered="1" verticalCentered="1"/>
  <pageMargins left="0.75" right="0.75" top="0.56000000000000005" bottom="0.75" header="0.5" footer="0.5"/>
  <pageSetup scale="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91"/>
  <sheetViews>
    <sheetView workbookViewId="0">
      <pane ySplit="4" topLeftCell="A5" activePane="bottomLeft" state="frozen"/>
      <selection pane="bottomLeft"/>
    </sheetView>
  </sheetViews>
  <sheetFormatPr defaultColWidth="12.6640625" defaultRowHeight="13.2"/>
  <cols>
    <col min="1" max="1" width="12.109375" style="38" customWidth="1"/>
    <col min="2" max="4" width="12.6640625" style="52" customWidth="1"/>
    <col min="5" max="5" width="12.6640625" style="53" customWidth="1"/>
    <col min="6" max="6" width="13.33203125" style="52" customWidth="1"/>
    <col min="7" max="10" width="12.6640625" style="52" customWidth="1"/>
    <col min="11" max="11" width="12.6640625" style="53" customWidth="1"/>
    <col min="12" max="12" width="14.44140625" style="52" customWidth="1"/>
    <col min="13" max="13" width="15.5546875" style="52" customWidth="1"/>
    <col min="14" max="16384" width="12.6640625" style="38"/>
  </cols>
  <sheetData>
    <row r="1" spans="1:14" s="37" customFormat="1" ht="16.2" thickBot="1">
      <c r="A1" s="36" t="s">
        <v>49</v>
      </c>
      <c r="B1" s="36"/>
      <c r="C1" s="36"/>
      <c r="D1" s="36"/>
      <c r="E1" s="36"/>
      <c r="F1" s="36"/>
      <c r="G1" s="36"/>
      <c r="H1" s="36"/>
      <c r="I1" s="36"/>
      <c r="J1" s="36"/>
      <c r="K1" s="36"/>
      <c r="L1" s="6" t="s">
        <v>24</v>
      </c>
      <c r="M1" s="6"/>
    </row>
    <row r="2" spans="1:14" ht="24" customHeight="1" thickTop="1">
      <c r="A2" s="54" t="s">
        <v>42</v>
      </c>
      <c r="B2" s="56" t="s">
        <v>8</v>
      </c>
      <c r="C2" s="57"/>
      <c r="D2" s="57"/>
      <c r="E2" s="58"/>
      <c r="F2" s="59"/>
      <c r="G2" s="56" t="s">
        <v>9</v>
      </c>
      <c r="H2" s="68"/>
      <c r="I2" s="57"/>
      <c r="J2" s="68"/>
      <c r="K2" s="69"/>
      <c r="L2" s="70"/>
      <c r="M2" s="24" t="s">
        <v>43</v>
      </c>
      <c r="N2" s="317"/>
    </row>
    <row r="3" spans="1:14" ht="21" customHeight="1">
      <c r="A3" s="55"/>
      <c r="B3" s="61" t="s">
        <v>10</v>
      </c>
      <c r="C3" s="61" t="s">
        <v>27</v>
      </c>
      <c r="D3" s="61" t="s">
        <v>11</v>
      </c>
      <c r="E3" s="62" t="s">
        <v>12</v>
      </c>
      <c r="F3" s="31" t="s">
        <v>44</v>
      </c>
      <c r="G3" s="60" t="s">
        <v>13</v>
      </c>
      <c r="H3" s="61" t="s">
        <v>14</v>
      </c>
      <c r="I3" s="61" t="s">
        <v>15</v>
      </c>
      <c r="J3" s="61" t="s">
        <v>16</v>
      </c>
      <c r="K3" s="62" t="s">
        <v>17</v>
      </c>
      <c r="L3" s="31" t="s">
        <v>45</v>
      </c>
      <c r="M3" s="25"/>
      <c r="N3" s="317"/>
    </row>
    <row r="4" spans="1:14" ht="15" customHeight="1">
      <c r="A4" s="39"/>
      <c r="B4" s="63" t="s">
        <v>103</v>
      </c>
      <c r="C4" s="71"/>
      <c r="D4" s="71"/>
      <c r="E4" s="71"/>
      <c r="F4" s="71"/>
      <c r="G4" s="71"/>
      <c r="H4" s="71"/>
      <c r="I4" s="71"/>
      <c r="J4" s="71"/>
      <c r="K4" s="71"/>
      <c r="L4" s="71"/>
      <c r="M4" s="72"/>
    </row>
    <row r="5" spans="1:14" ht="13.2" customHeight="1">
      <c r="A5" s="41">
        <v>1970</v>
      </c>
      <c r="B5" s="42">
        <f>SUM(Orange!M7,Orange!L7)</f>
        <v>68.6310489812426</v>
      </c>
      <c r="C5" s="42">
        <f>Grapefruit!L6</f>
        <v>11.23680147751436</v>
      </c>
      <c r="D5" s="42">
        <v>2.1655360193084094</v>
      </c>
      <c r="E5" s="43">
        <v>0.14716775652566361</v>
      </c>
      <c r="F5" s="42">
        <f>SUM(B5:E5)</f>
        <v>82.180554234591028</v>
      </c>
      <c r="G5" s="42">
        <f>Apple!L7</f>
        <v>6.4406496965891433</v>
      </c>
      <c r="H5" s="42">
        <f>Grape!L7</f>
        <v>2.3977105014005464</v>
      </c>
      <c r="I5" s="42">
        <f>Pineapple!L7</f>
        <v>4.0125158008700232</v>
      </c>
      <c r="J5" s="42" t="s">
        <v>7</v>
      </c>
      <c r="K5" s="43">
        <v>1.69</v>
      </c>
      <c r="L5" s="42">
        <f>SUM(G5:K5)</f>
        <v>14.540875998859713</v>
      </c>
      <c r="M5" s="42">
        <f>F5+L5</f>
        <v>96.721430233450747</v>
      </c>
    </row>
    <row r="6" spans="1:14" ht="13.2" customHeight="1">
      <c r="A6" s="44">
        <v>1971</v>
      </c>
      <c r="B6" s="45">
        <f>SUM(Orange!M8,Orange!L8)</f>
        <v>69.223490064448029</v>
      </c>
      <c r="C6" s="45">
        <f>Grapefruit!L7</f>
        <v>12.656009353386425</v>
      </c>
      <c r="D6" s="45">
        <v>2.4621281954413798</v>
      </c>
      <c r="E6" s="46">
        <v>0.2034233239371131</v>
      </c>
      <c r="F6" s="45">
        <f t="shared" ref="F6:F56" si="0">SUM(B6:E6)</f>
        <v>84.545050937212949</v>
      </c>
      <c r="G6" s="45">
        <f>Apple!L8</f>
        <v>7.1024731820251272</v>
      </c>
      <c r="H6" s="45">
        <f>Grape!L8</f>
        <v>3.3090703360359579</v>
      </c>
      <c r="I6" s="45">
        <f>Pineapple!L8</f>
        <v>3.9404086227072006</v>
      </c>
      <c r="J6" s="45" t="s">
        <v>7</v>
      </c>
      <c r="K6" s="46">
        <v>1.56</v>
      </c>
      <c r="L6" s="45">
        <f t="shared" ref="L6:L56" si="1">SUM(G6:K6)</f>
        <v>15.911952140768287</v>
      </c>
      <c r="M6" s="45">
        <f t="shared" ref="M6:M56" si="2">F6+L6</f>
        <v>100.45700307798124</v>
      </c>
    </row>
    <row r="7" spans="1:14" ht="13.2" customHeight="1">
      <c r="A7" s="44">
        <v>1972</v>
      </c>
      <c r="B7" s="45">
        <f>SUM(Orange!M9,Orange!L9)</f>
        <v>73.648564702459652</v>
      </c>
      <c r="C7" s="45">
        <f>Grapefruit!L8</f>
        <v>12.471515642498291</v>
      </c>
      <c r="D7" s="45">
        <v>2.5410673138136195</v>
      </c>
      <c r="E7" s="46">
        <v>0.26804903382683082</v>
      </c>
      <c r="F7" s="45">
        <f t="shared" si="0"/>
        <v>88.929196692598381</v>
      </c>
      <c r="G7" s="45">
        <f>Apple!L9</f>
        <v>5.4924674775149933</v>
      </c>
      <c r="H7" s="45">
        <f>Grape!L9</f>
        <v>2.0939067763753068</v>
      </c>
      <c r="I7" s="45">
        <f>Pineapple!L9</f>
        <v>3.7326270391050804</v>
      </c>
      <c r="J7" s="45" t="s">
        <v>7</v>
      </c>
      <c r="K7" s="46">
        <v>1.43</v>
      </c>
      <c r="L7" s="45">
        <f t="shared" si="1"/>
        <v>12.749001292995381</v>
      </c>
      <c r="M7" s="45">
        <f t="shared" si="2"/>
        <v>101.67819798559375</v>
      </c>
    </row>
    <row r="8" spans="1:14" ht="13.2" customHeight="1">
      <c r="A8" s="44">
        <v>1973</v>
      </c>
      <c r="B8" s="45">
        <f>SUM(Orange!M10,Orange!L10)</f>
        <v>71.399096855694324</v>
      </c>
      <c r="C8" s="45">
        <f>Grapefruit!L9</f>
        <v>13.042433948819294</v>
      </c>
      <c r="D8" s="45">
        <v>3.9973856719672018</v>
      </c>
      <c r="E8" s="46">
        <v>0.24646301869801171</v>
      </c>
      <c r="F8" s="45">
        <f t="shared" si="0"/>
        <v>88.685379495178836</v>
      </c>
      <c r="G8" s="45">
        <f>Apple!L10</f>
        <v>4.6715955162689289</v>
      </c>
      <c r="H8" s="45">
        <f>Grape!L10</f>
        <v>2.6361524136786971</v>
      </c>
      <c r="I8" s="45">
        <f>Pineapple!L10</f>
        <v>3.0821454964159147</v>
      </c>
      <c r="J8" s="45" t="s">
        <v>7</v>
      </c>
      <c r="K8" s="46">
        <v>0.91000000000000014</v>
      </c>
      <c r="L8" s="45">
        <f t="shared" si="1"/>
        <v>11.299893426363541</v>
      </c>
      <c r="M8" s="45">
        <f t="shared" si="2"/>
        <v>99.985272921542375</v>
      </c>
    </row>
    <row r="9" spans="1:14" ht="13.2" customHeight="1">
      <c r="A9" s="44">
        <v>1974</v>
      </c>
      <c r="B9" s="45">
        <f>SUM(Orange!M11,Orange!L11)</f>
        <v>74.182793371431273</v>
      </c>
      <c r="C9" s="45">
        <f>Grapefruit!L10</f>
        <v>12.294701064359607</v>
      </c>
      <c r="D9" s="45">
        <v>2.350687581011778</v>
      </c>
      <c r="E9" s="46">
        <v>0.23481674900907332</v>
      </c>
      <c r="F9" s="45">
        <f t="shared" si="0"/>
        <v>89.062998765811727</v>
      </c>
      <c r="G9" s="45">
        <f>Apple!L11</f>
        <v>5.9660385475175177</v>
      </c>
      <c r="H9" s="45">
        <f>Grape!L11</f>
        <v>2.8082561991621744</v>
      </c>
      <c r="I9" s="45">
        <f>Pineapple!L11</f>
        <v>2.6775995071403851</v>
      </c>
      <c r="J9" s="45" t="s">
        <v>7</v>
      </c>
      <c r="K9" s="46">
        <v>1.3</v>
      </c>
      <c r="L9" s="45">
        <f t="shared" si="1"/>
        <v>12.751894253820078</v>
      </c>
      <c r="M9" s="45">
        <f t="shared" si="2"/>
        <v>101.81489301963181</v>
      </c>
    </row>
    <row r="10" spans="1:14" ht="13.2" customHeight="1">
      <c r="A10" s="44">
        <v>1975</v>
      </c>
      <c r="B10" s="45">
        <f>SUM(Orange!M12,Orange!L12)</f>
        <v>80.595394005837903</v>
      </c>
      <c r="C10" s="45">
        <f>Grapefruit!L11</f>
        <v>13.190326850237584</v>
      </c>
      <c r="D10" s="45">
        <v>6.246532328979999</v>
      </c>
      <c r="E10" s="46">
        <v>0.25124342230762431</v>
      </c>
      <c r="F10" s="45">
        <f t="shared" si="0"/>
        <v>100.28349660736311</v>
      </c>
      <c r="G10" s="45">
        <f>Apple!L12</f>
        <v>6.9406578297220971</v>
      </c>
      <c r="H10" s="45">
        <f>Grape!L12</f>
        <v>2.5344894268393112</v>
      </c>
      <c r="I10" s="45">
        <f>Pineapple!L12</f>
        <v>3.1161191676737365</v>
      </c>
      <c r="J10" s="45" t="s">
        <v>7</v>
      </c>
      <c r="K10" s="46">
        <v>1.04</v>
      </c>
      <c r="L10" s="45">
        <f t="shared" si="1"/>
        <v>13.631266424235143</v>
      </c>
      <c r="M10" s="45">
        <f t="shared" si="2"/>
        <v>113.91476303159826</v>
      </c>
    </row>
    <row r="11" spans="1:14" ht="13.2" customHeight="1">
      <c r="A11" s="41">
        <v>1976</v>
      </c>
      <c r="B11" s="42">
        <f>SUM(Orange!M13,Orange!L13)</f>
        <v>89.510560399692793</v>
      </c>
      <c r="C11" s="42">
        <f>Grapefruit!L12</f>
        <v>10.448555961605278</v>
      </c>
      <c r="D11" s="42">
        <v>2.3121825928740876</v>
      </c>
      <c r="E11" s="43">
        <v>0.20267624772565004</v>
      </c>
      <c r="F11" s="42">
        <f t="shared" si="0"/>
        <v>102.4739752018978</v>
      </c>
      <c r="G11" s="42">
        <f>Apple!L13</f>
        <v>6.3579347474607886</v>
      </c>
      <c r="H11" s="42">
        <f>Grape!L13</f>
        <v>2.4487049448398164</v>
      </c>
      <c r="I11" s="42">
        <f>Pineapple!L13</f>
        <v>3.0857474258719928</v>
      </c>
      <c r="J11" s="42" t="s">
        <v>7</v>
      </c>
      <c r="K11" s="43">
        <v>1.17</v>
      </c>
      <c r="L11" s="42">
        <f t="shared" si="1"/>
        <v>13.062387118172598</v>
      </c>
      <c r="M11" s="42">
        <f t="shared" si="2"/>
        <v>115.5363623200704</v>
      </c>
    </row>
    <row r="12" spans="1:14" ht="13.2" customHeight="1">
      <c r="A12" s="41">
        <v>1977</v>
      </c>
      <c r="B12" s="42">
        <f>SUM(Orange!M14,Orange!L14)</f>
        <v>97.283646870483466</v>
      </c>
      <c r="C12" s="42">
        <f>Grapefruit!L13</f>
        <v>14.378876363868955</v>
      </c>
      <c r="D12" s="42">
        <v>4.4228054695020962</v>
      </c>
      <c r="E12" s="43">
        <v>0.19162419757367263</v>
      </c>
      <c r="F12" s="42">
        <f t="shared" si="0"/>
        <v>116.27695290142819</v>
      </c>
      <c r="G12" s="42">
        <f>Apple!L14</f>
        <v>7.9571816643017819</v>
      </c>
      <c r="H12" s="42">
        <f>Grape!L14</f>
        <v>1.9318921977014218</v>
      </c>
      <c r="I12" s="42">
        <f>Pineapple!L14</f>
        <v>3.5715044111170138</v>
      </c>
      <c r="J12" s="42" t="s">
        <v>7</v>
      </c>
      <c r="K12" s="43">
        <v>1.43</v>
      </c>
      <c r="L12" s="42">
        <f t="shared" si="1"/>
        <v>14.890578273120218</v>
      </c>
      <c r="M12" s="42">
        <f t="shared" si="2"/>
        <v>131.1675311745484</v>
      </c>
    </row>
    <row r="13" spans="1:14" ht="13.2" customHeight="1">
      <c r="A13" s="41">
        <v>1978</v>
      </c>
      <c r="B13" s="42">
        <f>SUM(Orange!M15,Orange!L15)</f>
        <v>80.723375628616139</v>
      </c>
      <c r="C13" s="42">
        <f>Grapefruit!L14</f>
        <v>16.009805266950419</v>
      </c>
      <c r="D13" s="42">
        <v>4.7125579631293544</v>
      </c>
      <c r="E13" s="43">
        <v>4.5151415271111675E-2</v>
      </c>
      <c r="F13" s="42">
        <f t="shared" si="0"/>
        <v>101.49089027396703</v>
      </c>
      <c r="G13" s="42">
        <f>Apple!L15</f>
        <v>9.6722784397476946</v>
      </c>
      <c r="H13" s="42">
        <f>Grape!L15</f>
        <v>3.3765314635447483</v>
      </c>
      <c r="I13" s="42">
        <f>Pineapple!L15</f>
        <v>3.6610450165105459</v>
      </c>
      <c r="J13" s="42" t="s">
        <v>7</v>
      </c>
      <c r="K13" s="43">
        <v>1.17</v>
      </c>
      <c r="L13" s="42">
        <f t="shared" si="1"/>
        <v>17.879854919802987</v>
      </c>
      <c r="M13" s="42">
        <f t="shared" si="2"/>
        <v>119.37074519377001</v>
      </c>
    </row>
    <row r="14" spans="1:14" ht="13.2" customHeight="1">
      <c r="A14" s="41">
        <v>1979</v>
      </c>
      <c r="B14" s="42">
        <f>SUM(Orange!M16,Orange!L16)</f>
        <v>76.87686209996059</v>
      </c>
      <c r="C14" s="42">
        <f>Grapefruit!L15</f>
        <v>14.086415692614468</v>
      </c>
      <c r="D14" s="42">
        <v>2.5592273915082746</v>
      </c>
      <c r="E14" s="43">
        <v>9.8273513054742814E-2</v>
      </c>
      <c r="F14" s="42">
        <f t="shared" si="0"/>
        <v>93.620778697138078</v>
      </c>
      <c r="G14" s="42">
        <f>Apple!L16</f>
        <v>10.757529796975856</v>
      </c>
      <c r="H14" s="42">
        <f>Grape!L16</f>
        <v>2.5572068419140996</v>
      </c>
      <c r="I14" s="42">
        <f>Pineapple!L16</f>
        <v>4.2982505831907751</v>
      </c>
      <c r="J14" s="42" t="s">
        <v>7</v>
      </c>
      <c r="K14" s="43">
        <v>1.3</v>
      </c>
      <c r="L14" s="42">
        <f t="shared" si="1"/>
        <v>18.912987222080734</v>
      </c>
      <c r="M14" s="42">
        <f t="shared" si="2"/>
        <v>112.53376591921881</v>
      </c>
    </row>
    <row r="15" spans="1:14" ht="13.2" customHeight="1">
      <c r="A15" s="41">
        <v>1980</v>
      </c>
      <c r="B15" s="42">
        <f>SUM(Orange!M17,Orange!L17)</f>
        <v>84.292442238090374</v>
      </c>
      <c r="C15" s="42">
        <f>Grapefruit!L16</f>
        <v>10.201889213918321</v>
      </c>
      <c r="D15" s="42">
        <v>3.3307822001227643</v>
      </c>
      <c r="E15" s="43">
        <v>0.18547058745600595</v>
      </c>
      <c r="F15" s="42">
        <f t="shared" si="0"/>
        <v>98.010584239587473</v>
      </c>
      <c r="G15" s="42">
        <f>Apple!L17</f>
        <v>13.152017911159589</v>
      </c>
      <c r="H15" s="42">
        <f>Grape!L17</f>
        <v>2.7491633487391089</v>
      </c>
      <c r="I15" s="42">
        <f>Pineapple!L17</f>
        <v>4.6191784425142473</v>
      </c>
      <c r="J15" s="42" t="s">
        <v>7</v>
      </c>
      <c r="K15" s="43">
        <v>1.17</v>
      </c>
      <c r="L15" s="42">
        <f t="shared" si="1"/>
        <v>21.690359702412948</v>
      </c>
      <c r="M15" s="42">
        <f t="shared" si="2"/>
        <v>119.70094394200042</v>
      </c>
    </row>
    <row r="16" spans="1:14" ht="13.2" customHeight="1">
      <c r="A16" s="44">
        <v>1981</v>
      </c>
      <c r="B16" s="45">
        <f>SUM(Orange!M18,Orange!L18)</f>
        <v>85.213542170681151</v>
      </c>
      <c r="C16" s="45">
        <f>Grapefruit!L17</f>
        <v>13.034268922100777</v>
      </c>
      <c r="D16" s="45">
        <v>6.5301898775645704</v>
      </c>
      <c r="E16" s="46">
        <v>0.1921926119412764</v>
      </c>
      <c r="F16" s="45">
        <f t="shared" si="0"/>
        <v>104.97019358228778</v>
      </c>
      <c r="G16" s="45">
        <f>Apple!L18</f>
        <v>11.636432852706218</v>
      </c>
      <c r="H16" s="45">
        <f>Grape!L18</f>
        <v>2.6231285854963158</v>
      </c>
      <c r="I16" s="45">
        <f>Pineapple!L18</f>
        <v>4.2441425254168008</v>
      </c>
      <c r="J16" s="45" t="s">
        <v>7</v>
      </c>
      <c r="K16" s="46">
        <v>1.17</v>
      </c>
      <c r="L16" s="45">
        <f t="shared" si="1"/>
        <v>19.673703963619332</v>
      </c>
      <c r="M16" s="45">
        <f t="shared" si="2"/>
        <v>124.64389754590711</v>
      </c>
    </row>
    <row r="17" spans="1:13" ht="13.2" customHeight="1">
      <c r="A17" s="44">
        <v>1982</v>
      </c>
      <c r="B17" s="45">
        <f>SUM(Orange!M19,Orange!L19)</f>
        <v>77.788447070735103</v>
      </c>
      <c r="C17" s="45">
        <f>Grapefruit!L18</f>
        <v>12.192624458632116</v>
      </c>
      <c r="D17" s="45">
        <v>4.6289058951275539</v>
      </c>
      <c r="E17" s="46">
        <v>0.25956384621707324</v>
      </c>
      <c r="F17" s="45">
        <f t="shared" si="0"/>
        <v>94.869541270711849</v>
      </c>
      <c r="G17" s="45">
        <f>Apple!L19</f>
        <v>14.711703474262084</v>
      </c>
      <c r="H17" s="45">
        <f>Grape!L19</f>
        <v>2.6316960236166329</v>
      </c>
      <c r="I17" s="45">
        <f>Pineapple!L19</f>
        <v>4.3298648939652367</v>
      </c>
      <c r="J17" s="45" t="s">
        <v>7</v>
      </c>
      <c r="K17" s="46">
        <v>1.3</v>
      </c>
      <c r="L17" s="45">
        <f t="shared" si="1"/>
        <v>22.973264391843955</v>
      </c>
      <c r="M17" s="45">
        <f t="shared" si="2"/>
        <v>117.8428056625558</v>
      </c>
    </row>
    <row r="18" spans="1:13" ht="13.2" customHeight="1">
      <c r="A18" s="44">
        <v>1983</v>
      </c>
      <c r="B18" s="45">
        <f>SUM(Orange!M20,Orange!L20)</f>
        <v>93.115153557579646</v>
      </c>
      <c r="C18" s="45">
        <f>Grapefruit!L19</f>
        <v>11.534205481337303</v>
      </c>
      <c r="D18" s="45">
        <v>4.3558519128071929</v>
      </c>
      <c r="E18" s="46">
        <v>0.27429903738181566</v>
      </c>
      <c r="F18" s="45">
        <f t="shared" si="0"/>
        <v>109.27950998910595</v>
      </c>
      <c r="G18" s="45">
        <f>Apple!L20</f>
        <v>15.97283985222141</v>
      </c>
      <c r="H18" s="45">
        <f>Grape!L20</f>
        <v>3.6799397432676297</v>
      </c>
      <c r="I18" s="45">
        <f>Pineapple!L20</f>
        <v>4.1912132373339279</v>
      </c>
      <c r="J18" s="45" t="s">
        <v>7</v>
      </c>
      <c r="K18" s="46">
        <v>1.04</v>
      </c>
      <c r="L18" s="45">
        <f t="shared" si="1"/>
        <v>24.883992832822969</v>
      </c>
      <c r="M18" s="45">
        <f t="shared" si="2"/>
        <v>134.16350282192892</v>
      </c>
    </row>
    <row r="19" spans="1:13" ht="13.2" customHeight="1">
      <c r="A19" s="44">
        <v>1984</v>
      </c>
      <c r="B19" s="45">
        <f>SUM(Orange!M21,Orange!L21)</f>
        <v>82.197309855074195</v>
      </c>
      <c r="C19" s="45">
        <f>Grapefruit!L20</f>
        <v>6.2284173118078421</v>
      </c>
      <c r="D19" s="45">
        <v>3.0241274507721396</v>
      </c>
      <c r="E19" s="46">
        <v>0.22941138985067019</v>
      </c>
      <c r="F19" s="45">
        <f t="shared" si="0"/>
        <v>91.67926600750485</v>
      </c>
      <c r="G19" s="45">
        <f>Apple!L21</f>
        <v>18.55939217877097</v>
      </c>
      <c r="H19" s="45">
        <f>Grape!L21</f>
        <v>3.168615614529728</v>
      </c>
      <c r="I19" s="45">
        <f>Pineapple!L21</f>
        <v>4.0542185886912492</v>
      </c>
      <c r="J19" s="45" t="s">
        <v>7</v>
      </c>
      <c r="K19" s="46">
        <v>0.78</v>
      </c>
      <c r="L19" s="45">
        <f t="shared" si="1"/>
        <v>26.562226381991948</v>
      </c>
      <c r="M19" s="45">
        <f t="shared" si="2"/>
        <v>118.2414923894968</v>
      </c>
    </row>
    <row r="20" spans="1:13" ht="13.2" customHeight="1">
      <c r="A20" s="44">
        <v>1985</v>
      </c>
      <c r="B20" s="45">
        <f>SUM(Orange!M22,Orange!L22)</f>
        <v>80.103392380216945</v>
      </c>
      <c r="C20" s="45">
        <f>Grapefruit!L21</f>
        <v>11.11924596995744</v>
      </c>
      <c r="D20" s="45">
        <v>3.8219385769872147</v>
      </c>
      <c r="E20" s="46">
        <v>0.28867446295257077</v>
      </c>
      <c r="F20" s="45">
        <f t="shared" si="0"/>
        <v>95.333251390114157</v>
      </c>
      <c r="G20" s="45">
        <f>Apple!L22</f>
        <v>18.58734025637137</v>
      </c>
      <c r="H20" s="45">
        <f>Grape!L22</f>
        <v>2.5617125992222949</v>
      </c>
      <c r="I20" s="45">
        <f>Pineapple!L22</f>
        <v>5.0830655103872244</v>
      </c>
      <c r="J20" s="45" t="s">
        <v>7</v>
      </c>
      <c r="K20" s="46">
        <v>0.91000000000000014</v>
      </c>
      <c r="L20" s="45">
        <f t="shared" si="1"/>
        <v>27.142118365980892</v>
      </c>
      <c r="M20" s="45">
        <f t="shared" si="2"/>
        <v>122.47536975609505</v>
      </c>
    </row>
    <row r="21" spans="1:13" ht="13.2" customHeight="1">
      <c r="A21" s="41">
        <v>1986</v>
      </c>
      <c r="B21" s="42">
        <f>SUM(Orange!M23,Orange!L23)</f>
        <v>84.116589985285628</v>
      </c>
      <c r="C21" s="42">
        <f>Grapefruit!L22</f>
        <v>8.485345455247618</v>
      </c>
      <c r="D21" s="42">
        <v>2.802903354225958</v>
      </c>
      <c r="E21" s="43">
        <v>0.39033305059693107</v>
      </c>
      <c r="F21" s="42">
        <f t="shared" si="0"/>
        <v>95.795171845356151</v>
      </c>
      <c r="G21" s="42">
        <f>Apple!L23</f>
        <v>18.319869369632528</v>
      </c>
      <c r="H21" s="42">
        <f>Grape!L23</f>
        <v>2.4378270584842552</v>
      </c>
      <c r="I21" s="42">
        <f>Pineapple!L23</f>
        <v>5.9022432485217147</v>
      </c>
      <c r="J21" s="42" t="s">
        <v>7</v>
      </c>
      <c r="K21" s="43">
        <v>0.91000000000000014</v>
      </c>
      <c r="L21" s="42">
        <f t="shared" si="1"/>
        <v>27.569939676638498</v>
      </c>
      <c r="M21" s="42">
        <f t="shared" si="2"/>
        <v>123.36511152199465</v>
      </c>
    </row>
    <row r="22" spans="1:13" ht="13.2" customHeight="1">
      <c r="A22" s="41">
        <v>1987</v>
      </c>
      <c r="B22" s="42">
        <f>SUM(Orange!M24,Orange!L24)</f>
        <v>70.104874825619987</v>
      </c>
      <c r="C22" s="42">
        <f>Grapefruit!L23</f>
        <v>11.535279954982041</v>
      </c>
      <c r="D22" s="42">
        <v>5.3808797108162656</v>
      </c>
      <c r="E22" s="43">
        <v>0.38105161718941832</v>
      </c>
      <c r="F22" s="42">
        <f t="shared" si="0"/>
        <v>87.402086108607705</v>
      </c>
      <c r="G22" s="42">
        <f>Apple!L24</f>
        <v>19.612078466730637</v>
      </c>
      <c r="H22" s="42">
        <f>Grape!L24</f>
        <v>3.3298378387506617</v>
      </c>
      <c r="I22" s="42">
        <f>Pineapple!L24</f>
        <v>6.4141541737368399</v>
      </c>
      <c r="J22" s="42" t="s">
        <v>7</v>
      </c>
      <c r="K22" s="43">
        <v>0.91000000000000014</v>
      </c>
      <c r="L22" s="42">
        <f t="shared" si="1"/>
        <v>30.26607047921814</v>
      </c>
      <c r="M22" s="42">
        <f t="shared" si="2"/>
        <v>117.66815658782585</v>
      </c>
    </row>
    <row r="23" spans="1:13" ht="13.2" customHeight="1">
      <c r="A23" s="41">
        <v>1988</v>
      </c>
      <c r="B23" s="42">
        <f>SUM(Orange!M25,Orange!L25)</f>
        <v>67.276442126375414</v>
      </c>
      <c r="C23" s="42">
        <f>Grapefruit!L24</f>
        <v>6.0656850593814982</v>
      </c>
      <c r="D23" s="42">
        <v>2.6748359585377557</v>
      </c>
      <c r="E23" s="43">
        <v>0.19044957987453295</v>
      </c>
      <c r="F23" s="42">
        <f t="shared" si="0"/>
        <v>76.207412724169203</v>
      </c>
      <c r="G23" s="42">
        <f>Apple!L25</f>
        <v>19.321264754222664</v>
      </c>
      <c r="H23" s="42">
        <f>Grape!L25</f>
        <v>2.9547807701734148</v>
      </c>
      <c r="I23" s="42">
        <f>Pineapple!L25</f>
        <v>6.3912371796703153</v>
      </c>
      <c r="J23" s="42" t="s">
        <v>7</v>
      </c>
      <c r="K23" s="43">
        <v>0.78</v>
      </c>
      <c r="L23" s="42">
        <f t="shared" si="1"/>
        <v>29.447282704066396</v>
      </c>
      <c r="M23" s="42">
        <f t="shared" si="2"/>
        <v>105.6546954282356</v>
      </c>
    </row>
    <row r="24" spans="1:13" ht="13.2" customHeight="1">
      <c r="A24" s="41">
        <v>1989</v>
      </c>
      <c r="B24" s="42">
        <f>SUM(Orange!M26,Orange!L26)</f>
        <v>69.328050886595051</v>
      </c>
      <c r="C24" s="42">
        <f>Grapefruit!L25</f>
        <v>9.7049151715438899</v>
      </c>
      <c r="D24" s="42">
        <v>2.7333322584313469</v>
      </c>
      <c r="E24" s="43">
        <v>0.24592155709307062</v>
      </c>
      <c r="F24" s="42">
        <f t="shared" si="0"/>
        <v>82.012219873663355</v>
      </c>
      <c r="G24" s="42">
        <f>Apple!L26</f>
        <v>17.52519656897784</v>
      </c>
      <c r="H24" s="42">
        <f>Grape!L26</f>
        <v>3.3720820790843704</v>
      </c>
      <c r="I24" s="42">
        <f>Pineapple!L26</f>
        <v>6.6478248473384829</v>
      </c>
      <c r="J24" s="42">
        <v>1.3267255513352103</v>
      </c>
      <c r="K24" s="43">
        <v>0.50966385246235846</v>
      </c>
      <c r="L24" s="42">
        <f t="shared" si="1"/>
        <v>29.381492899198268</v>
      </c>
      <c r="M24" s="42">
        <f t="shared" si="2"/>
        <v>111.39371277286162</v>
      </c>
    </row>
    <row r="25" spans="1:13" ht="13.2" customHeight="1">
      <c r="A25" s="41">
        <v>1990</v>
      </c>
      <c r="B25" s="42">
        <f>SUM(Orange!M27,Orange!L27)</f>
        <v>63.630081731622091</v>
      </c>
      <c r="C25" s="42">
        <f>Grapefruit!L26</f>
        <v>14.652925405130025</v>
      </c>
      <c r="D25" s="42">
        <v>3.631123619092814</v>
      </c>
      <c r="E25" s="43">
        <v>0.57372588670893832</v>
      </c>
      <c r="F25" s="42">
        <f t="shared" si="0"/>
        <v>82.487856642553879</v>
      </c>
      <c r="G25" s="42">
        <f>Apple!L27</f>
        <v>20.925942756948274</v>
      </c>
      <c r="H25" s="42">
        <f>Grape!L27</f>
        <v>3.1230951867835071</v>
      </c>
      <c r="I25" s="42">
        <f>Pineapple!L27</f>
        <v>7.4457299131254455</v>
      </c>
      <c r="J25" s="42">
        <v>1.2704403629089887</v>
      </c>
      <c r="K25" s="43">
        <v>0.517208786101364</v>
      </c>
      <c r="L25" s="42">
        <f t="shared" si="1"/>
        <v>33.282417005867579</v>
      </c>
      <c r="M25" s="42">
        <f t="shared" si="2"/>
        <v>115.77027364842147</v>
      </c>
    </row>
    <row r="26" spans="1:13" ht="13.2" customHeight="1">
      <c r="A26" s="44">
        <v>1991</v>
      </c>
      <c r="B26" s="45">
        <f>SUM(Orange!M28,Orange!L28)</f>
        <v>74.662595025318026</v>
      </c>
      <c r="C26" s="45">
        <f>Grapefruit!L27</f>
        <v>8.5538333562369395</v>
      </c>
      <c r="D26" s="45">
        <v>3.4798375474911567</v>
      </c>
      <c r="E26" s="46">
        <v>0.47262672718622301</v>
      </c>
      <c r="F26" s="45">
        <f t="shared" si="0"/>
        <v>87.168892656232345</v>
      </c>
      <c r="G26" s="45">
        <f>Apple!L28</f>
        <v>18.351178495289588</v>
      </c>
      <c r="H26" s="45">
        <f>Grape!L28</f>
        <v>3.9178973318183798</v>
      </c>
      <c r="I26" s="45">
        <f>Pineapple!L28</f>
        <v>7.5047448462352229</v>
      </c>
      <c r="J26" s="45">
        <v>1.5364335132845397</v>
      </c>
      <c r="K26" s="46">
        <v>0.45732304832623261</v>
      </c>
      <c r="L26" s="45">
        <f t="shared" si="1"/>
        <v>31.767577234953965</v>
      </c>
      <c r="M26" s="45">
        <f t="shared" si="2"/>
        <v>118.93646989118631</v>
      </c>
    </row>
    <row r="27" spans="1:13" ht="13.2" customHeight="1">
      <c r="A27" s="44">
        <v>1992</v>
      </c>
      <c r="B27" s="45">
        <f>SUM(Orange!M29,Orange!L29)</f>
        <v>64.605335530890002</v>
      </c>
      <c r="C27" s="45">
        <f>Grapefruit!L28</f>
        <v>6.5618165451641559</v>
      </c>
      <c r="D27" s="45">
        <v>3.2111066634275547</v>
      </c>
      <c r="E27" s="46">
        <v>0.38701473644615275</v>
      </c>
      <c r="F27" s="45">
        <f t="shared" si="0"/>
        <v>74.765273475927856</v>
      </c>
      <c r="G27" s="45">
        <f>Apple!L29</f>
        <v>18.961263880508124</v>
      </c>
      <c r="H27" s="45">
        <f>Grape!L29</f>
        <v>4.2107936035060778</v>
      </c>
      <c r="I27" s="45">
        <f>Pineapple!L29</f>
        <v>7.087522851523361</v>
      </c>
      <c r="J27" s="45">
        <v>1.4945765282520831</v>
      </c>
      <c r="K27" s="46">
        <v>0.4206847850135722</v>
      </c>
      <c r="L27" s="45">
        <f t="shared" si="1"/>
        <v>32.174841648803216</v>
      </c>
      <c r="M27" s="45">
        <f t="shared" si="2"/>
        <v>106.94011512473108</v>
      </c>
    </row>
    <row r="28" spans="1:13" ht="13.2" customHeight="1">
      <c r="A28" s="44">
        <v>1993</v>
      </c>
      <c r="B28" s="45">
        <f>SUM(Orange!M30,Orange!L30)</f>
        <v>75.54074656502759</v>
      </c>
      <c r="C28" s="45">
        <f>Grapefruit!L29</f>
        <v>8.4675122668646683</v>
      </c>
      <c r="D28" s="45">
        <v>4.3579272225422248</v>
      </c>
      <c r="E28" s="46">
        <v>0.19449832255013888</v>
      </c>
      <c r="F28" s="45">
        <f t="shared" si="0"/>
        <v>88.560684376984625</v>
      </c>
      <c r="G28" s="45">
        <f>Apple!L30</f>
        <v>21.573827021134299</v>
      </c>
      <c r="H28" s="45">
        <f>Grape!L30</f>
        <v>3.852898586836969</v>
      </c>
      <c r="I28" s="45">
        <f>Pineapple!L30</f>
        <v>6.1913507905707865</v>
      </c>
      <c r="J28" s="45">
        <v>1.3498259802847954</v>
      </c>
      <c r="K28" s="46">
        <v>0.53296239326650574</v>
      </c>
      <c r="L28" s="45">
        <f t="shared" si="1"/>
        <v>33.500864772093358</v>
      </c>
      <c r="M28" s="45">
        <f t="shared" si="2"/>
        <v>122.06154914907799</v>
      </c>
    </row>
    <row r="29" spans="1:13" ht="13.2" customHeight="1">
      <c r="A29" s="44">
        <v>1994</v>
      </c>
      <c r="B29" s="45">
        <f>SUM(Orange!M31,Orange!L31)</f>
        <v>76.797811245804496</v>
      </c>
      <c r="C29" s="45">
        <f>Grapefruit!L30</f>
        <v>10.123993858284249</v>
      </c>
      <c r="D29" s="45">
        <v>4.7331370080062927</v>
      </c>
      <c r="E29" s="46">
        <v>0.23281605140681297</v>
      </c>
      <c r="F29" s="45">
        <f t="shared" si="0"/>
        <v>91.887758163501857</v>
      </c>
      <c r="G29" s="45">
        <f>Apple!L31</f>
        <v>21.505839591629474</v>
      </c>
      <c r="H29" s="45">
        <f>Grape!L31</f>
        <v>3.1816118082735505</v>
      </c>
      <c r="I29" s="45">
        <f>Pineapple!L31</f>
        <v>5.2259372295358268</v>
      </c>
      <c r="J29" s="45">
        <v>1.6944719206073275</v>
      </c>
      <c r="K29" s="46">
        <v>0.52635990880582084</v>
      </c>
      <c r="L29" s="45">
        <f t="shared" si="1"/>
        <v>32.134220458851999</v>
      </c>
      <c r="M29" s="45">
        <f t="shared" si="2"/>
        <v>124.02197862235386</v>
      </c>
    </row>
    <row r="30" spans="1:13" ht="13.2" customHeight="1">
      <c r="A30" s="44">
        <v>1995</v>
      </c>
      <c r="B30" s="45">
        <f>SUM(Orange!M32,Orange!L32)</f>
        <v>71.112836605285267</v>
      </c>
      <c r="C30" s="45">
        <f>Grapefruit!L31</f>
        <v>9.7883101568463822</v>
      </c>
      <c r="D30" s="45">
        <v>3.2035369825387487</v>
      </c>
      <c r="E30" s="46">
        <v>0.50853125479066441</v>
      </c>
      <c r="F30" s="45">
        <f t="shared" si="0"/>
        <v>84.613214999461064</v>
      </c>
      <c r="G30" s="45">
        <f>Apple!L32</f>
        <v>19.100164500988519</v>
      </c>
      <c r="H30" s="45">
        <f>Grape!L32</f>
        <v>4.9976268091335774</v>
      </c>
      <c r="I30" s="45">
        <f>Pineapple!L32</f>
        <v>5.7286058891719218</v>
      </c>
      <c r="J30" s="45">
        <v>1.4855394919528462</v>
      </c>
      <c r="K30" s="46">
        <v>0.46722544433632363</v>
      </c>
      <c r="L30" s="45">
        <f t="shared" si="1"/>
        <v>31.779162135583192</v>
      </c>
      <c r="M30" s="45">
        <f t="shared" si="2"/>
        <v>116.39237713504426</v>
      </c>
    </row>
    <row r="31" spans="1:13" ht="13.2" customHeight="1">
      <c r="A31" s="41">
        <v>1996</v>
      </c>
      <c r="B31" s="42">
        <f>SUM(Orange!M33,Orange!L33)</f>
        <v>79.421695823410488</v>
      </c>
      <c r="C31" s="42">
        <f>Grapefruit!L32</f>
        <v>9.2478474959579362</v>
      </c>
      <c r="D31" s="42">
        <v>4.0169005672177249</v>
      </c>
      <c r="E31" s="43">
        <v>0.28201313910131937</v>
      </c>
      <c r="F31" s="42">
        <f t="shared" si="0"/>
        <v>92.968457025687471</v>
      </c>
      <c r="G31" s="42">
        <f>Apple!L33</f>
        <v>20.559968077687568</v>
      </c>
      <c r="H31" s="42">
        <f>Grape!L33</f>
        <v>4.1806407583786749</v>
      </c>
      <c r="I31" s="42">
        <f>Pineapple!L33</f>
        <v>5.7126010969084113</v>
      </c>
      <c r="J31" s="42">
        <v>1.584013657896207</v>
      </c>
      <c r="K31" s="43">
        <v>0.42418588915296557</v>
      </c>
      <c r="L31" s="42">
        <f t="shared" si="1"/>
        <v>32.461409480023825</v>
      </c>
      <c r="M31" s="42">
        <f t="shared" si="2"/>
        <v>125.42986650571129</v>
      </c>
    </row>
    <row r="32" spans="1:13" ht="13.2" customHeight="1">
      <c r="A32" s="41">
        <v>1997</v>
      </c>
      <c r="B32" s="42">
        <f>SUM(Orange!M34,Orange!L34)</f>
        <v>76.404894434912663</v>
      </c>
      <c r="C32" s="42">
        <f>Grapefruit!L33</f>
        <v>8.9964852869940124</v>
      </c>
      <c r="D32" s="42">
        <v>4.1923206367924513</v>
      </c>
      <c r="E32" s="43">
        <v>0.48715243296921551</v>
      </c>
      <c r="F32" s="42">
        <f t="shared" si="0"/>
        <v>90.080852791668335</v>
      </c>
      <c r="G32" s="42">
        <f>Apple!L34</f>
        <v>18.678685141509433</v>
      </c>
      <c r="H32" s="42">
        <f>Grape!L34</f>
        <v>4.4573223761792446</v>
      </c>
      <c r="I32" s="42">
        <f>Pineapple!L34</f>
        <v>5.1610042797678375</v>
      </c>
      <c r="J32" s="42">
        <v>1.8217671004764964</v>
      </c>
      <c r="K32" s="43">
        <v>0.37668575888853278</v>
      </c>
      <c r="L32" s="42">
        <f t="shared" si="1"/>
        <v>30.495464656821547</v>
      </c>
      <c r="M32" s="42">
        <f t="shared" si="2"/>
        <v>120.57631744848987</v>
      </c>
    </row>
    <row r="33" spans="1:13" ht="13.2" customHeight="1">
      <c r="A33" s="41">
        <v>1998</v>
      </c>
      <c r="B33" s="42">
        <f>SUM(Orange!M35,Orange!L35)</f>
        <v>90.885317593945828</v>
      </c>
      <c r="C33" s="42">
        <f>Grapefruit!L34</f>
        <v>9.6836775106317052</v>
      </c>
      <c r="D33" s="42">
        <v>4.3082466554514145</v>
      </c>
      <c r="E33" s="43">
        <v>0.22862097236931223</v>
      </c>
      <c r="F33" s="42">
        <f t="shared" si="0"/>
        <v>105.10586273239826</v>
      </c>
      <c r="G33" s="42">
        <f>Apple!L35</f>
        <v>21.753400275283479</v>
      </c>
      <c r="H33" s="42">
        <f>Grape!L35</f>
        <v>3.0160617130206178</v>
      </c>
      <c r="I33" s="42">
        <f>Pineapple!L35</f>
        <v>4.2996758596961415</v>
      </c>
      <c r="J33" s="42">
        <v>1.8790246567027771</v>
      </c>
      <c r="K33" s="43">
        <v>0.37226402350855192</v>
      </c>
      <c r="L33" s="42">
        <f t="shared" si="1"/>
        <v>31.32042652821157</v>
      </c>
      <c r="M33" s="42">
        <f t="shared" si="2"/>
        <v>136.42628926060985</v>
      </c>
    </row>
    <row r="34" spans="1:13" ht="13.2" customHeight="1">
      <c r="A34" s="41">
        <v>1999</v>
      </c>
      <c r="B34" s="42">
        <f>SUM(Orange!M36,Orange!L36)</f>
        <v>74.295468091119446</v>
      </c>
      <c r="C34" s="42">
        <f>Grapefruit!L35</f>
        <v>8.8956298121175177</v>
      </c>
      <c r="D34" s="42">
        <v>3.0095910219950315</v>
      </c>
      <c r="E34" s="43">
        <v>0.21640514133167615</v>
      </c>
      <c r="F34" s="42">
        <f t="shared" si="0"/>
        <v>86.417094066563678</v>
      </c>
      <c r="G34" s="42">
        <f>Apple!L36</f>
        <v>21.60880289427265</v>
      </c>
      <c r="H34" s="42">
        <f>Grape!L36</f>
        <v>4.8100514201375137</v>
      </c>
      <c r="I34" s="42">
        <f>Pineapple!L36</f>
        <v>4.8675093181045126</v>
      </c>
      <c r="J34" s="42">
        <v>2.1346580243185178</v>
      </c>
      <c r="K34" s="43">
        <v>0.34859542289800344</v>
      </c>
      <c r="L34" s="42">
        <f t="shared" si="1"/>
        <v>33.769617079731191</v>
      </c>
      <c r="M34" s="42">
        <f t="shared" si="2"/>
        <v>120.18671114629487</v>
      </c>
    </row>
    <row r="35" spans="1:13" ht="13.2" customHeight="1">
      <c r="A35" s="41">
        <v>2000</v>
      </c>
      <c r="B35" s="42">
        <f>SUM(Orange!M37,Orange!L37)</f>
        <v>81.937700394692129</v>
      </c>
      <c r="C35" s="42">
        <f>Grapefruit!L36</f>
        <v>8.1293071533790648</v>
      </c>
      <c r="D35" s="42">
        <v>3.9058674335174537</v>
      </c>
      <c r="E35" s="43">
        <v>0.49992095222967159</v>
      </c>
      <c r="F35" s="42">
        <f t="shared" si="0"/>
        <v>94.472795933818318</v>
      </c>
      <c r="G35" s="42">
        <f>Apple!L37</f>
        <v>21.593824013438866</v>
      </c>
      <c r="H35" s="42">
        <f>Grape!L37</f>
        <v>3.7545942785148916</v>
      </c>
      <c r="I35" s="42">
        <f>Pineapple!L37</f>
        <v>4.549612638773306</v>
      </c>
      <c r="J35" s="42">
        <v>1.8182902604779454</v>
      </c>
      <c r="K35" s="43">
        <v>0.30940079535295673</v>
      </c>
      <c r="L35" s="42">
        <f t="shared" si="1"/>
        <v>32.025721986557961</v>
      </c>
      <c r="M35" s="42">
        <f t="shared" si="2"/>
        <v>126.49851792037629</v>
      </c>
    </row>
    <row r="36" spans="1:13" ht="13.2" customHeight="1">
      <c r="A36" s="44">
        <v>2001</v>
      </c>
      <c r="B36" s="45">
        <f>SUM(Orange!M38,Orange!L38)</f>
        <v>76.557768975255655</v>
      </c>
      <c r="C36" s="45">
        <f>Grapefruit!L37</f>
        <v>8.3762902845515601</v>
      </c>
      <c r="D36" s="45">
        <v>5.2425670587772695</v>
      </c>
      <c r="E36" s="46">
        <v>0.55114502053104897</v>
      </c>
      <c r="F36" s="45">
        <f t="shared" si="0"/>
        <v>90.727771339115534</v>
      </c>
      <c r="G36" s="45">
        <f>Apple!L38</f>
        <v>21.501195239925028</v>
      </c>
      <c r="H36" s="45">
        <f>Grape!L38</f>
        <v>3.6401121290325587</v>
      </c>
      <c r="I36" s="45">
        <f>Pineapple!L38</f>
        <v>4.6545459714331709</v>
      </c>
      <c r="J36" s="45">
        <v>1.5357470534223789</v>
      </c>
      <c r="K36" s="46">
        <v>0.35021962222324221</v>
      </c>
      <c r="L36" s="45">
        <f t="shared" si="1"/>
        <v>31.681820016036379</v>
      </c>
      <c r="M36" s="45">
        <f t="shared" si="2"/>
        <v>122.40959135515192</v>
      </c>
    </row>
    <row r="37" spans="1:13" ht="13.2" customHeight="1">
      <c r="A37" s="44">
        <v>2002</v>
      </c>
      <c r="B37" s="45">
        <f>SUM(Orange!M39,Orange!L39)</f>
        <v>73.834784601060349</v>
      </c>
      <c r="C37" s="45">
        <f>Grapefruit!L38</f>
        <v>7.0047998538460341</v>
      </c>
      <c r="D37" s="45">
        <v>3.2978264654157243</v>
      </c>
      <c r="E37" s="46">
        <v>0.35225046492630846</v>
      </c>
      <c r="F37" s="45">
        <f t="shared" si="0"/>
        <v>84.489661385248425</v>
      </c>
      <c r="G37" s="45">
        <f>Apple!L39</f>
        <v>21.658605638264092</v>
      </c>
      <c r="H37" s="45">
        <f>Grape!L39</f>
        <v>4.0481563705203945</v>
      </c>
      <c r="I37" s="45">
        <f>Pineapple!L39</f>
        <v>4.7994317818038006</v>
      </c>
      <c r="J37" s="45">
        <v>1.9086492756183662</v>
      </c>
      <c r="K37" s="46">
        <v>0.30124982321316707</v>
      </c>
      <c r="L37" s="45">
        <f t="shared" si="1"/>
        <v>32.716092889419826</v>
      </c>
      <c r="M37" s="45">
        <f t="shared" si="2"/>
        <v>117.20575427466825</v>
      </c>
    </row>
    <row r="38" spans="1:13" ht="13.2" customHeight="1">
      <c r="A38" s="44">
        <v>2003</v>
      </c>
      <c r="B38" s="45">
        <f>SUM(Orange!M40,Orange!L40)</f>
        <v>72.367747905613413</v>
      </c>
      <c r="C38" s="45">
        <f>Grapefruit!L39</f>
        <v>5.9730676786753936</v>
      </c>
      <c r="D38" s="45">
        <v>5.3549019716353596</v>
      </c>
      <c r="E38" s="46">
        <v>0.3123104056257458</v>
      </c>
      <c r="F38" s="45">
        <f t="shared" si="0"/>
        <v>84.008027961549914</v>
      </c>
      <c r="G38" s="45">
        <f>Apple!L40</f>
        <v>23.34446672514855</v>
      </c>
      <c r="H38" s="45">
        <f>Grape!L40</f>
        <v>4.4387673887065251</v>
      </c>
      <c r="I38" s="45">
        <f>Pineapple!L40</f>
        <v>5.029662560540876</v>
      </c>
      <c r="J38" s="45">
        <v>2.0861244898400031</v>
      </c>
      <c r="K38" s="46">
        <v>0.3532675320047412</v>
      </c>
      <c r="L38" s="45">
        <f t="shared" si="1"/>
        <v>35.252288696240697</v>
      </c>
      <c r="M38" s="45">
        <f t="shared" si="2"/>
        <v>119.26031665779061</v>
      </c>
    </row>
    <row r="39" spans="1:13" ht="13.2" customHeight="1">
      <c r="A39" s="44">
        <v>2004</v>
      </c>
      <c r="B39" s="45">
        <f>SUM(Orange!M41,Orange!L41)</f>
        <v>74.114515262004815</v>
      </c>
      <c r="C39" s="45">
        <f>Grapefruit!L40</f>
        <v>5.9723442284480228</v>
      </c>
      <c r="D39" s="45">
        <v>3.3635984422428691</v>
      </c>
      <c r="E39" s="46">
        <v>0.69216816999771513</v>
      </c>
      <c r="F39" s="45">
        <f t="shared" si="0"/>
        <v>84.142626102693427</v>
      </c>
      <c r="G39" s="45">
        <f>Apple!L41</f>
        <v>25.517720002427168</v>
      </c>
      <c r="H39" s="45">
        <f>Grape!L41</f>
        <v>4.2270344738178736</v>
      </c>
      <c r="I39" s="45">
        <f>Pineapple!L41</f>
        <v>4.017377784542207</v>
      </c>
      <c r="J39" s="45">
        <v>2.0566185735992728</v>
      </c>
      <c r="K39" s="46">
        <v>0.38250344028527616</v>
      </c>
      <c r="L39" s="45">
        <f t="shared" si="1"/>
        <v>36.201254274671797</v>
      </c>
      <c r="M39" s="45">
        <f t="shared" si="2"/>
        <v>120.34388037736522</v>
      </c>
    </row>
    <row r="40" spans="1:13" ht="13.2" customHeight="1">
      <c r="A40" s="44">
        <v>2005</v>
      </c>
      <c r="B40" s="45">
        <f>SUM(Orange!M42,Orange!L42)</f>
        <v>69.977763475243435</v>
      </c>
      <c r="C40" s="45">
        <f>Grapefruit!L41</f>
        <v>3.6151176054038969</v>
      </c>
      <c r="D40" s="45">
        <v>4.2484864492653855</v>
      </c>
      <c r="E40" s="46">
        <v>0.67970201969338395</v>
      </c>
      <c r="F40" s="45">
        <f t="shared" si="0"/>
        <v>78.521069549606096</v>
      </c>
      <c r="G40" s="45">
        <f>Apple!L42</f>
        <v>22.466850615154577</v>
      </c>
      <c r="H40" s="45">
        <f>Grape!L42</f>
        <v>5.6349976468570491</v>
      </c>
      <c r="I40" s="45">
        <f>Pineapple!L42</f>
        <v>3.8509471014680847</v>
      </c>
      <c r="J40" s="45">
        <v>2.051080357059623</v>
      </c>
      <c r="K40" s="46">
        <v>0.41833973493446042</v>
      </c>
      <c r="L40" s="45">
        <f t="shared" si="1"/>
        <v>34.422215455473797</v>
      </c>
      <c r="M40" s="45">
        <f t="shared" si="2"/>
        <v>112.9432850050799</v>
      </c>
    </row>
    <row r="41" spans="1:13" ht="13.2" customHeight="1">
      <c r="A41" s="41">
        <v>2006</v>
      </c>
      <c r="B41" s="42">
        <f>SUM(Orange!M43,Orange!L43)</f>
        <v>63.938735063108588</v>
      </c>
      <c r="C41" s="42">
        <f>Grapefruit!L42</f>
        <v>3.1633668085587576</v>
      </c>
      <c r="D41" s="42">
        <v>3.7737879398349632</v>
      </c>
      <c r="E41" s="43">
        <v>0.8178674533733894</v>
      </c>
      <c r="F41" s="42">
        <f t="shared" si="0"/>
        <v>71.6937572648757</v>
      </c>
      <c r="G41" s="42">
        <f>Apple!L43</f>
        <v>26.627078424428074</v>
      </c>
      <c r="H41" s="42">
        <f>Grape!L43</f>
        <v>4.8792516588727084</v>
      </c>
      <c r="I41" s="42">
        <f>Pineapple!L43</f>
        <v>3.9981684192413041</v>
      </c>
      <c r="J41" s="42">
        <v>2.2365686006418888</v>
      </c>
      <c r="K41" s="43">
        <v>0.42206204122850061</v>
      </c>
      <c r="L41" s="42">
        <f t="shared" si="1"/>
        <v>38.163129144412473</v>
      </c>
      <c r="M41" s="42">
        <f t="shared" si="2"/>
        <v>109.85688640928817</v>
      </c>
    </row>
    <row r="42" spans="1:13" ht="13.2" customHeight="1">
      <c r="A42" s="41">
        <v>2007</v>
      </c>
      <c r="B42" s="42">
        <f>SUM(Orange!M44,Orange!L44)</f>
        <v>58.975322779690153</v>
      </c>
      <c r="C42" s="42">
        <f>Grapefruit!L43</f>
        <v>4.3151534378283465</v>
      </c>
      <c r="D42" s="42">
        <v>3.6158889315690113</v>
      </c>
      <c r="E42" s="43">
        <v>0.57814525161691444</v>
      </c>
      <c r="F42" s="42">
        <f t="shared" si="0"/>
        <v>67.484510400704437</v>
      </c>
      <c r="G42" s="42">
        <f>Apple!L44</f>
        <v>27.403159405272334</v>
      </c>
      <c r="H42" s="42">
        <f>Grape!L44</f>
        <v>6.1890266226559669</v>
      </c>
      <c r="I42" s="42">
        <f>Pineapple!L44</f>
        <v>3.238978767947569</v>
      </c>
      <c r="J42" s="42">
        <v>2.1218069171900789</v>
      </c>
      <c r="K42" s="43">
        <v>0.54636805851527082</v>
      </c>
      <c r="L42" s="42">
        <f t="shared" si="1"/>
        <v>39.499339771581219</v>
      </c>
      <c r="M42" s="42">
        <f t="shared" si="2"/>
        <v>106.98385017228566</v>
      </c>
    </row>
    <row r="43" spans="1:13" ht="13.2" customHeight="1">
      <c r="A43" s="41">
        <v>2008</v>
      </c>
      <c r="B43" s="42">
        <f>SUM(Orange!M45,Orange!L45)</f>
        <v>53.942520059829128</v>
      </c>
      <c r="C43" s="42">
        <f>Grapefruit!L44</f>
        <v>4.2331778732558698</v>
      </c>
      <c r="D43" s="42">
        <v>3.2017681115060523</v>
      </c>
      <c r="E43" s="43">
        <v>0.73878671030723142</v>
      </c>
      <c r="F43" s="42">
        <f t="shared" si="0"/>
        <v>62.116252754898284</v>
      </c>
      <c r="G43" s="42">
        <f>Apple!L45</f>
        <v>25.269212644030986</v>
      </c>
      <c r="H43" s="42">
        <f>Grape!L45</f>
        <v>4.9870752408904995</v>
      </c>
      <c r="I43" s="42">
        <f>Pineapple!L45</f>
        <v>4.0265292808368107</v>
      </c>
      <c r="J43" s="42">
        <v>2.4596949214371677</v>
      </c>
      <c r="K43" s="43">
        <v>0.50914648607771018</v>
      </c>
      <c r="L43" s="42">
        <f t="shared" si="1"/>
        <v>37.251658573273176</v>
      </c>
      <c r="M43" s="42">
        <f t="shared" si="2"/>
        <v>99.367911328171459</v>
      </c>
    </row>
    <row r="44" spans="1:13" ht="13.2" customHeight="1">
      <c r="A44" s="41">
        <v>2009</v>
      </c>
      <c r="B44" s="42">
        <f>SUM(Orange!M46,Orange!L46)</f>
        <v>55.276994422339442</v>
      </c>
      <c r="C44" s="42">
        <f>Grapefruit!L45</f>
        <v>3.8065085691315552</v>
      </c>
      <c r="D44" s="42">
        <v>4.2273616364974789</v>
      </c>
      <c r="E44" s="43">
        <v>1.0699420728154387</v>
      </c>
      <c r="F44" s="42">
        <f t="shared" si="0"/>
        <v>64.380806700783907</v>
      </c>
      <c r="G44" s="42">
        <f>Apple!L46</f>
        <v>25.13484346225772</v>
      </c>
      <c r="H44" s="42">
        <f>Grape!L46</f>
        <v>4.1676323842117116</v>
      </c>
      <c r="I44" s="42">
        <f>Pineapple!L46</f>
        <v>4.048356963550729</v>
      </c>
      <c r="J44" s="42">
        <v>2.1833445420896842</v>
      </c>
      <c r="K44" s="43">
        <v>0.40495104662765657</v>
      </c>
      <c r="L44" s="42">
        <f t="shared" si="1"/>
        <v>35.939128398737502</v>
      </c>
      <c r="M44" s="42">
        <f t="shared" si="2"/>
        <v>100.31993509952142</v>
      </c>
    </row>
    <row r="45" spans="1:13" ht="13.2" customHeight="1">
      <c r="A45" s="41">
        <v>2010</v>
      </c>
      <c r="B45" s="42">
        <f>SUM(Orange!M47,Orange!L47)</f>
        <v>52.682505487074913</v>
      </c>
      <c r="C45" s="42">
        <f>Grapefruit!L46</f>
        <v>3.2142001259830564</v>
      </c>
      <c r="D45" s="42">
        <v>3.9531942541008149</v>
      </c>
      <c r="E45" s="43">
        <v>0.95270968217165153</v>
      </c>
      <c r="F45" s="42">
        <f t="shared" si="0"/>
        <v>60.802609549330434</v>
      </c>
      <c r="G45" s="42">
        <f>Apple!L47</f>
        <v>26.555920284545518</v>
      </c>
      <c r="H45" s="42">
        <f>Grape!L47</f>
        <v>4.0950638335383465</v>
      </c>
      <c r="I45" s="42">
        <f>Pineapple!L47</f>
        <v>3.2149278222293387</v>
      </c>
      <c r="J45" s="42">
        <v>2.127927643432439</v>
      </c>
      <c r="K45" s="43">
        <v>0.42315526608824028</v>
      </c>
      <c r="L45" s="42">
        <f t="shared" si="1"/>
        <v>36.416994849833877</v>
      </c>
      <c r="M45" s="42">
        <f t="shared" si="2"/>
        <v>97.219604399164311</v>
      </c>
    </row>
    <row r="46" spans="1:13" ht="13.2" customHeight="1">
      <c r="A46" s="44">
        <v>2011</v>
      </c>
      <c r="B46" s="45">
        <f>SUM(Orange!M48,Orange!L48)</f>
        <v>54.219104567060043</v>
      </c>
      <c r="C46" s="45">
        <f>Grapefruit!L47</f>
        <v>3.5341481291132602</v>
      </c>
      <c r="D46" s="45">
        <v>5.1230286932985045</v>
      </c>
      <c r="E46" s="46">
        <v>1.043742692075333</v>
      </c>
      <c r="F46" s="45">
        <f t="shared" si="0"/>
        <v>63.920024081547147</v>
      </c>
      <c r="G46" s="45">
        <f>Apple!L48</f>
        <v>20.767016364546443</v>
      </c>
      <c r="H46" s="45">
        <f>Grape!L48</f>
        <v>4.6617740068159925</v>
      </c>
      <c r="I46" s="45">
        <f>Pineapple!L48</f>
        <v>3.4463267135533653</v>
      </c>
      <c r="J46" s="45">
        <v>2.3903698041362755</v>
      </c>
      <c r="K46" s="46">
        <v>0.33617396341557204</v>
      </c>
      <c r="L46" s="45">
        <f t="shared" si="1"/>
        <v>31.601660852467649</v>
      </c>
      <c r="M46" s="45">
        <f t="shared" si="2"/>
        <v>95.5216849340148</v>
      </c>
    </row>
    <row r="47" spans="1:13" ht="13.2" customHeight="1">
      <c r="A47" s="44">
        <v>2012</v>
      </c>
      <c r="B47" s="45">
        <f>SUM(Orange!M49,Orange!L49)</f>
        <v>44.81107907667419</v>
      </c>
      <c r="C47" s="45">
        <f>Grapefruit!L48</f>
        <v>2.6984352923985058</v>
      </c>
      <c r="D47" s="45">
        <v>3.9779352710004976</v>
      </c>
      <c r="E47" s="46">
        <v>1.1709750500845533</v>
      </c>
      <c r="F47" s="45">
        <f t="shared" si="0"/>
        <v>52.658424690157744</v>
      </c>
      <c r="G47" s="45">
        <f>Apple!L49</f>
        <v>22.666167531082557</v>
      </c>
      <c r="H47" s="45">
        <f>Grape!L49</f>
        <v>3.7368290486683291</v>
      </c>
      <c r="I47" s="45">
        <f>Pineapple!L49</f>
        <v>3.1827580808009461</v>
      </c>
      <c r="J47" s="45">
        <v>2.5999365676631134</v>
      </c>
      <c r="K47" s="46">
        <v>0.2650241846330223</v>
      </c>
      <c r="L47" s="45">
        <f t="shared" si="1"/>
        <v>32.45071541284797</v>
      </c>
      <c r="M47" s="45">
        <f t="shared" si="2"/>
        <v>85.109140103005714</v>
      </c>
    </row>
    <row r="48" spans="1:13" ht="13.2" customHeight="1">
      <c r="A48" s="44">
        <v>2013</v>
      </c>
      <c r="B48" s="45">
        <f>SUM(Orange!M50,Orange!L50)</f>
        <v>46.524839540653169</v>
      </c>
      <c r="C48" s="45">
        <f>Grapefruit!L49</f>
        <v>3.0739871615186982</v>
      </c>
      <c r="D48" s="45">
        <v>4.5480183012800293</v>
      </c>
      <c r="E48" s="46">
        <v>1.0293569731779468</v>
      </c>
      <c r="F48" s="45">
        <f t="shared" si="0"/>
        <v>55.176201976629848</v>
      </c>
      <c r="G48" s="45">
        <f>Apple!L50</f>
        <v>21.45624321304842</v>
      </c>
      <c r="H48" s="45">
        <f>Grape!L50</f>
        <v>4.7678275451513983</v>
      </c>
      <c r="I48" s="45">
        <f>Pineapple!L50</f>
        <v>3.1357314176991475</v>
      </c>
      <c r="J48" s="45">
        <v>2.8099964045554557</v>
      </c>
      <c r="K48" s="46">
        <v>0.25340654290505732</v>
      </c>
      <c r="L48" s="45">
        <f t="shared" si="1"/>
        <v>32.42320512335948</v>
      </c>
      <c r="M48" s="45">
        <f t="shared" si="2"/>
        <v>87.599407099989321</v>
      </c>
    </row>
    <row r="49" spans="1:13" ht="13.2" customHeight="1">
      <c r="A49" s="44">
        <v>2014</v>
      </c>
      <c r="B49" s="45">
        <f>SUM(Orange!M51,Orange!L51)</f>
        <v>45.234798130401899</v>
      </c>
      <c r="C49" s="45">
        <f>Grapefruit!L50</f>
        <v>2.7470586329129518</v>
      </c>
      <c r="D49" s="45">
        <v>3.7336394970073092</v>
      </c>
      <c r="E49" s="46">
        <v>0.95374689671030821</v>
      </c>
      <c r="F49" s="45">
        <f t="shared" si="0"/>
        <v>52.669243157032469</v>
      </c>
      <c r="G49" s="45">
        <f>Apple!L51</f>
        <v>20.717559784021383</v>
      </c>
      <c r="H49" s="45">
        <f>Grape!L51</f>
        <v>4.8199598468068725</v>
      </c>
      <c r="I49" s="45">
        <f>Pineapple!L51</f>
        <v>3.1526709832165976</v>
      </c>
      <c r="J49" s="45">
        <v>2.6024774313655632</v>
      </c>
      <c r="K49" s="46">
        <v>0.30433523376461197</v>
      </c>
      <c r="L49" s="45">
        <f t="shared" si="1"/>
        <v>31.597003279175031</v>
      </c>
      <c r="M49" s="45">
        <f t="shared" si="2"/>
        <v>84.266246436207496</v>
      </c>
    </row>
    <row r="50" spans="1:13" ht="13.2" customHeight="1">
      <c r="A50" s="44">
        <v>2015</v>
      </c>
      <c r="B50" s="45">
        <f>SUM(Orange!M52,Orange!L52)</f>
        <v>43.737672407996001</v>
      </c>
      <c r="C50" s="45">
        <f>Grapefruit!L51</f>
        <v>2.2295914537100483</v>
      </c>
      <c r="D50" s="45">
        <v>5.2341117436615745</v>
      </c>
      <c r="E50" s="46">
        <v>0.96239731957068197</v>
      </c>
      <c r="F50" s="45">
        <f t="shared" si="0"/>
        <v>52.163772924938307</v>
      </c>
      <c r="G50" s="45">
        <f>Apple!L52</f>
        <v>22.707824236078295</v>
      </c>
      <c r="H50" s="45">
        <f>Grape!L52</f>
        <v>4.0573407582895262</v>
      </c>
      <c r="I50" s="45">
        <f>Pineapple!L52</f>
        <v>3.0159034403960532</v>
      </c>
      <c r="J50" s="45">
        <v>2.6305482085204379</v>
      </c>
      <c r="K50" s="46">
        <v>0.26744025897697576</v>
      </c>
      <c r="L50" s="45">
        <f t="shared" si="1"/>
        <v>32.679056902261287</v>
      </c>
      <c r="M50" s="45">
        <f t="shared" si="2"/>
        <v>84.842829827199594</v>
      </c>
    </row>
    <row r="51" spans="1:13" ht="13.2" customHeight="1">
      <c r="A51" s="47">
        <v>2016</v>
      </c>
      <c r="B51" s="48">
        <f>SUM(Orange!M53,Orange!L53)</f>
        <v>44.783415568196531</v>
      </c>
      <c r="C51" s="48">
        <f>Grapefruit!L52</f>
        <v>1.8750609445081479</v>
      </c>
      <c r="D51" s="48">
        <v>5.0456077865999873</v>
      </c>
      <c r="E51" s="49">
        <v>0.86765882009758355</v>
      </c>
      <c r="F51" s="42">
        <f t="shared" si="0"/>
        <v>52.57174311940225</v>
      </c>
      <c r="G51" s="48">
        <f>Apple!L53</f>
        <v>22.806752490252727</v>
      </c>
      <c r="H51" s="48">
        <f>Grape!L53</f>
        <v>3.8464999563477651</v>
      </c>
      <c r="I51" s="48">
        <f>Pineapple!L53</f>
        <v>3.117573805028107</v>
      </c>
      <c r="J51" s="48">
        <v>2.9034185261686676</v>
      </c>
      <c r="K51" s="49">
        <v>0.24245823692642063</v>
      </c>
      <c r="L51" s="42">
        <f t="shared" si="1"/>
        <v>32.91670301472368</v>
      </c>
      <c r="M51" s="42">
        <f t="shared" si="2"/>
        <v>85.488446134125923</v>
      </c>
    </row>
    <row r="52" spans="1:13" ht="13.2" customHeight="1">
      <c r="A52" s="50">
        <v>2017</v>
      </c>
      <c r="B52" s="66">
        <f>SUM(Orange!M54,Orange!L54)</f>
        <v>41.402388143802661</v>
      </c>
      <c r="C52" s="66">
        <f>Grapefruit!L53</f>
        <v>1.6897087049179156</v>
      </c>
      <c r="D52" s="66">
        <v>5.5157454332273828</v>
      </c>
      <c r="E52" s="67">
        <v>0.98065348684331866</v>
      </c>
      <c r="F52" s="42">
        <f t="shared" si="0"/>
        <v>49.588495768791269</v>
      </c>
      <c r="G52" s="66">
        <f>Apple!L54</f>
        <v>22.324304385218841</v>
      </c>
      <c r="H52" s="66">
        <f>Grape!L54</f>
        <v>3.4677415871758392</v>
      </c>
      <c r="I52" s="66">
        <f>Pineapple!L54</f>
        <v>3.0181186151437602</v>
      </c>
      <c r="J52" s="66">
        <v>2.5062213330464878</v>
      </c>
      <c r="K52" s="67">
        <v>0.22850793028077723</v>
      </c>
      <c r="L52" s="42">
        <f t="shared" si="1"/>
        <v>31.544893850865705</v>
      </c>
      <c r="M52" s="42">
        <f t="shared" si="2"/>
        <v>81.133389619656981</v>
      </c>
    </row>
    <row r="53" spans="1:13" ht="13.2" customHeight="1">
      <c r="A53" s="50">
        <v>2018</v>
      </c>
      <c r="B53" s="66">
        <f>SUM(Orange!M55,Orange!L55)</f>
        <v>41.417781963518479</v>
      </c>
      <c r="C53" s="66">
        <f>Grapefruit!L54</f>
        <v>1.4335992066425456</v>
      </c>
      <c r="D53" s="66">
        <v>5.1419539122650972</v>
      </c>
      <c r="E53" s="67">
        <v>1.0760079627909989</v>
      </c>
      <c r="F53" s="42">
        <f t="shared" si="0"/>
        <v>49.069343045217117</v>
      </c>
      <c r="G53" s="66">
        <f>Apple!L55</f>
        <v>22.018942309883954</v>
      </c>
      <c r="H53" s="66">
        <f>Grape!L55</f>
        <v>3.9587307712832227</v>
      </c>
      <c r="I53" s="66">
        <f>Pineapple!L55</f>
        <v>1.9232467278569989</v>
      </c>
      <c r="J53" s="66">
        <v>2.7894855789478199</v>
      </c>
      <c r="K53" s="67">
        <v>0.21664969823852184</v>
      </c>
      <c r="L53" s="42">
        <f t="shared" si="1"/>
        <v>30.907055086210516</v>
      </c>
      <c r="M53" s="42">
        <f t="shared" si="2"/>
        <v>79.976398131427629</v>
      </c>
    </row>
    <row r="54" spans="1:13" ht="13.2" customHeight="1">
      <c r="A54" s="50">
        <v>2019</v>
      </c>
      <c r="B54" s="66">
        <f>SUM(Orange!M56,Orange!L56)</f>
        <v>39.372615439103214</v>
      </c>
      <c r="C54" s="66">
        <f>Grapefruit!L55</f>
        <v>2.1794231132149315</v>
      </c>
      <c r="D54" s="66">
        <v>5.2555295814944012</v>
      </c>
      <c r="E54" s="67">
        <v>1.0602561307316474</v>
      </c>
      <c r="F54" s="42">
        <f t="shared" si="0"/>
        <v>47.86782426454419</v>
      </c>
      <c r="G54" s="66">
        <f>Apple!L56</f>
        <v>21.268693322125486</v>
      </c>
      <c r="H54" s="66">
        <f>Grape!L56</f>
        <v>3.903532722821879</v>
      </c>
      <c r="I54" s="66">
        <f>Pineapple!L56</f>
        <v>1.8302394350286744</v>
      </c>
      <c r="J54" s="66">
        <v>2.2952971335422929</v>
      </c>
      <c r="K54" s="67">
        <v>0.223639060788135</v>
      </c>
      <c r="L54" s="42">
        <f t="shared" si="1"/>
        <v>29.521401674306464</v>
      </c>
      <c r="M54" s="42">
        <f t="shared" si="2"/>
        <v>77.389225938850657</v>
      </c>
    </row>
    <row r="55" spans="1:13" ht="13.2" customHeight="1">
      <c r="A55" s="50">
        <v>2020</v>
      </c>
      <c r="B55" s="66">
        <f>SUM(Orange!M57,Orange!L57)</f>
        <v>39.452890668268822</v>
      </c>
      <c r="C55" s="66">
        <f>Grapefruit!L56</f>
        <v>1.4411392970530492</v>
      </c>
      <c r="D55" s="66">
        <v>5.2926409203807658</v>
      </c>
      <c r="E55" s="67">
        <v>0.8340760405165214</v>
      </c>
      <c r="F55" s="292">
        <f t="shared" si="0"/>
        <v>47.020746926219161</v>
      </c>
      <c r="G55" s="66">
        <f>Apple!L57</f>
        <v>16.82585226281536</v>
      </c>
      <c r="H55" s="66">
        <f>Grape!L57</f>
        <v>3.5897322160780392</v>
      </c>
      <c r="I55" s="66">
        <f>Pineapple!L57</f>
        <v>2.1446512381147875</v>
      </c>
      <c r="J55" s="66">
        <v>2.3595910534567488</v>
      </c>
      <c r="K55" s="67">
        <v>0.21869118953997319</v>
      </c>
      <c r="L55" s="292">
        <f t="shared" si="1"/>
        <v>25.138517960004911</v>
      </c>
      <c r="M55" s="292">
        <f t="shared" si="2"/>
        <v>72.159264886224065</v>
      </c>
    </row>
    <row r="56" spans="1:13" ht="13.8" customHeight="1" thickBot="1">
      <c r="A56" s="293">
        <v>2021</v>
      </c>
      <c r="B56" s="294">
        <f>SUM(Orange!M58,Orange!L58)</f>
        <v>40.121107675031809</v>
      </c>
      <c r="C56" s="294">
        <f>Grapefruit!L57</f>
        <v>1.0742618791417653</v>
      </c>
      <c r="D56" s="294">
        <v>4.2997791557745053</v>
      </c>
      <c r="E56" s="295">
        <v>1.0916581516163419</v>
      </c>
      <c r="F56" s="294">
        <f t="shared" si="0"/>
        <v>46.586806861564426</v>
      </c>
      <c r="G56" s="294">
        <f>Apple!L58</f>
        <v>23.714304987615598</v>
      </c>
      <c r="H56" s="294">
        <f>Grape!L58</f>
        <v>3.4453174196211922</v>
      </c>
      <c r="I56" s="294">
        <f>Pineapple!L58</f>
        <v>2.972742988827286</v>
      </c>
      <c r="J56" s="294">
        <v>2.1389219131327337</v>
      </c>
      <c r="K56" s="295">
        <v>0.13491107931061669</v>
      </c>
      <c r="L56" s="294">
        <f t="shared" si="1"/>
        <v>32.406198388507427</v>
      </c>
      <c r="M56" s="294">
        <f t="shared" si="2"/>
        <v>78.99300525007186</v>
      </c>
    </row>
    <row r="57" spans="1:13" ht="15" customHeight="1" thickTop="1">
      <c r="A57" s="38" t="s">
        <v>25</v>
      </c>
      <c r="B57" s="38"/>
      <c r="C57" s="38"/>
      <c r="D57" s="38"/>
      <c r="E57" s="38"/>
      <c r="F57" s="38"/>
      <c r="G57" s="38"/>
      <c r="H57" s="38"/>
      <c r="I57" s="38"/>
      <c r="J57" s="38"/>
      <c r="K57" s="38"/>
      <c r="L57" s="38"/>
      <c r="M57" s="38"/>
    </row>
    <row r="58" spans="1:13">
      <c r="B58" s="38"/>
      <c r="C58" s="38"/>
      <c r="D58" s="38"/>
      <c r="E58" s="38"/>
      <c r="F58" s="38"/>
      <c r="G58" s="38"/>
      <c r="H58" s="38"/>
      <c r="I58" s="38"/>
      <c r="J58" s="38"/>
      <c r="K58" s="38"/>
      <c r="L58" s="38"/>
      <c r="M58" s="38"/>
    </row>
    <row r="59" spans="1:13" ht="15" customHeight="1">
      <c r="A59" s="38" t="s">
        <v>113</v>
      </c>
      <c r="B59" s="38"/>
      <c r="C59" s="38"/>
      <c r="D59" s="38"/>
      <c r="E59" s="38"/>
      <c r="F59" s="38"/>
      <c r="G59" s="38"/>
      <c r="H59" s="38"/>
      <c r="I59" s="38"/>
      <c r="J59" s="38"/>
      <c r="K59" s="38"/>
      <c r="L59" s="38"/>
      <c r="M59" s="38"/>
    </row>
    <row r="60" spans="1:13" ht="15" customHeight="1">
      <c r="A60" s="38" t="s">
        <v>46</v>
      </c>
      <c r="B60" s="38"/>
      <c r="C60" s="38"/>
      <c r="D60" s="38"/>
      <c r="E60" s="38"/>
      <c r="F60" s="38"/>
      <c r="G60" s="38"/>
      <c r="H60" s="38"/>
      <c r="I60" s="38"/>
      <c r="J60" s="38"/>
      <c r="K60" s="38"/>
      <c r="L60" s="38"/>
      <c r="M60" s="38"/>
    </row>
    <row r="61" spans="1:13" ht="15" customHeight="1">
      <c r="A61" s="38" t="s">
        <v>47</v>
      </c>
      <c r="B61" s="38"/>
      <c r="C61" s="38"/>
      <c r="D61" s="38"/>
      <c r="E61" s="38"/>
      <c r="F61" s="38"/>
      <c r="G61" s="38"/>
      <c r="H61" s="38"/>
      <c r="I61" s="38"/>
      <c r="J61" s="38"/>
      <c r="K61" s="38"/>
      <c r="L61" s="38"/>
      <c r="M61" s="38"/>
    </row>
    <row r="62" spans="1:13">
      <c r="B62" s="38"/>
      <c r="C62" s="38"/>
      <c r="D62" s="38"/>
      <c r="E62" s="38"/>
      <c r="F62" s="38"/>
      <c r="G62" s="38"/>
      <c r="H62" s="38"/>
      <c r="I62" s="38"/>
      <c r="J62" s="38"/>
      <c r="K62" s="38"/>
      <c r="L62" s="38"/>
      <c r="M62" s="38"/>
    </row>
    <row r="63" spans="1:13" ht="15" customHeight="1">
      <c r="A63" s="38" t="s">
        <v>85</v>
      </c>
      <c r="B63" s="38"/>
      <c r="C63" s="38"/>
      <c r="D63" s="38"/>
      <c r="E63" s="38"/>
      <c r="F63" s="38"/>
      <c r="G63" s="38"/>
      <c r="H63" s="38"/>
      <c r="I63" s="38"/>
      <c r="J63" s="38"/>
      <c r="K63" s="38"/>
      <c r="L63" s="38"/>
      <c r="M63" s="38"/>
    </row>
    <row r="64" spans="1:13">
      <c r="B64" s="38"/>
      <c r="C64" s="38"/>
      <c r="D64" s="38"/>
      <c r="E64" s="38"/>
      <c r="F64" s="38"/>
      <c r="G64" s="38"/>
      <c r="H64" s="38"/>
      <c r="I64" s="38"/>
      <c r="J64" s="38"/>
      <c r="K64" s="38"/>
      <c r="L64" s="38"/>
      <c r="M64" s="38"/>
    </row>
    <row r="65" spans="1:13">
      <c r="B65" s="38"/>
      <c r="C65" s="38"/>
      <c r="D65" s="38"/>
      <c r="E65" s="38"/>
      <c r="F65" s="38"/>
      <c r="G65" s="38"/>
      <c r="H65" s="38"/>
      <c r="I65" s="38"/>
      <c r="J65" s="38"/>
      <c r="K65" s="38"/>
      <c r="L65" s="38"/>
      <c r="M65" s="38"/>
    </row>
    <row r="66" spans="1:13">
      <c r="B66" s="38"/>
      <c r="C66" s="38"/>
      <c r="D66" s="38"/>
      <c r="E66" s="38"/>
      <c r="F66" s="38"/>
      <c r="G66" s="38"/>
      <c r="H66" s="38"/>
      <c r="I66" s="38"/>
      <c r="J66" s="38"/>
      <c r="K66" s="38"/>
      <c r="L66" s="38"/>
      <c r="M66" s="38"/>
    </row>
    <row r="67" spans="1:13">
      <c r="B67" s="38"/>
      <c r="C67" s="38"/>
      <c r="D67" s="38"/>
      <c r="E67" s="38"/>
      <c r="F67" s="38"/>
      <c r="G67" s="38"/>
      <c r="H67" s="38"/>
      <c r="I67" s="38"/>
      <c r="J67" s="38"/>
      <c r="K67" s="38"/>
      <c r="L67" s="38"/>
      <c r="M67" s="38"/>
    </row>
    <row r="68" spans="1:13">
      <c r="B68" s="38"/>
      <c r="C68" s="38"/>
      <c r="D68" s="38"/>
      <c r="E68" s="38"/>
      <c r="F68" s="38"/>
      <c r="G68" s="38"/>
      <c r="H68" s="38"/>
      <c r="I68" s="38"/>
      <c r="J68" s="38"/>
      <c r="K68" s="38"/>
      <c r="L68" s="38"/>
      <c r="M68" s="38"/>
    </row>
    <row r="69" spans="1:13">
      <c r="B69" s="38"/>
      <c r="C69" s="38"/>
      <c r="D69" s="38"/>
      <c r="E69" s="38"/>
      <c r="F69" s="38"/>
      <c r="G69" s="38"/>
      <c r="H69" s="38"/>
      <c r="I69" s="38"/>
      <c r="J69" s="38"/>
      <c r="K69" s="38"/>
      <c r="L69" s="38"/>
      <c r="M69" s="38"/>
    </row>
    <row r="70" spans="1:13">
      <c r="B70" s="38"/>
      <c r="C70" s="38"/>
      <c r="D70" s="38"/>
      <c r="E70" s="38"/>
      <c r="F70" s="38"/>
      <c r="G70" s="38"/>
      <c r="H70" s="38"/>
      <c r="I70" s="38"/>
      <c r="J70" s="38"/>
      <c r="K70" s="38"/>
      <c r="L70" s="38"/>
      <c r="M70" s="38"/>
    </row>
    <row r="71" spans="1:13">
      <c r="A71" s="51"/>
      <c r="B71" s="38"/>
      <c r="C71" s="38"/>
      <c r="D71" s="38"/>
      <c r="E71" s="38"/>
      <c r="F71" s="38"/>
      <c r="G71" s="38"/>
      <c r="H71" s="38"/>
      <c r="I71" s="38"/>
      <c r="J71" s="38"/>
      <c r="K71" s="38"/>
      <c r="L71" s="38"/>
      <c r="M71" s="38"/>
    </row>
    <row r="72" spans="1:13">
      <c r="A72" s="51"/>
      <c r="B72" s="38"/>
      <c r="C72" s="38"/>
      <c r="D72" s="38"/>
      <c r="E72" s="38"/>
      <c r="F72" s="38"/>
      <c r="G72" s="38"/>
      <c r="H72" s="38"/>
      <c r="I72" s="38"/>
      <c r="J72" s="38"/>
      <c r="K72" s="38"/>
      <c r="L72" s="38"/>
      <c r="M72" s="38"/>
    </row>
    <row r="73" spans="1:13">
      <c r="A73" s="51"/>
      <c r="B73" s="38"/>
      <c r="C73" s="38"/>
      <c r="D73" s="38"/>
      <c r="E73" s="38"/>
      <c r="F73" s="38"/>
      <c r="G73" s="38"/>
      <c r="H73" s="38"/>
      <c r="I73" s="38"/>
      <c r="J73" s="38"/>
      <c r="K73" s="38"/>
      <c r="L73" s="38"/>
      <c r="M73" s="38"/>
    </row>
    <row r="74" spans="1:13">
      <c r="A74" s="51"/>
      <c r="B74" s="38"/>
      <c r="C74" s="38"/>
      <c r="D74" s="38"/>
      <c r="E74" s="38"/>
      <c r="F74" s="38"/>
      <c r="G74" s="38"/>
      <c r="H74" s="38"/>
      <c r="I74" s="38"/>
      <c r="J74" s="38"/>
      <c r="K74" s="38"/>
      <c r="L74" s="38"/>
      <c r="M74" s="38"/>
    </row>
    <row r="75" spans="1:13">
      <c r="A75" s="51"/>
      <c r="B75" s="38"/>
      <c r="C75" s="38"/>
      <c r="D75" s="38"/>
      <c r="E75" s="38"/>
      <c r="F75" s="38"/>
      <c r="G75" s="38"/>
      <c r="H75" s="38"/>
      <c r="I75" s="38"/>
      <c r="J75" s="38"/>
      <c r="K75" s="38"/>
      <c r="L75" s="38"/>
      <c r="M75" s="38"/>
    </row>
    <row r="76" spans="1:13">
      <c r="A76" s="51"/>
      <c r="B76" s="38"/>
      <c r="C76" s="38"/>
      <c r="D76" s="38"/>
      <c r="E76" s="38"/>
      <c r="F76" s="38"/>
      <c r="G76" s="38"/>
      <c r="H76" s="38"/>
      <c r="I76" s="38"/>
      <c r="J76" s="38"/>
      <c r="K76" s="38"/>
      <c r="L76" s="38"/>
      <c r="M76" s="38"/>
    </row>
    <row r="77" spans="1:13">
      <c r="A77" s="51"/>
      <c r="B77" s="38"/>
      <c r="C77" s="38"/>
      <c r="D77" s="38"/>
      <c r="E77" s="38"/>
      <c r="F77" s="38"/>
      <c r="G77" s="38"/>
      <c r="H77" s="38"/>
      <c r="I77" s="38"/>
      <c r="J77" s="38"/>
      <c r="K77" s="38"/>
      <c r="L77" s="38"/>
      <c r="M77" s="38"/>
    </row>
    <row r="78" spans="1:13">
      <c r="A78" s="51"/>
      <c r="B78" s="38"/>
      <c r="C78" s="38"/>
      <c r="D78" s="38"/>
      <c r="E78" s="38"/>
      <c r="F78" s="38"/>
      <c r="G78" s="38"/>
      <c r="H78" s="38"/>
      <c r="I78" s="38"/>
      <c r="J78" s="38"/>
      <c r="K78" s="38"/>
      <c r="L78" s="38"/>
      <c r="M78" s="38"/>
    </row>
    <row r="79" spans="1:13">
      <c r="A79" s="51"/>
      <c r="B79" s="38"/>
      <c r="C79" s="38"/>
      <c r="D79" s="38"/>
      <c r="E79" s="38"/>
      <c r="F79" s="38"/>
      <c r="G79" s="38"/>
      <c r="H79" s="38"/>
      <c r="I79" s="38"/>
      <c r="J79" s="38"/>
      <c r="K79" s="38"/>
      <c r="L79" s="38"/>
      <c r="M79" s="38"/>
    </row>
    <row r="80" spans="1:13">
      <c r="A80" s="51"/>
      <c r="B80" s="38"/>
      <c r="C80" s="38"/>
      <c r="D80" s="38"/>
      <c r="E80" s="38"/>
      <c r="F80" s="38"/>
      <c r="G80" s="38"/>
      <c r="H80" s="38"/>
      <c r="I80" s="38"/>
      <c r="J80" s="38"/>
      <c r="K80" s="38"/>
      <c r="L80" s="38"/>
      <c r="M80" s="38"/>
    </row>
    <row r="81" spans="1:13">
      <c r="A81" s="51"/>
      <c r="B81" s="38"/>
      <c r="C81" s="38"/>
      <c r="D81" s="38"/>
      <c r="E81" s="38"/>
      <c r="F81" s="38"/>
      <c r="G81" s="38"/>
      <c r="H81" s="38"/>
      <c r="I81" s="38"/>
      <c r="J81" s="38"/>
      <c r="K81" s="38"/>
      <c r="L81" s="38"/>
      <c r="M81" s="38"/>
    </row>
    <row r="82" spans="1:13">
      <c r="A82" s="51"/>
      <c r="B82" s="38"/>
      <c r="C82" s="38"/>
      <c r="D82" s="38"/>
      <c r="E82" s="38"/>
      <c r="F82" s="38"/>
      <c r="G82" s="38"/>
      <c r="H82" s="38"/>
      <c r="I82" s="38"/>
      <c r="J82" s="38"/>
      <c r="K82" s="38"/>
      <c r="L82" s="38"/>
      <c r="M82" s="38"/>
    </row>
    <row r="83" spans="1:13">
      <c r="A83" s="51"/>
      <c r="B83" s="38"/>
      <c r="C83" s="38"/>
      <c r="D83" s="38"/>
      <c r="E83" s="38"/>
      <c r="F83" s="38"/>
      <c r="G83" s="38"/>
      <c r="H83" s="38"/>
      <c r="I83" s="38"/>
      <c r="J83" s="38"/>
      <c r="K83" s="38"/>
      <c r="L83" s="38"/>
      <c r="M83" s="38"/>
    </row>
    <row r="84" spans="1:13">
      <c r="A84" s="51"/>
      <c r="B84" s="38"/>
      <c r="C84" s="38"/>
      <c r="D84" s="38"/>
      <c r="E84" s="38"/>
      <c r="F84" s="38"/>
      <c r="G84" s="38"/>
      <c r="H84" s="38"/>
      <c r="I84" s="38"/>
      <c r="J84" s="38"/>
      <c r="K84" s="38"/>
      <c r="L84" s="38"/>
      <c r="M84" s="38"/>
    </row>
    <row r="85" spans="1:13">
      <c r="A85" s="51"/>
      <c r="B85" s="38"/>
      <c r="C85" s="38"/>
      <c r="D85" s="38"/>
      <c r="E85" s="38"/>
      <c r="F85" s="38"/>
      <c r="G85" s="38"/>
      <c r="H85" s="38"/>
      <c r="I85" s="38"/>
      <c r="J85" s="38"/>
      <c r="K85" s="38"/>
      <c r="L85" s="38"/>
      <c r="M85" s="38"/>
    </row>
    <row r="86" spans="1:13">
      <c r="A86" s="51"/>
      <c r="B86" s="38"/>
      <c r="C86" s="38"/>
      <c r="D86" s="38"/>
      <c r="E86" s="38"/>
      <c r="F86" s="38"/>
      <c r="G86" s="38"/>
      <c r="H86" s="38"/>
      <c r="I86" s="38"/>
      <c r="J86" s="38"/>
      <c r="K86" s="38"/>
      <c r="L86" s="38"/>
      <c r="M86" s="38"/>
    </row>
    <row r="87" spans="1:13">
      <c r="A87" s="51"/>
      <c r="B87" s="38"/>
      <c r="C87" s="38"/>
      <c r="D87" s="38"/>
      <c r="E87" s="38"/>
      <c r="F87" s="38"/>
      <c r="G87" s="38"/>
      <c r="H87" s="38"/>
      <c r="I87" s="38"/>
      <c r="J87" s="38"/>
      <c r="K87" s="38"/>
      <c r="L87" s="38"/>
      <c r="M87" s="38"/>
    </row>
    <row r="88" spans="1:13">
      <c r="A88" s="51"/>
      <c r="B88" s="38"/>
      <c r="C88" s="38"/>
      <c r="D88" s="38"/>
      <c r="E88" s="38"/>
      <c r="F88" s="38"/>
      <c r="G88" s="38"/>
      <c r="H88" s="38"/>
      <c r="I88" s="38"/>
      <c r="J88" s="38"/>
      <c r="K88" s="38"/>
      <c r="L88" s="38"/>
      <c r="M88" s="38"/>
    </row>
    <row r="89" spans="1:13">
      <c r="A89" s="51"/>
      <c r="B89" s="38"/>
      <c r="C89" s="38"/>
      <c r="D89" s="38"/>
      <c r="E89" s="38"/>
      <c r="F89" s="38"/>
      <c r="G89" s="38"/>
      <c r="H89" s="38"/>
      <c r="I89" s="38"/>
      <c r="J89" s="38"/>
      <c r="K89" s="38"/>
      <c r="L89" s="38"/>
      <c r="M89" s="38"/>
    </row>
    <row r="90" spans="1:13">
      <c r="A90" s="51"/>
      <c r="B90" s="38"/>
      <c r="C90" s="38"/>
      <c r="D90" s="38"/>
      <c r="E90" s="38"/>
      <c r="F90" s="38"/>
      <c r="G90" s="38"/>
      <c r="H90" s="38"/>
      <c r="I90" s="38"/>
      <c r="J90" s="38"/>
      <c r="K90" s="38"/>
      <c r="L90" s="38"/>
      <c r="M90" s="38"/>
    </row>
    <row r="91" spans="1:13">
      <c r="A91" s="51"/>
      <c r="B91" s="38"/>
      <c r="C91" s="38"/>
      <c r="D91" s="38"/>
      <c r="E91" s="38"/>
      <c r="F91" s="38"/>
      <c r="G91" s="38"/>
      <c r="H91" s="38"/>
      <c r="I91" s="38"/>
      <c r="J91" s="38"/>
      <c r="K91" s="38"/>
      <c r="L91" s="38"/>
      <c r="M91" s="38"/>
    </row>
  </sheetData>
  <phoneticPr fontId="5" type="noConversion"/>
  <printOptions horizontalCentered="1" verticalCentered="1"/>
  <pageMargins left="0.75" right="0.75" top="0.56000000000000005" bottom="0.75" header="0.5" footer="0.5"/>
  <pageSetup scale="1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autoPageBreaks="0" fitToPage="1"/>
  </sheetPr>
  <dimension ref="A1:N68"/>
  <sheetViews>
    <sheetView showZeros="0" showOutlineSymbols="0" zoomScaleNormal="100" workbookViewId="0">
      <pane ySplit="6" topLeftCell="A7" activePane="bottomLeft" state="frozen"/>
      <selection pane="bottomLeft"/>
    </sheetView>
  </sheetViews>
  <sheetFormatPr defaultColWidth="12.6640625" defaultRowHeight="13.2"/>
  <cols>
    <col min="1" max="1" width="12.109375" style="117" customWidth="1"/>
    <col min="2" max="2" width="16.6640625" style="118" customWidth="1"/>
    <col min="3" max="9" width="13.33203125" style="119" customWidth="1"/>
    <col min="10" max="10" width="15" style="120" customWidth="1"/>
    <col min="11" max="11" width="12.21875" style="120" customWidth="1"/>
    <col min="12" max="12" width="18.88671875" style="120" customWidth="1"/>
    <col min="13" max="13" width="18.88671875" style="121" customWidth="1"/>
    <col min="14" max="16384" width="12.6640625" style="75"/>
  </cols>
  <sheetData>
    <row r="1" spans="1:14" s="74" customFormat="1" ht="16.2" thickBot="1">
      <c r="A1" s="73" t="s">
        <v>50</v>
      </c>
      <c r="B1" s="73"/>
      <c r="C1" s="73"/>
      <c r="D1" s="73"/>
      <c r="E1" s="73"/>
      <c r="F1" s="73"/>
      <c r="G1" s="73"/>
      <c r="H1" s="73"/>
      <c r="I1" s="73"/>
      <c r="J1" s="73"/>
      <c r="K1" s="73"/>
      <c r="L1" s="6" t="s">
        <v>24</v>
      </c>
      <c r="M1" s="6"/>
    </row>
    <row r="2" spans="1:14" ht="21" customHeight="1" thickTop="1">
      <c r="A2" s="75"/>
      <c r="B2" s="145"/>
      <c r="C2" s="134" t="s">
        <v>0</v>
      </c>
      <c r="D2" s="128"/>
      <c r="E2" s="128"/>
      <c r="F2" s="128"/>
      <c r="G2" s="134" t="s">
        <v>28</v>
      </c>
      <c r="H2" s="148"/>
      <c r="I2" s="134" t="s">
        <v>52</v>
      </c>
      <c r="J2" s="128"/>
      <c r="K2" s="128"/>
      <c r="L2" s="128"/>
      <c r="M2" s="128"/>
      <c r="N2" s="147"/>
    </row>
    <row r="3" spans="1:14" ht="18" customHeight="1">
      <c r="A3" s="122"/>
      <c r="B3" s="146"/>
      <c r="C3" s="147"/>
      <c r="D3" s="147"/>
      <c r="E3" s="147"/>
      <c r="F3" s="147"/>
      <c r="G3" s="147"/>
      <c r="H3" s="147"/>
      <c r="I3" s="147"/>
      <c r="J3" s="149" t="s">
        <v>23</v>
      </c>
      <c r="K3" s="143"/>
      <c r="L3" s="144"/>
      <c r="M3" s="144"/>
      <c r="N3" s="147"/>
    </row>
    <row r="4" spans="1:14" ht="42" customHeight="1">
      <c r="A4" s="150" t="s">
        <v>42</v>
      </c>
      <c r="B4" s="151" t="s">
        <v>51</v>
      </c>
      <c r="C4" s="152" t="s">
        <v>4</v>
      </c>
      <c r="D4" s="153" t="s">
        <v>1</v>
      </c>
      <c r="E4" s="153" t="s">
        <v>19</v>
      </c>
      <c r="F4" s="152" t="s">
        <v>53</v>
      </c>
      <c r="G4" s="153" t="s">
        <v>3</v>
      </c>
      <c r="H4" s="154" t="s">
        <v>20</v>
      </c>
      <c r="I4" s="153" t="s">
        <v>2</v>
      </c>
      <c r="J4" s="137" t="s">
        <v>6</v>
      </c>
      <c r="K4" s="138"/>
      <c r="L4" s="141" t="s">
        <v>18</v>
      </c>
      <c r="M4" s="142"/>
      <c r="N4" s="147"/>
    </row>
    <row r="5" spans="1:14" ht="27" customHeight="1">
      <c r="A5" s="125"/>
      <c r="B5" s="123"/>
      <c r="C5" s="124"/>
      <c r="D5" s="124"/>
      <c r="E5" s="124"/>
      <c r="F5" s="124"/>
      <c r="G5" s="124"/>
      <c r="H5" s="124"/>
      <c r="I5" s="124"/>
      <c r="J5" s="126"/>
      <c r="K5" s="127"/>
      <c r="L5" s="139" t="s">
        <v>29</v>
      </c>
      <c r="M5" s="140" t="s">
        <v>30</v>
      </c>
      <c r="N5" s="147"/>
    </row>
    <row r="6" spans="1:14" ht="27" customHeight="1">
      <c r="A6" s="308"/>
      <c r="B6" s="309" t="s">
        <v>26</v>
      </c>
      <c r="C6" s="310" t="s">
        <v>86</v>
      </c>
      <c r="D6" s="311"/>
      <c r="E6" s="311"/>
      <c r="F6" s="311"/>
      <c r="G6" s="311"/>
      <c r="H6" s="311"/>
      <c r="I6" s="312"/>
      <c r="J6" s="313" t="s">
        <v>34</v>
      </c>
      <c r="K6" s="314" t="s">
        <v>87</v>
      </c>
      <c r="L6" s="315"/>
      <c r="M6" s="315"/>
    </row>
    <row r="7" spans="1:14" ht="13.2" customHeight="1">
      <c r="A7" s="303">
        <v>1970</v>
      </c>
      <c r="B7" s="304">
        <v>205.05199999999999</v>
      </c>
      <c r="C7" s="305">
        <v>684.3516812293343</v>
      </c>
      <c r="D7" s="305">
        <v>97.6242188238718</v>
      </c>
      <c r="E7" s="305">
        <v>138.56425510149799</v>
      </c>
      <c r="F7" s="305">
        <f t="shared" ref="F7:F36" si="0">SUM(C7,D7,E7)</f>
        <v>920.54015515470417</v>
      </c>
      <c r="G7" s="305">
        <v>47.026216284250701</v>
      </c>
      <c r="H7" s="305">
        <v>126.27481134878199</v>
      </c>
      <c r="I7" s="305">
        <f t="shared" ref="I7:I25" si="1">F7-SUM(G7,H7)</f>
        <v>747.23912752167143</v>
      </c>
      <c r="J7" s="306">
        <f t="shared" ref="J7:J35" si="2">I7/B7</f>
        <v>3.6441445463671238</v>
      </c>
      <c r="K7" s="307">
        <f t="shared" ref="K7:K44" si="3">J7*8.7</f>
        <v>31.704057553393973</v>
      </c>
      <c r="L7" s="307">
        <v>67.675998555009258</v>
      </c>
      <c r="M7" s="307">
        <v>0.95505042623334568</v>
      </c>
    </row>
    <row r="8" spans="1:14" ht="13.2" customHeight="1">
      <c r="A8" s="84">
        <v>1971</v>
      </c>
      <c r="B8" s="85">
        <v>207.661</v>
      </c>
      <c r="C8" s="86">
        <v>711.76364539527697</v>
      </c>
      <c r="D8" s="86">
        <v>97.6242188238718</v>
      </c>
      <c r="E8" s="86">
        <v>138.56425510149799</v>
      </c>
      <c r="F8" s="86">
        <f t="shared" si="0"/>
        <v>947.95211932064683</v>
      </c>
      <c r="G8" s="86">
        <v>47.026216284250701</v>
      </c>
      <c r="H8" s="86">
        <v>126.27481134878199</v>
      </c>
      <c r="I8" s="86">
        <f t="shared" si="1"/>
        <v>774.6510916876141</v>
      </c>
      <c r="J8" s="87">
        <f t="shared" si="2"/>
        <v>3.730363870383048</v>
      </c>
      <c r="K8" s="88">
        <f t="shared" si="3"/>
        <v>32.454165672332515</v>
      </c>
      <c r="L8" s="88">
        <v>68.067519516295036</v>
      </c>
      <c r="M8" s="88">
        <v>1.1559705481529994</v>
      </c>
    </row>
    <row r="9" spans="1:14" ht="13.2" customHeight="1">
      <c r="A9" s="84">
        <v>1972</v>
      </c>
      <c r="B9" s="85">
        <v>209.89599999999999</v>
      </c>
      <c r="C9" s="86">
        <v>761.714328482935</v>
      </c>
      <c r="D9" s="86">
        <v>166.558951530542</v>
      </c>
      <c r="E9" s="86">
        <v>126.27481134878199</v>
      </c>
      <c r="F9" s="86">
        <f t="shared" si="0"/>
        <v>1054.5480913622589</v>
      </c>
      <c r="G9" s="86">
        <v>46.842238344177503</v>
      </c>
      <c r="H9" s="86">
        <v>153.77944575149701</v>
      </c>
      <c r="I9" s="86">
        <f t="shared" si="1"/>
        <v>853.92640726658442</v>
      </c>
      <c r="J9" s="87">
        <f t="shared" si="2"/>
        <v>4.0683310175829197</v>
      </c>
      <c r="K9" s="88">
        <f t="shared" si="3"/>
        <v>35.394479852971401</v>
      </c>
      <c r="L9" s="88">
        <v>72.156182760926697</v>
      </c>
      <c r="M9" s="88">
        <v>1.4923819415329498</v>
      </c>
    </row>
    <row r="10" spans="1:14" ht="13.2" customHeight="1">
      <c r="A10" s="84">
        <v>1973</v>
      </c>
      <c r="B10" s="85">
        <v>211.90899999999999</v>
      </c>
      <c r="C10" s="86">
        <v>967.77981356928592</v>
      </c>
      <c r="D10" s="86">
        <v>83.252094630729601</v>
      </c>
      <c r="E10" s="86">
        <v>153.77944575149701</v>
      </c>
      <c r="F10" s="86">
        <f t="shared" si="0"/>
        <v>1204.8113539515125</v>
      </c>
      <c r="G10" s="86">
        <v>59.997777937795703</v>
      </c>
      <c r="H10" s="86">
        <v>275.95253341102801</v>
      </c>
      <c r="I10" s="86">
        <f t="shared" si="1"/>
        <v>868.86104260268871</v>
      </c>
      <c r="J10" s="87">
        <f t="shared" si="2"/>
        <v>4.1001611191723271</v>
      </c>
      <c r="K10" s="88">
        <f t="shared" si="3"/>
        <v>35.67140173679924</v>
      </c>
      <c r="L10" s="88">
        <v>69.928088073622774</v>
      </c>
      <c r="M10" s="88">
        <v>1.4710087820715498</v>
      </c>
    </row>
    <row r="11" spans="1:14" ht="13.2" customHeight="1">
      <c r="A11" s="84">
        <v>1974</v>
      </c>
      <c r="B11" s="85">
        <v>213.85400000000001</v>
      </c>
      <c r="C11" s="86">
        <v>901.32649638454825</v>
      </c>
      <c r="D11" s="86">
        <v>74.612006182539304</v>
      </c>
      <c r="E11" s="86">
        <v>275.95253341102801</v>
      </c>
      <c r="F11" s="86">
        <f t="shared" si="0"/>
        <v>1251.8910359781155</v>
      </c>
      <c r="G11" s="86">
        <v>63.267649874540297</v>
      </c>
      <c r="H11" s="86">
        <v>281.23474203438298</v>
      </c>
      <c r="I11" s="86">
        <f t="shared" si="1"/>
        <v>907.3886440691922</v>
      </c>
      <c r="J11" s="87">
        <f t="shared" si="2"/>
        <v>4.2430286273307587</v>
      </c>
      <c r="K11" s="88">
        <f t="shared" si="3"/>
        <v>36.914349057777599</v>
      </c>
      <c r="L11" s="88">
        <v>72.778751361461858</v>
      </c>
      <c r="M11" s="88">
        <v>1.4040420099694182</v>
      </c>
    </row>
    <row r="12" spans="1:14" ht="13.2" customHeight="1">
      <c r="A12" s="84">
        <v>1975</v>
      </c>
      <c r="B12" s="85">
        <v>215.97300000000001</v>
      </c>
      <c r="C12" s="86">
        <v>964.57752746504389</v>
      </c>
      <c r="D12" s="86">
        <v>134.91937787934</v>
      </c>
      <c r="E12" s="86">
        <v>281.23474203438298</v>
      </c>
      <c r="F12" s="86">
        <f t="shared" si="0"/>
        <v>1380.7316473787669</v>
      </c>
      <c r="G12" s="86">
        <v>70.884319369082107</v>
      </c>
      <c r="H12" s="86">
        <v>320.20250510860598</v>
      </c>
      <c r="I12" s="86">
        <f t="shared" si="1"/>
        <v>989.64482290107878</v>
      </c>
      <c r="J12" s="87">
        <f t="shared" si="2"/>
        <v>4.5822617776346055</v>
      </c>
      <c r="K12" s="88">
        <f t="shared" si="3"/>
        <v>39.865677465421065</v>
      </c>
      <c r="L12" s="88">
        <v>78.973501454454166</v>
      </c>
      <c r="M12" s="88">
        <v>1.6218925513837377</v>
      </c>
    </row>
    <row r="13" spans="1:14" ht="13.2" customHeight="1">
      <c r="A13" s="79">
        <v>1976</v>
      </c>
      <c r="B13" s="80">
        <v>218.035</v>
      </c>
      <c r="C13" s="81">
        <v>1001.249328051837</v>
      </c>
      <c r="D13" s="81">
        <v>128.20227691722801</v>
      </c>
      <c r="E13" s="81">
        <v>320.20250510860598</v>
      </c>
      <c r="F13" s="81">
        <f t="shared" si="0"/>
        <v>1449.654110077671</v>
      </c>
      <c r="G13" s="81">
        <v>81.873280282275005</v>
      </c>
      <c r="H13" s="81">
        <v>262.28972180184502</v>
      </c>
      <c r="I13" s="81">
        <f t="shared" si="1"/>
        <v>1105.4911079935509</v>
      </c>
      <c r="J13" s="82">
        <f t="shared" si="2"/>
        <v>5.0702460980739374</v>
      </c>
      <c r="K13" s="83">
        <f t="shared" si="3"/>
        <v>44.111141053243252</v>
      </c>
      <c r="L13" s="83">
        <v>87.477354721705311</v>
      </c>
      <c r="M13" s="83">
        <v>2.0332056779874792</v>
      </c>
    </row>
    <row r="14" spans="1:14" ht="13.2" customHeight="1">
      <c r="A14" s="79">
        <v>1977</v>
      </c>
      <c r="B14" s="80">
        <v>220.23899999999998</v>
      </c>
      <c r="C14" s="81">
        <v>881.30235307138014</v>
      </c>
      <c r="D14" s="81">
        <v>196.69354622146199</v>
      </c>
      <c r="E14" s="81">
        <v>262.28972180184502</v>
      </c>
      <c r="F14" s="81">
        <f t="shared" si="0"/>
        <v>1340.285621094687</v>
      </c>
      <c r="G14" s="81">
        <v>81.327825951748906</v>
      </c>
      <c r="H14" s="81">
        <v>173.442254996467</v>
      </c>
      <c r="I14" s="81">
        <f t="shared" si="1"/>
        <v>1085.515540146471</v>
      </c>
      <c r="J14" s="82">
        <f t="shared" si="2"/>
        <v>4.9288070693495305</v>
      </c>
      <c r="K14" s="83">
        <f t="shared" si="3"/>
        <v>42.880621503340912</v>
      </c>
      <c r="L14" s="83">
        <v>95.573754435446986</v>
      </c>
      <c r="M14" s="83">
        <v>1.7098924350364828</v>
      </c>
    </row>
    <row r="15" spans="1:14" ht="13.2" customHeight="1">
      <c r="A15" s="79">
        <v>1978</v>
      </c>
      <c r="B15" s="80">
        <v>222.58500000000001</v>
      </c>
      <c r="C15" s="81">
        <v>877.157618707143</v>
      </c>
      <c r="D15" s="81">
        <v>166.02756595077901</v>
      </c>
      <c r="E15" s="81">
        <v>173.442254996467</v>
      </c>
      <c r="F15" s="81">
        <f t="shared" si="0"/>
        <v>1216.627439654389</v>
      </c>
      <c r="G15" s="81">
        <v>57.2003339528762</v>
      </c>
      <c r="H15" s="81">
        <v>219.12503638325899</v>
      </c>
      <c r="I15" s="81">
        <f t="shared" si="1"/>
        <v>940.30206931825387</v>
      </c>
      <c r="J15" s="82">
        <f t="shared" si="2"/>
        <v>4.2244628762866041</v>
      </c>
      <c r="K15" s="83">
        <f t="shared" si="3"/>
        <v>36.752827023693456</v>
      </c>
      <c r="L15" s="83">
        <v>78.731664596875461</v>
      </c>
      <c r="M15" s="83">
        <v>1.9917110317406834</v>
      </c>
    </row>
    <row r="16" spans="1:14" ht="13.2" customHeight="1">
      <c r="A16" s="79">
        <v>1979</v>
      </c>
      <c r="B16" s="80">
        <v>225.05500000000001</v>
      </c>
      <c r="C16" s="81">
        <v>916.97641702402348</v>
      </c>
      <c r="D16" s="81">
        <v>158.57007514600599</v>
      </c>
      <c r="E16" s="81">
        <v>219.12503638325899</v>
      </c>
      <c r="F16" s="81">
        <f t="shared" si="0"/>
        <v>1294.6715285532885</v>
      </c>
      <c r="G16" s="81">
        <v>67.197437375931699</v>
      </c>
      <c r="H16" s="81">
        <v>242.811919026108</v>
      </c>
      <c r="I16" s="81">
        <f t="shared" si="1"/>
        <v>984.6621721512488</v>
      </c>
      <c r="J16" s="82">
        <f t="shared" si="2"/>
        <v>4.3752068256703858</v>
      </c>
      <c r="K16" s="83">
        <f t="shared" si="3"/>
        <v>38.064299383332354</v>
      </c>
      <c r="L16" s="83">
        <v>74.973038590151873</v>
      </c>
      <c r="M16" s="83">
        <v>1.9038235098087135</v>
      </c>
    </row>
    <row r="17" spans="1:13" ht="13.2" customHeight="1">
      <c r="A17" s="79">
        <v>1980</v>
      </c>
      <c r="B17" s="80">
        <v>227.726</v>
      </c>
      <c r="C17" s="81">
        <v>1174.3963921757145</v>
      </c>
      <c r="D17" s="81">
        <v>118.965995806756</v>
      </c>
      <c r="E17" s="81">
        <v>242.811919026108</v>
      </c>
      <c r="F17" s="81">
        <f t="shared" si="0"/>
        <v>1536.1743070085784</v>
      </c>
      <c r="G17" s="81">
        <v>123.944717257977</v>
      </c>
      <c r="H17" s="81">
        <v>309.82374995746397</v>
      </c>
      <c r="I17" s="81">
        <f t="shared" si="1"/>
        <v>1102.4058397931374</v>
      </c>
      <c r="J17" s="82">
        <f t="shared" si="2"/>
        <v>4.8409309424182458</v>
      </c>
      <c r="K17" s="83">
        <f t="shared" si="3"/>
        <v>42.116099199038736</v>
      </c>
      <c r="L17" s="83">
        <v>81.439057029550284</v>
      </c>
      <c r="M17" s="83">
        <v>2.8533852085400877</v>
      </c>
    </row>
    <row r="18" spans="1:13" ht="13.2" customHeight="1">
      <c r="A18" s="84">
        <v>1981</v>
      </c>
      <c r="B18" s="85">
        <v>229.96600000000001</v>
      </c>
      <c r="C18" s="86">
        <v>944.43095745411074</v>
      </c>
      <c r="D18" s="86">
        <v>227.61287977641399</v>
      </c>
      <c r="E18" s="86">
        <v>309.82374995746397</v>
      </c>
      <c r="F18" s="86">
        <f t="shared" si="0"/>
        <v>1481.8675871879886</v>
      </c>
      <c r="G18" s="86">
        <v>89.336963384681795</v>
      </c>
      <c r="H18" s="86">
        <v>322.136480226515</v>
      </c>
      <c r="I18" s="86">
        <f t="shared" si="1"/>
        <v>1070.394143576792</v>
      </c>
      <c r="J18" s="87">
        <f t="shared" si="2"/>
        <v>4.6545756484732177</v>
      </c>
      <c r="K18" s="88">
        <f t="shared" si="3"/>
        <v>40.494808141716987</v>
      </c>
      <c r="L18" s="88">
        <v>83.191569357308737</v>
      </c>
      <c r="M18" s="88">
        <v>2.0219728133724115</v>
      </c>
    </row>
    <row r="19" spans="1:13" ht="13.2" customHeight="1">
      <c r="A19" s="84">
        <v>1982</v>
      </c>
      <c r="B19" s="85">
        <v>232.18799999999999</v>
      </c>
      <c r="C19" s="86">
        <v>676.89441941132179</v>
      </c>
      <c r="D19" s="86">
        <v>412.66864845385493</v>
      </c>
      <c r="E19" s="86">
        <v>322.136480226515</v>
      </c>
      <c r="F19" s="86">
        <f t="shared" si="0"/>
        <v>1411.6995480916917</v>
      </c>
      <c r="G19" s="86">
        <v>74.969433044440706</v>
      </c>
      <c r="H19" s="86">
        <v>355.17895619914702</v>
      </c>
      <c r="I19" s="86">
        <f t="shared" si="1"/>
        <v>981.55115884810391</v>
      </c>
      <c r="J19" s="87">
        <f t="shared" si="2"/>
        <v>4.2273983101973576</v>
      </c>
      <c r="K19" s="88">
        <f t="shared" si="3"/>
        <v>36.778365298717006</v>
      </c>
      <c r="L19" s="88">
        <v>75.314438939393256</v>
      </c>
      <c r="M19" s="88">
        <v>2.4740081313418436</v>
      </c>
    </row>
    <row r="20" spans="1:13" ht="13.2" customHeight="1">
      <c r="A20" s="84">
        <v>1983</v>
      </c>
      <c r="B20" s="85">
        <v>234.30699999999999</v>
      </c>
      <c r="C20" s="86">
        <v>956.35438598776977</v>
      </c>
      <c r="D20" s="86">
        <v>375.97396313028497</v>
      </c>
      <c r="E20" s="86">
        <v>355.17895619914702</v>
      </c>
      <c r="F20" s="86">
        <f t="shared" si="0"/>
        <v>1687.5073053172018</v>
      </c>
      <c r="G20" s="86">
        <v>83.182380912027099</v>
      </c>
      <c r="H20" s="86">
        <v>262.16441429765001</v>
      </c>
      <c r="I20" s="86">
        <f t="shared" si="1"/>
        <v>1342.1605101075247</v>
      </c>
      <c r="J20" s="87">
        <f t="shared" si="2"/>
        <v>5.7282134554559825</v>
      </c>
      <c r="K20" s="88">
        <f t="shared" si="3"/>
        <v>49.835457062467043</v>
      </c>
      <c r="L20" s="88">
        <v>91.422374425927586</v>
      </c>
      <c r="M20" s="88">
        <v>1.6927791316520633</v>
      </c>
    </row>
    <row r="21" spans="1:13" ht="13.2" customHeight="1">
      <c r="A21" s="84">
        <v>1984</v>
      </c>
      <c r="B21" s="85">
        <v>236.34800000000001</v>
      </c>
      <c r="C21" s="86">
        <v>631.2401819307288</v>
      </c>
      <c r="D21" s="86">
        <v>577.73030046449401</v>
      </c>
      <c r="E21" s="86">
        <v>262.16441429765001</v>
      </c>
      <c r="F21" s="86">
        <f t="shared" si="0"/>
        <v>1471.1348966928729</v>
      </c>
      <c r="G21" s="86">
        <v>71.5689184135001</v>
      </c>
      <c r="H21" s="86">
        <v>269.74407136814602</v>
      </c>
      <c r="I21" s="86">
        <f t="shared" si="1"/>
        <v>1129.8219069112267</v>
      </c>
      <c r="J21" s="87">
        <f t="shared" si="2"/>
        <v>4.7803319973565532</v>
      </c>
      <c r="K21" s="88">
        <f t="shared" si="3"/>
        <v>41.588888377002007</v>
      </c>
      <c r="L21" s="88">
        <v>80.596492416382091</v>
      </c>
      <c r="M21" s="88">
        <v>1.6008174386920981</v>
      </c>
    </row>
    <row r="22" spans="1:13" ht="13.2" customHeight="1">
      <c r="A22" s="84">
        <v>1985</v>
      </c>
      <c r="B22" s="85">
        <v>238.46600000000001</v>
      </c>
      <c r="C22" s="86">
        <v>611.32213301605441</v>
      </c>
      <c r="D22" s="86">
        <v>590.71729777246799</v>
      </c>
      <c r="E22" s="86">
        <v>269.74407136814602</v>
      </c>
      <c r="F22" s="86">
        <f t="shared" si="0"/>
        <v>1471.7835021566684</v>
      </c>
      <c r="G22" s="86">
        <v>57.481164643788603</v>
      </c>
      <c r="H22" s="86">
        <v>279.98961697073997</v>
      </c>
      <c r="I22" s="86">
        <f t="shared" si="1"/>
        <v>1134.3127205421399</v>
      </c>
      <c r="J22" s="87">
        <f t="shared" si="2"/>
        <v>4.7567062832527061</v>
      </c>
      <c r="K22" s="88">
        <f t="shared" si="3"/>
        <v>41.383344664298541</v>
      </c>
      <c r="L22" s="88">
        <v>78.711034559814877</v>
      </c>
      <c r="M22" s="88">
        <v>1.3923578204020699</v>
      </c>
    </row>
    <row r="23" spans="1:13" ht="13.2" customHeight="1">
      <c r="A23" s="79">
        <v>1986</v>
      </c>
      <c r="B23" s="80">
        <v>240.65100000000001</v>
      </c>
      <c r="C23" s="81">
        <v>683</v>
      </c>
      <c r="D23" s="81">
        <v>546.17032119999999</v>
      </c>
      <c r="E23" s="81">
        <v>249.06710667999999</v>
      </c>
      <c r="F23" s="81">
        <f t="shared" si="0"/>
        <v>1478.23742788</v>
      </c>
      <c r="G23" s="81">
        <v>70.562523080000005</v>
      </c>
      <c r="H23" s="81">
        <v>203.70920024</v>
      </c>
      <c r="I23" s="81">
        <f t="shared" si="1"/>
        <v>1203.9657045600002</v>
      </c>
      <c r="J23" s="82">
        <f t="shared" si="2"/>
        <v>5.0029532582868974</v>
      </c>
      <c r="K23" s="83">
        <f t="shared" si="3"/>
        <v>43.525693347096002</v>
      </c>
      <c r="L23" s="83">
        <v>82.976453439000764</v>
      </c>
      <c r="M23" s="83">
        <v>1.1401365462848689</v>
      </c>
    </row>
    <row r="24" spans="1:13" ht="13.2" customHeight="1">
      <c r="A24" s="79">
        <v>1987</v>
      </c>
      <c r="B24" s="80">
        <v>242.804</v>
      </c>
      <c r="C24" s="81">
        <v>780.75826975999996</v>
      </c>
      <c r="D24" s="81">
        <v>396.21699999999998</v>
      </c>
      <c r="E24" s="81">
        <v>203.70920024000003</v>
      </c>
      <c r="F24" s="81">
        <f t="shared" si="0"/>
        <v>1380.6844699999999</v>
      </c>
      <c r="G24" s="81">
        <v>73.156371680000007</v>
      </c>
      <c r="H24" s="81">
        <v>201.40777467999999</v>
      </c>
      <c r="I24" s="81">
        <f t="shared" si="1"/>
        <v>1106.1203236399999</v>
      </c>
      <c r="J24" s="82">
        <f t="shared" si="2"/>
        <v>4.5556099719938716</v>
      </c>
      <c r="K24" s="83">
        <f t="shared" si="3"/>
        <v>39.633806756346679</v>
      </c>
      <c r="L24" s="83">
        <v>68.525473333058088</v>
      </c>
      <c r="M24" s="83">
        <v>1.5794014925619018</v>
      </c>
    </row>
    <row r="25" spans="1:13" ht="13.2" customHeight="1">
      <c r="A25" s="79">
        <v>1988</v>
      </c>
      <c r="B25" s="80">
        <v>245.02099999999999</v>
      </c>
      <c r="C25" s="81">
        <v>907.30152855999995</v>
      </c>
      <c r="D25" s="81">
        <v>295.72199999999998</v>
      </c>
      <c r="E25" s="81">
        <v>201.4077746800001</v>
      </c>
      <c r="F25" s="81">
        <f t="shared" si="0"/>
        <v>1404.43130324</v>
      </c>
      <c r="G25" s="81">
        <v>90.000219959999995</v>
      </c>
      <c r="H25" s="81">
        <v>211.60883996000001</v>
      </c>
      <c r="I25" s="81">
        <f t="shared" si="1"/>
        <v>1102.8222433200001</v>
      </c>
      <c r="J25" s="82">
        <f t="shared" si="2"/>
        <v>4.5009294849012944</v>
      </c>
      <c r="K25" s="83">
        <f t="shared" si="3"/>
        <v>39.158086518641255</v>
      </c>
      <c r="L25" s="83">
        <v>65.71812671667584</v>
      </c>
      <c r="M25" s="83">
        <v>1.5583154096995768</v>
      </c>
    </row>
    <row r="26" spans="1:13" ht="13.2" customHeight="1">
      <c r="A26" s="79">
        <v>1989</v>
      </c>
      <c r="B26" s="80">
        <v>247.34200000000001</v>
      </c>
      <c r="C26" s="89">
        <v>970.17529391999994</v>
      </c>
      <c r="D26" s="89">
        <v>272.15499999999997</v>
      </c>
      <c r="E26" s="89">
        <v>211.60883995999993</v>
      </c>
      <c r="F26" s="81">
        <f t="shared" si="0"/>
        <v>1453.9391338799996</v>
      </c>
      <c r="G26" s="89">
        <v>73.105760000000004</v>
      </c>
      <c r="H26" s="81">
        <v>232.81</v>
      </c>
      <c r="I26" s="81">
        <f>F26-SUM(G26,H26)</f>
        <v>1148.0233738799998</v>
      </c>
      <c r="J26" s="82">
        <f t="shared" si="2"/>
        <v>4.6414412994153835</v>
      </c>
      <c r="K26" s="83">
        <f t="shared" si="3"/>
        <v>40.380539304913832</v>
      </c>
      <c r="L26" s="83">
        <v>67.740774969039606</v>
      </c>
      <c r="M26" s="83">
        <v>1.5872759175554494</v>
      </c>
    </row>
    <row r="27" spans="1:13" ht="13.2" customHeight="1">
      <c r="A27" s="79">
        <v>1990</v>
      </c>
      <c r="B27" s="80">
        <v>250.13200000000001</v>
      </c>
      <c r="C27" s="89">
        <v>652.30020239999999</v>
      </c>
      <c r="D27" s="89">
        <v>350.05</v>
      </c>
      <c r="E27" s="90">
        <v>232.81091623999978</v>
      </c>
      <c r="F27" s="90">
        <f t="shared" si="0"/>
        <v>1235.1611186399998</v>
      </c>
      <c r="G27" s="89">
        <v>89.9622612</v>
      </c>
      <c r="H27" s="89">
        <v>225.42</v>
      </c>
      <c r="I27" s="81">
        <f>F27-SUM(G27,H27)</f>
        <v>919.7788574399998</v>
      </c>
      <c r="J27" s="82">
        <f>I27/B27</f>
        <v>3.6771738819503295</v>
      </c>
      <c r="K27" s="83">
        <f t="shared" si="3"/>
        <v>31.991412772967863</v>
      </c>
      <c r="L27" s="83">
        <v>62.539063901696458</v>
      </c>
      <c r="M27" s="83">
        <v>1.0910178299256319</v>
      </c>
    </row>
    <row r="28" spans="1:13" ht="13.2" customHeight="1">
      <c r="A28" s="84">
        <v>1991</v>
      </c>
      <c r="B28" s="85">
        <v>253.49299999999999</v>
      </c>
      <c r="C28" s="91">
        <v>876.24001584000007</v>
      </c>
      <c r="D28" s="92">
        <v>320</v>
      </c>
      <c r="E28" s="93">
        <v>225.41879919999988</v>
      </c>
      <c r="F28" s="93">
        <f t="shared" si="0"/>
        <v>1421.65881504</v>
      </c>
      <c r="G28" s="92">
        <v>94</v>
      </c>
      <c r="H28" s="92">
        <v>157.68068904</v>
      </c>
      <c r="I28" s="93">
        <f t="shared" ref="I28:I36" si="4">F28-SUM(G28,H28)</f>
        <v>1169.978126</v>
      </c>
      <c r="J28" s="88">
        <f t="shared" si="2"/>
        <v>4.6154257750707117</v>
      </c>
      <c r="K28" s="88">
        <f t="shared" si="3"/>
        <v>40.154204243115188</v>
      </c>
      <c r="L28" s="88">
        <v>73.715058946750432</v>
      </c>
      <c r="M28" s="88">
        <v>0.94753607856759392</v>
      </c>
    </row>
    <row r="29" spans="1:13" ht="13.2" customHeight="1">
      <c r="A29" s="84">
        <v>1992</v>
      </c>
      <c r="B29" s="85">
        <v>256.89400000000001</v>
      </c>
      <c r="C29" s="91">
        <v>929.93900832000008</v>
      </c>
      <c r="D29" s="92">
        <v>286</v>
      </c>
      <c r="E29" s="93">
        <v>157.68068904</v>
      </c>
      <c r="F29" s="93">
        <f t="shared" si="0"/>
        <v>1373.6196973600001</v>
      </c>
      <c r="G29" s="92">
        <v>107</v>
      </c>
      <c r="H29" s="92">
        <v>170.13</v>
      </c>
      <c r="I29" s="93">
        <f t="shared" si="4"/>
        <v>1096.4896973600003</v>
      </c>
      <c r="J29" s="88">
        <f t="shared" si="2"/>
        <v>4.2682573254338374</v>
      </c>
      <c r="K29" s="88">
        <f t="shared" si="3"/>
        <v>37.133838731274381</v>
      </c>
      <c r="L29" s="88">
        <v>63.601369456796881</v>
      </c>
      <c r="M29" s="88">
        <v>1.0039660740931207</v>
      </c>
    </row>
    <row r="30" spans="1:13" ht="13.2" customHeight="1">
      <c r="A30" s="84">
        <v>1993</v>
      </c>
      <c r="B30" s="85">
        <v>260.255</v>
      </c>
      <c r="C30" s="91">
        <v>1206.50877661</v>
      </c>
      <c r="D30" s="92">
        <v>298</v>
      </c>
      <c r="E30" s="93">
        <v>170.12503869676635</v>
      </c>
      <c r="F30" s="93">
        <f t="shared" si="0"/>
        <v>1674.6338153067663</v>
      </c>
      <c r="G30" s="92">
        <v>117</v>
      </c>
      <c r="H30" s="92">
        <v>249</v>
      </c>
      <c r="I30" s="93">
        <f t="shared" si="4"/>
        <v>1308.6338153067663</v>
      </c>
      <c r="J30" s="88">
        <f t="shared" si="2"/>
        <v>5.0282754041488786</v>
      </c>
      <c r="K30" s="88">
        <f t="shared" si="3"/>
        <v>43.745996016095241</v>
      </c>
      <c r="L30" s="88">
        <v>74.417406424970594</v>
      </c>
      <c r="M30" s="88">
        <v>1.123340140056992</v>
      </c>
    </row>
    <row r="31" spans="1:13" ht="13.2" customHeight="1">
      <c r="A31" s="84">
        <v>1994</v>
      </c>
      <c r="B31" s="85">
        <v>263.43599999999998</v>
      </c>
      <c r="C31" s="91">
        <v>1133.20919632</v>
      </c>
      <c r="D31" s="92">
        <v>425</v>
      </c>
      <c r="E31" s="93">
        <v>249</v>
      </c>
      <c r="F31" s="93">
        <f t="shared" si="0"/>
        <v>1807.20919632</v>
      </c>
      <c r="G31" s="92">
        <v>105</v>
      </c>
      <c r="H31" s="92">
        <v>360.41</v>
      </c>
      <c r="I31" s="93">
        <f t="shared" si="4"/>
        <v>1341.79919632</v>
      </c>
      <c r="J31" s="88">
        <f t="shared" si="2"/>
        <v>5.0934541836347353</v>
      </c>
      <c r="K31" s="88">
        <f t="shared" si="3"/>
        <v>44.313051397622196</v>
      </c>
      <c r="L31" s="88">
        <v>75.370919525381737</v>
      </c>
      <c r="M31" s="88">
        <v>1.4268917204227547</v>
      </c>
    </row>
    <row r="32" spans="1:13" ht="13.2" customHeight="1">
      <c r="A32" s="84">
        <v>1995</v>
      </c>
      <c r="B32" s="85">
        <v>266.55700000000002</v>
      </c>
      <c r="C32" s="91">
        <v>1256.7726111739998</v>
      </c>
      <c r="D32" s="92">
        <v>240</v>
      </c>
      <c r="E32" s="93">
        <v>360.40893034963619</v>
      </c>
      <c r="F32" s="93">
        <f t="shared" si="0"/>
        <v>1857.181541523636</v>
      </c>
      <c r="G32" s="92">
        <v>117</v>
      </c>
      <c r="H32" s="92">
        <v>434.48286105028296</v>
      </c>
      <c r="I32" s="93">
        <f t="shared" si="4"/>
        <v>1305.6986804733531</v>
      </c>
      <c r="J32" s="88">
        <f t="shared" si="2"/>
        <v>4.8983845124058005</v>
      </c>
      <c r="K32" s="88">
        <f t="shared" si="3"/>
        <v>42.615945257930463</v>
      </c>
      <c r="L32" s="88">
        <v>69.861090873880116</v>
      </c>
      <c r="M32" s="88">
        <v>1.251745731405145</v>
      </c>
    </row>
    <row r="33" spans="1:13" ht="13.2" customHeight="1">
      <c r="A33" s="79">
        <v>1996</v>
      </c>
      <c r="B33" s="80">
        <v>269.66699999999997</v>
      </c>
      <c r="C33" s="94">
        <v>1271.0594393259998</v>
      </c>
      <c r="D33" s="95">
        <v>221</v>
      </c>
      <c r="E33" s="90">
        <v>434.48286105028296</v>
      </c>
      <c r="F33" s="90">
        <f t="shared" si="0"/>
        <v>1926.5423003762828</v>
      </c>
      <c r="G33" s="95">
        <v>127</v>
      </c>
      <c r="H33" s="95">
        <v>417.00744269401775</v>
      </c>
      <c r="I33" s="90">
        <f t="shared" si="4"/>
        <v>1382.5348576822651</v>
      </c>
      <c r="J33" s="83">
        <f>I33/B33</f>
        <v>5.1268225540472701</v>
      </c>
      <c r="K33" s="83">
        <f t="shared" si="3"/>
        <v>44.603356220211246</v>
      </c>
      <c r="L33" s="83">
        <v>78.177656266477825</v>
      </c>
      <c r="M33" s="83">
        <v>1.2440395569326679</v>
      </c>
    </row>
    <row r="34" spans="1:13" ht="13.2" customHeight="1">
      <c r="A34" s="79">
        <v>1997</v>
      </c>
      <c r="B34" s="80">
        <v>272.91199999999998</v>
      </c>
      <c r="C34" s="94">
        <v>1437.0327330784139</v>
      </c>
      <c r="D34" s="89">
        <v>295</v>
      </c>
      <c r="E34" s="90">
        <v>417.00744269401775</v>
      </c>
      <c r="F34" s="90">
        <f t="shared" si="0"/>
        <v>2149.0401757724317</v>
      </c>
      <c r="G34" s="89">
        <v>149</v>
      </c>
      <c r="H34" s="89">
        <v>563.82770469886827</v>
      </c>
      <c r="I34" s="90">
        <f t="shared" si="4"/>
        <v>1436.2124710735634</v>
      </c>
      <c r="J34" s="83">
        <f t="shared" si="2"/>
        <v>5.2625478948289688</v>
      </c>
      <c r="K34" s="83">
        <f t="shared" si="3"/>
        <v>45.784166685012025</v>
      </c>
      <c r="L34" s="83">
        <v>74.404278499791161</v>
      </c>
      <c r="M34" s="83">
        <v>2.0006159351215009</v>
      </c>
    </row>
    <row r="35" spans="1:13" ht="13.2" customHeight="1">
      <c r="A35" s="79">
        <v>1998</v>
      </c>
      <c r="B35" s="80">
        <v>276.11500000000001</v>
      </c>
      <c r="C35" s="94">
        <v>1554.918367869966</v>
      </c>
      <c r="D35" s="89">
        <v>281</v>
      </c>
      <c r="E35" s="90">
        <v>563.82770469886827</v>
      </c>
      <c r="F35" s="90">
        <f t="shared" si="0"/>
        <v>2399.7460725688343</v>
      </c>
      <c r="G35" s="89">
        <v>146</v>
      </c>
      <c r="H35" s="89">
        <v>678.71594249999998</v>
      </c>
      <c r="I35" s="90">
        <f t="shared" si="4"/>
        <v>1575.0301300688343</v>
      </c>
      <c r="J35" s="83">
        <f t="shared" si="2"/>
        <v>5.7042541334908794</v>
      </c>
      <c r="K35" s="83">
        <f t="shared" si="3"/>
        <v>49.627010961370644</v>
      </c>
      <c r="L35" s="83">
        <v>89.407105566622533</v>
      </c>
      <c r="M35" s="83">
        <v>1.4782120273232957</v>
      </c>
    </row>
    <row r="36" spans="1:13" ht="13.2" customHeight="1">
      <c r="A36" s="79">
        <v>1999</v>
      </c>
      <c r="B36" s="80">
        <v>279.29500000000002</v>
      </c>
      <c r="C36" s="94">
        <v>1236.0857646955228</v>
      </c>
      <c r="D36" s="94">
        <v>350</v>
      </c>
      <c r="E36" s="90">
        <v>678.71594249999998</v>
      </c>
      <c r="F36" s="90">
        <f t="shared" si="0"/>
        <v>2264.8017071955228</v>
      </c>
      <c r="G36" s="94">
        <v>147</v>
      </c>
      <c r="H36" s="94">
        <v>533.80501539143086</v>
      </c>
      <c r="I36" s="90">
        <f t="shared" si="4"/>
        <v>1583.9966918040918</v>
      </c>
      <c r="J36" s="83">
        <f t="shared" ref="J36:J41" si="5">I36/B36</f>
        <v>5.6714108444622777</v>
      </c>
      <c r="K36" s="83">
        <f t="shared" si="3"/>
        <v>49.341274346821812</v>
      </c>
      <c r="L36" s="83">
        <v>73.09463626238589</v>
      </c>
      <c r="M36" s="83">
        <v>1.2008318287335569</v>
      </c>
    </row>
    <row r="37" spans="1:13" ht="13.2" customHeight="1">
      <c r="A37" s="79">
        <v>2000</v>
      </c>
      <c r="B37" s="80">
        <v>282.38499999999999</v>
      </c>
      <c r="C37" s="94">
        <v>1492.6214718565036</v>
      </c>
      <c r="D37" s="94">
        <v>339.39630256000004</v>
      </c>
      <c r="E37" s="90">
        <v>533.80501539143086</v>
      </c>
      <c r="F37" s="90">
        <f t="shared" ref="F37:F42" si="6">SUM(C37,D37,E37)</f>
        <v>2365.8227898079344</v>
      </c>
      <c r="G37" s="94">
        <v>145.5296682</v>
      </c>
      <c r="H37" s="94">
        <v>645.48234976725951</v>
      </c>
      <c r="I37" s="90">
        <f t="shared" ref="I37:I42" si="7">F37-SUM(G37,H37)</f>
        <v>1574.810771840675</v>
      </c>
      <c r="J37" s="83">
        <f t="shared" si="5"/>
        <v>5.5768216153148185</v>
      </c>
      <c r="K37" s="83">
        <f t="shared" si="3"/>
        <v>48.518348053238917</v>
      </c>
      <c r="L37" s="83">
        <v>80.321606479025434</v>
      </c>
      <c r="M37" s="83">
        <v>1.6160939156666911</v>
      </c>
    </row>
    <row r="38" spans="1:13" ht="13.2" customHeight="1">
      <c r="A38" s="84">
        <v>2001</v>
      </c>
      <c r="B38" s="85">
        <v>285.30901899999998</v>
      </c>
      <c r="C38" s="91">
        <v>1387.4223408187813</v>
      </c>
      <c r="D38" s="91">
        <v>257.92599999999999</v>
      </c>
      <c r="E38" s="93">
        <v>645.48234976725951</v>
      </c>
      <c r="F38" s="93">
        <f t="shared" si="6"/>
        <v>2290.8306905860409</v>
      </c>
      <c r="G38" s="91">
        <v>122.583</v>
      </c>
      <c r="H38" s="91">
        <v>698.46431449272427</v>
      </c>
      <c r="I38" s="93">
        <f t="shared" si="7"/>
        <v>1469.7833760933167</v>
      </c>
      <c r="J38" s="88">
        <f t="shared" si="5"/>
        <v>5.1515489459284032</v>
      </c>
      <c r="K38" s="88">
        <f t="shared" si="3"/>
        <v>44.818475829577103</v>
      </c>
      <c r="L38" s="88">
        <v>75.338406891227038</v>
      </c>
      <c r="M38" s="88">
        <v>1.2193620840286161</v>
      </c>
    </row>
    <row r="39" spans="1:13" ht="13.2" customHeight="1">
      <c r="A39" s="84">
        <v>2002</v>
      </c>
      <c r="B39" s="85">
        <v>288.10481800000002</v>
      </c>
      <c r="C39" s="91">
        <v>1433.4762878506438</v>
      </c>
      <c r="D39" s="91">
        <v>188.72300000000001</v>
      </c>
      <c r="E39" s="93">
        <v>698.46431449272427</v>
      </c>
      <c r="F39" s="93">
        <f t="shared" si="6"/>
        <v>2320.663602343368</v>
      </c>
      <c r="G39" s="91">
        <v>181.22706613</v>
      </c>
      <c r="H39" s="91">
        <v>687.9310255720095</v>
      </c>
      <c r="I39" s="93">
        <f t="shared" si="7"/>
        <v>1451.5055106413583</v>
      </c>
      <c r="J39" s="88">
        <f t="shared" si="5"/>
        <v>5.0381160603893758</v>
      </c>
      <c r="K39" s="88">
        <f t="shared" si="3"/>
        <v>43.831609725387565</v>
      </c>
      <c r="L39" s="88">
        <v>72.521182827139299</v>
      </c>
      <c r="M39" s="88">
        <v>1.3136017739210455</v>
      </c>
    </row>
    <row r="40" spans="1:13" ht="13.2" customHeight="1">
      <c r="A40" s="84">
        <v>2003</v>
      </c>
      <c r="B40" s="85">
        <v>290.81963400000001</v>
      </c>
      <c r="C40" s="91">
        <v>1249.9230077805851</v>
      </c>
      <c r="D40" s="91">
        <v>291.05799999999999</v>
      </c>
      <c r="E40" s="93">
        <v>687.9310255720095</v>
      </c>
      <c r="F40" s="93">
        <f t="shared" si="6"/>
        <v>2228.9120333525943</v>
      </c>
      <c r="G40" s="91">
        <v>103.01420731999998</v>
      </c>
      <c r="H40" s="91">
        <v>706.6033249504726</v>
      </c>
      <c r="I40" s="93">
        <f t="shared" si="7"/>
        <v>1419.2945010821218</v>
      </c>
      <c r="J40" s="88">
        <f t="shared" si="5"/>
        <v>4.8803255872405149</v>
      </c>
      <c r="K40" s="88">
        <f t="shared" si="3"/>
        <v>42.458832608992473</v>
      </c>
      <c r="L40" s="88">
        <v>71.206633040858449</v>
      </c>
      <c r="M40" s="88">
        <v>1.1611148647549703</v>
      </c>
    </row>
    <row r="41" spans="1:13" ht="13.2" customHeight="1">
      <c r="A41" s="84">
        <v>2004</v>
      </c>
      <c r="B41" s="85">
        <v>293.46318500000001</v>
      </c>
      <c r="C41" s="91">
        <v>1466.7004860996155</v>
      </c>
      <c r="D41" s="91">
        <v>222</v>
      </c>
      <c r="E41" s="93">
        <v>706.6033249504726</v>
      </c>
      <c r="F41" s="93">
        <f t="shared" si="6"/>
        <v>2395.3038110500884</v>
      </c>
      <c r="G41" s="91">
        <v>123.22817377</v>
      </c>
      <c r="H41" s="91">
        <v>821.5143443932094</v>
      </c>
      <c r="I41" s="93">
        <f t="shared" si="7"/>
        <v>1450.5612928868791</v>
      </c>
      <c r="J41" s="88">
        <f t="shared" si="5"/>
        <v>4.9429072095938675</v>
      </c>
      <c r="K41" s="88">
        <f t="shared" si="3"/>
        <v>43.003292723466643</v>
      </c>
      <c r="L41" s="88">
        <v>73.184160062595396</v>
      </c>
      <c r="M41" s="88">
        <v>0.93035519940942502</v>
      </c>
    </row>
    <row r="42" spans="1:13" ht="13.2" customHeight="1">
      <c r="A42" s="84">
        <v>2005</v>
      </c>
      <c r="B42" s="85">
        <v>296.186216</v>
      </c>
      <c r="C42" s="91">
        <v>971.57853453677137</v>
      </c>
      <c r="D42" s="91">
        <v>357.61099999999999</v>
      </c>
      <c r="E42" s="93">
        <v>821.5143443932094</v>
      </c>
      <c r="F42" s="93">
        <f t="shared" si="6"/>
        <v>2150.7038789299809</v>
      </c>
      <c r="G42" s="91">
        <v>119.27318643</v>
      </c>
      <c r="H42" s="91">
        <v>623.28039995448671</v>
      </c>
      <c r="I42" s="93">
        <f t="shared" si="7"/>
        <v>1408.1502925454943</v>
      </c>
      <c r="J42" s="88">
        <f t="shared" ref="J42:J47" si="8">I42/B42</f>
        <v>4.7542735498045401</v>
      </c>
      <c r="K42" s="88">
        <f t="shared" si="3"/>
        <v>41.362179883299497</v>
      </c>
      <c r="L42" s="88">
        <v>69.167242974856606</v>
      </c>
      <c r="M42" s="88">
        <v>0.81052050038682433</v>
      </c>
    </row>
    <row r="43" spans="1:13" ht="13.2" customHeight="1">
      <c r="A43" s="79">
        <v>2006</v>
      </c>
      <c r="B43" s="80">
        <v>298.99582500000002</v>
      </c>
      <c r="C43" s="94">
        <v>986.36723876423196</v>
      </c>
      <c r="D43" s="94">
        <v>299</v>
      </c>
      <c r="E43" s="90">
        <v>623.28039995448671</v>
      </c>
      <c r="F43" s="90">
        <f t="shared" ref="F43:F59" si="9">SUM(C43,D43,E43)</f>
        <v>1908.6476387187186</v>
      </c>
      <c r="G43" s="94">
        <v>137.85124575</v>
      </c>
      <c r="H43" s="94">
        <v>458.82615601263365</v>
      </c>
      <c r="I43" s="90">
        <f t="shared" ref="I43:I49" si="10">F43-SUM(G43,H43)</f>
        <v>1311.970236956085</v>
      </c>
      <c r="J43" s="83">
        <f t="shared" si="8"/>
        <v>4.3879215937416012</v>
      </c>
      <c r="K43" s="83">
        <f t="shared" si="3"/>
        <v>38.174917865551926</v>
      </c>
      <c r="L43" s="83">
        <v>62.805659041060451</v>
      </c>
      <c r="M43" s="83">
        <v>1.133076022048134</v>
      </c>
    </row>
    <row r="44" spans="1:13" ht="13.2" customHeight="1">
      <c r="A44" s="79">
        <v>2007</v>
      </c>
      <c r="B44" s="80">
        <v>302.003917</v>
      </c>
      <c r="C44" s="94">
        <v>889.13289464654088</v>
      </c>
      <c r="D44" s="94">
        <v>399.2191647220418</v>
      </c>
      <c r="E44" s="90">
        <v>458.82615601263365</v>
      </c>
      <c r="F44" s="90">
        <f t="shared" si="9"/>
        <v>1747.1782153812162</v>
      </c>
      <c r="G44" s="94">
        <v>122.83532713999999</v>
      </c>
      <c r="H44" s="94">
        <v>375.94518004819571</v>
      </c>
      <c r="I44" s="90">
        <f t="shared" si="10"/>
        <v>1248.3977081930204</v>
      </c>
      <c r="J44" s="83">
        <f t="shared" si="8"/>
        <v>4.1337136305851967</v>
      </c>
      <c r="K44" s="83">
        <f t="shared" si="3"/>
        <v>35.963308586091209</v>
      </c>
      <c r="L44" s="83">
        <v>58.000865219922808</v>
      </c>
      <c r="M44" s="83">
        <v>0.97445755976734572</v>
      </c>
    </row>
    <row r="45" spans="1:13" ht="13.2" customHeight="1">
      <c r="A45" s="79">
        <v>2008</v>
      </c>
      <c r="B45" s="80">
        <v>304.79776099999998</v>
      </c>
      <c r="C45" s="94">
        <v>1155.9770273538802</v>
      </c>
      <c r="D45" s="94">
        <v>403.50671899999998</v>
      </c>
      <c r="E45" s="90">
        <v>375.94518004819571</v>
      </c>
      <c r="F45" s="90">
        <f t="shared" si="9"/>
        <v>1935.4289264020758</v>
      </c>
      <c r="G45" s="94">
        <v>135.96622697999999</v>
      </c>
      <c r="H45" s="94">
        <v>646.88144782490178</v>
      </c>
      <c r="I45" s="90">
        <f t="shared" si="10"/>
        <v>1152.5812515971741</v>
      </c>
      <c r="J45" s="83">
        <f t="shared" si="8"/>
        <v>3.7814623303521384</v>
      </c>
      <c r="K45" s="83">
        <f t="shared" ref="K45:K50" si="11">J45*8.7</f>
        <v>32.898722274063601</v>
      </c>
      <c r="L45" s="83">
        <v>52.642297254058583</v>
      </c>
      <c r="M45" s="83">
        <v>1.3002228057705452</v>
      </c>
    </row>
    <row r="46" spans="1:13" ht="13.2" customHeight="1">
      <c r="A46" s="79">
        <v>2009</v>
      </c>
      <c r="B46" s="80">
        <v>307.43940600000002</v>
      </c>
      <c r="C46" s="94">
        <v>1060.2529570820247</v>
      </c>
      <c r="D46" s="94">
        <v>317.46857102999996</v>
      </c>
      <c r="E46" s="90">
        <v>646.88144782490178</v>
      </c>
      <c r="F46" s="90">
        <f t="shared" si="9"/>
        <v>2024.6029759369267</v>
      </c>
      <c r="G46" s="94">
        <v>124.72030470999999</v>
      </c>
      <c r="H46" s="94">
        <v>679.32700292476795</v>
      </c>
      <c r="I46" s="90">
        <f t="shared" si="10"/>
        <v>1220.5556683021587</v>
      </c>
      <c r="J46" s="83">
        <f t="shared" si="8"/>
        <v>3.9700690428154113</v>
      </c>
      <c r="K46" s="83">
        <f t="shared" si="11"/>
        <v>34.539600672494075</v>
      </c>
      <c r="L46" s="83">
        <v>54.479910524772976</v>
      </c>
      <c r="M46" s="83">
        <v>0.79708389756646869</v>
      </c>
    </row>
    <row r="47" spans="1:13" ht="13.2" customHeight="1">
      <c r="A47" s="79">
        <v>2010</v>
      </c>
      <c r="B47" s="80">
        <v>309.74127900000002</v>
      </c>
      <c r="C47" s="94">
        <v>840.45904286830353</v>
      </c>
      <c r="D47" s="94">
        <v>327.71813333</v>
      </c>
      <c r="E47" s="90">
        <v>679.32700292476795</v>
      </c>
      <c r="F47" s="90">
        <f t="shared" si="9"/>
        <v>1847.5041791230715</v>
      </c>
      <c r="G47" s="94">
        <v>146.68620293000001</v>
      </c>
      <c r="H47" s="94">
        <v>557.48678903922678</v>
      </c>
      <c r="I47" s="90">
        <f t="shared" si="10"/>
        <v>1143.3311871538447</v>
      </c>
      <c r="J47" s="83">
        <f t="shared" si="8"/>
        <v>3.6912457740379017</v>
      </c>
      <c r="K47" s="83">
        <f t="shared" si="11"/>
        <v>32.113838234129744</v>
      </c>
      <c r="L47" s="83">
        <v>51.672856398617448</v>
      </c>
      <c r="M47" s="83">
        <v>1.0096490884574674</v>
      </c>
    </row>
    <row r="48" spans="1:13" ht="13.2" customHeight="1">
      <c r="A48" s="96">
        <v>2011</v>
      </c>
      <c r="B48" s="97">
        <v>311.97391399999998</v>
      </c>
      <c r="C48" s="98">
        <v>919.11096719948125</v>
      </c>
      <c r="D48" s="98">
        <v>265.34521697000002</v>
      </c>
      <c r="E48" s="99">
        <v>557.48678903922678</v>
      </c>
      <c r="F48" s="99">
        <f t="shared" si="9"/>
        <v>1741.9429732087081</v>
      </c>
      <c r="G48" s="98">
        <v>210.42810059000001</v>
      </c>
      <c r="H48" s="98">
        <v>391.26474715488854</v>
      </c>
      <c r="I48" s="99">
        <f t="shared" si="10"/>
        <v>1140.2501254638196</v>
      </c>
      <c r="J48" s="100">
        <f t="shared" ref="J48:J54" si="12">I48/B48</f>
        <v>3.6549534249322515</v>
      </c>
      <c r="K48" s="100">
        <f t="shared" si="11"/>
        <v>31.798094796910586</v>
      </c>
      <c r="L48" s="100">
        <v>53.100180886793623</v>
      </c>
      <c r="M48" s="100">
        <v>1.1189236802664215</v>
      </c>
    </row>
    <row r="49" spans="1:14" ht="13.2" customHeight="1">
      <c r="A49" s="96">
        <v>2012</v>
      </c>
      <c r="B49" s="97">
        <v>314.16755799999999</v>
      </c>
      <c r="C49" s="98">
        <v>959.4400826591783</v>
      </c>
      <c r="D49" s="98">
        <v>223.36917533000002</v>
      </c>
      <c r="E49" s="99">
        <v>391.26474715488854</v>
      </c>
      <c r="F49" s="99">
        <f t="shared" si="9"/>
        <v>1574.0740051440669</v>
      </c>
      <c r="G49" s="98">
        <v>154.10642500999998</v>
      </c>
      <c r="H49" s="98">
        <v>448.8859299284274</v>
      </c>
      <c r="I49" s="99">
        <f t="shared" si="10"/>
        <v>971.08165020563945</v>
      </c>
      <c r="J49" s="100">
        <f t="shared" si="12"/>
        <v>3.0909673054327254</v>
      </c>
      <c r="K49" s="100">
        <f t="shared" si="11"/>
        <v>26.891415557264708</v>
      </c>
      <c r="L49" s="100">
        <v>43.765331380471899</v>
      </c>
      <c r="M49" s="100">
        <v>1.045747696202292</v>
      </c>
    </row>
    <row r="50" spans="1:14" ht="13.2" customHeight="1">
      <c r="A50" s="96">
        <v>2013</v>
      </c>
      <c r="B50" s="97">
        <v>316.29476599999998</v>
      </c>
      <c r="C50" s="98">
        <v>847.16942188621431</v>
      </c>
      <c r="D50" s="98">
        <v>420.69702824000001</v>
      </c>
      <c r="E50" s="99">
        <v>448.8859299284274</v>
      </c>
      <c r="F50" s="99">
        <f t="shared" si="9"/>
        <v>1716.7523800546417</v>
      </c>
      <c r="G50" s="98">
        <v>158.59529147999999</v>
      </c>
      <c r="H50" s="98">
        <v>534.15052712630927</v>
      </c>
      <c r="I50" s="99">
        <f t="shared" ref="I50:I59" si="13">F50-SUM(G50,H50)</f>
        <v>1024.0065614483324</v>
      </c>
      <c r="J50" s="100">
        <f t="shared" si="12"/>
        <v>3.2375071342417736</v>
      </c>
      <c r="K50" s="100">
        <f t="shared" si="11"/>
        <v>28.166312067903426</v>
      </c>
      <c r="L50" s="100">
        <v>45.620066427841053</v>
      </c>
      <c r="M50" s="100">
        <v>0.90477311281211659</v>
      </c>
    </row>
    <row r="51" spans="1:14" ht="13.2" customHeight="1">
      <c r="A51" s="96">
        <v>2014</v>
      </c>
      <c r="B51" s="97">
        <v>318.576955</v>
      </c>
      <c r="C51" s="98">
        <v>662.62350021648615</v>
      </c>
      <c r="D51" s="98">
        <v>417.77890107000002</v>
      </c>
      <c r="E51" s="99">
        <v>534.15052712630927</v>
      </c>
      <c r="F51" s="99">
        <f t="shared" si="9"/>
        <v>1614.5529284127954</v>
      </c>
      <c r="G51" s="98">
        <v>157.77363066000001</v>
      </c>
      <c r="H51" s="98">
        <v>482.80381349039283</v>
      </c>
      <c r="I51" s="99">
        <f t="shared" si="13"/>
        <v>973.97548426240257</v>
      </c>
      <c r="J51" s="100">
        <f t="shared" si="12"/>
        <v>3.0572691118301467</v>
      </c>
      <c r="K51" s="100">
        <f t="shared" ref="K51:K59" si="14">J51*8.7</f>
        <v>26.598241272922273</v>
      </c>
      <c r="L51" s="100">
        <v>44.332080606468004</v>
      </c>
      <c r="M51" s="100">
        <v>0.90271752393389537</v>
      </c>
    </row>
    <row r="52" spans="1:14" ht="13.2" customHeight="1">
      <c r="A52" s="96">
        <v>2015</v>
      </c>
      <c r="B52" s="97">
        <v>320.87070299999999</v>
      </c>
      <c r="C52" s="98">
        <v>591.81853233344748</v>
      </c>
      <c r="D52" s="98">
        <v>459.55062486999998</v>
      </c>
      <c r="E52" s="99">
        <v>482.80381349039283</v>
      </c>
      <c r="F52" s="99">
        <f t="shared" si="9"/>
        <v>1534.1729706938404</v>
      </c>
      <c r="G52" s="98">
        <v>113.38924531999999</v>
      </c>
      <c r="H52" s="98">
        <v>498.63726454765015</v>
      </c>
      <c r="I52" s="99">
        <f t="shared" si="13"/>
        <v>922.14646082619026</v>
      </c>
      <c r="J52" s="100">
        <f t="shared" si="12"/>
        <v>2.8738879935267581</v>
      </c>
      <c r="K52" s="100">
        <f t="shared" si="14"/>
        <v>25.002825543682793</v>
      </c>
      <c r="L52" s="100">
        <v>42.215080923537542</v>
      </c>
      <c r="M52" s="100">
        <v>1.5225914844584612</v>
      </c>
    </row>
    <row r="53" spans="1:14" ht="13.2" customHeight="1">
      <c r="A53" s="101">
        <v>2016</v>
      </c>
      <c r="B53" s="102">
        <v>323.16101099999997</v>
      </c>
      <c r="C53" s="103">
        <v>503.4411977621121</v>
      </c>
      <c r="D53" s="103">
        <v>390.19358597000002</v>
      </c>
      <c r="E53" s="104">
        <v>498.63726454765015</v>
      </c>
      <c r="F53" s="104">
        <f t="shared" si="9"/>
        <v>1392.2720482797622</v>
      </c>
      <c r="G53" s="103">
        <v>91.760047909999997</v>
      </c>
      <c r="H53" s="103">
        <v>420.14981147213723</v>
      </c>
      <c r="I53" s="104">
        <f t="shared" si="13"/>
        <v>880.36218889762495</v>
      </c>
      <c r="J53" s="105">
        <f t="shared" si="12"/>
        <v>2.724221545703807</v>
      </c>
      <c r="K53" s="105">
        <f t="shared" si="14"/>
        <v>23.70072744762312</v>
      </c>
      <c r="L53" s="105">
        <v>42.824902695491105</v>
      </c>
      <c r="M53" s="105">
        <v>1.9585128727054268</v>
      </c>
    </row>
    <row r="54" spans="1:14" ht="13.2" customHeight="1">
      <c r="A54" s="106">
        <v>2017</v>
      </c>
      <c r="B54" s="107">
        <v>325.20603</v>
      </c>
      <c r="C54" s="108">
        <v>422.13460223302161</v>
      </c>
      <c r="D54" s="108">
        <v>419.00670482999999</v>
      </c>
      <c r="E54" s="109">
        <v>420.14981147213723</v>
      </c>
      <c r="F54" s="109">
        <f t="shared" si="9"/>
        <v>1261.2911185351588</v>
      </c>
      <c r="G54" s="108">
        <v>79.00948563</v>
      </c>
      <c r="H54" s="108">
        <v>373.67219129665682</v>
      </c>
      <c r="I54" s="109">
        <f t="shared" si="13"/>
        <v>808.60944160850204</v>
      </c>
      <c r="J54" s="110">
        <f t="shared" si="12"/>
        <v>2.4864527930447724</v>
      </c>
      <c r="K54" s="110">
        <f t="shared" si="14"/>
        <v>21.63213929948952</v>
      </c>
      <c r="L54" s="110">
        <v>39.309038275720575</v>
      </c>
      <c r="M54" s="110">
        <v>2.0933498680820888</v>
      </c>
    </row>
    <row r="55" spans="1:14" ht="13.2" customHeight="1">
      <c r="A55" s="101">
        <v>2018</v>
      </c>
      <c r="B55" s="102">
        <v>326.92397599999998</v>
      </c>
      <c r="C55" s="103">
        <v>270.89999999999998</v>
      </c>
      <c r="D55" s="103">
        <v>575.5</v>
      </c>
      <c r="E55" s="104">
        <v>373.7</v>
      </c>
      <c r="F55" s="104">
        <f t="shared" si="9"/>
        <v>1220.0999999999999</v>
      </c>
      <c r="G55" s="103">
        <v>48.4</v>
      </c>
      <c r="H55" s="103">
        <v>363.6</v>
      </c>
      <c r="I55" s="104">
        <f t="shared" si="13"/>
        <v>808.09999999999991</v>
      </c>
      <c r="J55" s="105">
        <f>I55/B55</f>
        <v>2.4718284962984787</v>
      </c>
      <c r="K55" s="105">
        <f t="shared" si="14"/>
        <v>21.504907917796764</v>
      </c>
      <c r="L55" s="105">
        <v>40.264363959083099</v>
      </c>
      <c r="M55" s="105">
        <v>1.1534180044353797</v>
      </c>
    </row>
    <row r="56" spans="1:14" ht="13.2" customHeight="1">
      <c r="A56" s="101">
        <v>2019</v>
      </c>
      <c r="B56" s="102">
        <v>328.475998</v>
      </c>
      <c r="C56" s="111">
        <v>464.5</v>
      </c>
      <c r="D56" s="103">
        <v>482</v>
      </c>
      <c r="E56" s="112">
        <v>363.6</v>
      </c>
      <c r="F56" s="104">
        <f t="shared" si="9"/>
        <v>1310.0999999999999</v>
      </c>
      <c r="G56" s="103">
        <v>42</v>
      </c>
      <c r="H56" s="111">
        <v>524.20000000000005</v>
      </c>
      <c r="I56" s="104">
        <f t="shared" si="13"/>
        <v>743.89999999999986</v>
      </c>
      <c r="J56" s="105">
        <f>I56/B56</f>
        <v>2.2647012400583373</v>
      </c>
      <c r="K56" s="105">
        <f t="shared" si="14"/>
        <v>19.702900788507534</v>
      </c>
      <c r="L56" s="105">
        <v>37.733332802689702</v>
      </c>
      <c r="M56" s="113">
        <v>1.6392826364135136</v>
      </c>
    </row>
    <row r="57" spans="1:14" ht="13.2" customHeight="1">
      <c r="A57" s="106">
        <v>2020</v>
      </c>
      <c r="B57" s="107">
        <v>330.11398000000003</v>
      </c>
      <c r="C57" s="108">
        <v>418.8151880599828</v>
      </c>
      <c r="D57" s="108">
        <v>292.17402899999996</v>
      </c>
      <c r="E57" s="109">
        <v>524.20000000000005</v>
      </c>
      <c r="F57" s="109">
        <f t="shared" si="9"/>
        <v>1235.1892170599829</v>
      </c>
      <c r="G57" s="108">
        <v>47.765385000000002</v>
      </c>
      <c r="H57" s="108">
        <v>417.76591503278405</v>
      </c>
      <c r="I57" s="109">
        <f t="shared" si="13"/>
        <v>769.65791702719889</v>
      </c>
      <c r="J57" s="110">
        <f>I57/B57</f>
        <v>2.3314914352527536</v>
      </c>
      <c r="K57" s="110">
        <f t="shared" si="14"/>
        <v>20.283975486698953</v>
      </c>
      <c r="L57" s="110">
        <v>38.124665767038749</v>
      </c>
      <c r="M57" s="110">
        <v>1.3282249012300742</v>
      </c>
    </row>
    <row r="58" spans="1:14" ht="13.2" customHeight="1">
      <c r="A58" s="84">
        <v>2021</v>
      </c>
      <c r="B58" s="85">
        <v>332.28139499999997</v>
      </c>
      <c r="C58" s="91">
        <v>321.89999999999998</v>
      </c>
      <c r="D58" s="91">
        <v>404.3</v>
      </c>
      <c r="E58" s="93">
        <v>408.5</v>
      </c>
      <c r="F58" s="93">
        <f t="shared" si="9"/>
        <v>1134.7</v>
      </c>
      <c r="G58" s="91">
        <v>43.5</v>
      </c>
      <c r="H58" s="91">
        <v>343.8</v>
      </c>
      <c r="I58" s="93">
        <f t="shared" si="13"/>
        <v>747.40000000000009</v>
      </c>
      <c r="J58" s="88">
        <f t="shared" ref="J58:J59" si="15">I58/B58</f>
        <v>2.2492983695340514</v>
      </c>
      <c r="K58" s="88">
        <f t="shared" si="14"/>
        <v>19.568895814946245</v>
      </c>
      <c r="L58" s="88">
        <v>37.735128747389908</v>
      </c>
      <c r="M58" s="88">
        <v>2.3859789276419012</v>
      </c>
    </row>
    <row r="59" spans="1:14" ht="13.8" customHeight="1" thickBot="1">
      <c r="A59" s="266">
        <v>2022</v>
      </c>
      <c r="B59" s="267">
        <v>333.53724999999997</v>
      </c>
      <c r="C59" s="268">
        <v>222</v>
      </c>
      <c r="D59" s="268">
        <v>428.2</v>
      </c>
      <c r="E59" s="269">
        <v>343.8</v>
      </c>
      <c r="F59" s="269">
        <f t="shared" si="9"/>
        <v>994</v>
      </c>
      <c r="G59" s="268">
        <v>43.4</v>
      </c>
      <c r="H59" s="268">
        <v>242.7</v>
      </c>
      <c r="I59" s="269">
        <f t="shared" si="13"/>
        <v>707.90000000000009</v>
      </c>
      <c r="J59" s="270">
        <f t="shared" si="15"/>
        <v>2.1224016208084708</v>
      </c>
      <c r="K59" s="270">
        <f t="shared" si="14"/>
        <v>18.464894101033696</v>
      </c>
      <c r="L59" s="270">
        <v>40.482351921596248</v>
      </c>
      <c r="M59" s="270">
        <v>1.2809550388111719</v>
      </c>
    </row>
    <row r="60" spans="1:14" ht="15" customHeight="1" thickTop="1">
      <c r="A60" s="118" t="s">
        <v>54</v>
      </c>
      <c r="C60" s="118"/>
      <c r="D60" s="118"/>
      <c r="E60" s="118"/>
      <c r="F60" s="118"/>
      <c r="G60" s="118"/>
      <c r="H60" s="118"/>
      <c r="I60" s="118"/>
      <c r="J60" s="118"/>
      <c r="K60" s="118"/>
      <c r="L60" s="118"/>
      <c r="M60" s="118"/>
      <c r="N60" s="118"/>
    </row>
    <row r="61" spans="1:14" ht="15" customHeight="1">
      <c r="A61" s="118" t="s">
        <v>55</v>
      </c>
      <c r="C61" s="118"/>
      <c r="D61" s="118"/>
      <c r="E61" s="118"/>
      <c r="F61" s="118"/>
      <c r="G61" s="118"/>
      <c r="H61" s="118"/>
      <c r="I61" s="118"/>
      <c r="J61" s="118"/>
      <c r="K61" s="118"/>
      <c r="L61" s="118"/>
      <c r="M61" s="118"/>
      <c r="N61" s="118"/>
    </row>
    <row r="62" spans="1:14" ht="15" customHeight="1">
      <c r="A62" s="118" t="s">
        <v>56</v>
      </c>
      <c r="C62" s="118"/>
      <c r="D62" s="118"/>
      <c r="E62" s="118"/>
      <c r="F62" s="118"/>
      <c r="G62" s="118"/>
      <c r="H62" s="118"/>
      <c r="I62" s="118"/>
      <c r="J62" s="118"/>
      <c r="K62" s="118"/>
      <c r="L62" s="118"/>
      <c r="M62" s="118"/>
      <c r="N62" s="118"/>
    </row>
    <row r="63" spans="1:14" ht="15" customHeight="1">
      <c r="A63" s="118" t="s">
        <v>57</v>
      </c>
      <c r="C63" s="118"/>
      <c r="D63" s="118"/>
      <c r="E63" s="118"/>
      <c r="F63" s="118"/>
      <c r="G63" s="118"/>
      <c r="H63" s="118"/>
      <c r="I63" s="118"/>
      <c r="J63" s="118"/>
      <c r="K63" s="118"/>
      <c r="L63" s="118"/>
      <c r="M63" s="118"/>
      <c r="N63" s="118"/>
    </row>
    <row r="64" spans="1:14">
      <c r="A64" s="118"/>
      <c r="C64" s="118"/>
      <c r="D64" s="118"/>
      <c r="E64" s="118"/>
      <c r="F64" s="118"/>
      <c r="G64" s="118"/>
      <c r="H64" s="118"/>
      <c r="I64" s="118"/>
      <c r="J64" s="118"/>
      <c r="K64" s="118"/>
      <c r="L64" s="118"/>
      <c r="M64" s="118"/>
      <c r="N64" s="118"/>
    </row>
    <row r="65" spans="1:14" ht="15" customHeight="1">
      <c r="A65" s="22" t="s">
        <v>85</v>
      </c>
      <c r="C65" s="118"/>
      <c r="D65" s="118"/>
      <c r="E65" s="118"/>
      <c r="F65" s="118"/>
      <c r="G65" s="118"/>
      <c r="H65" s="118"/>
      <c r="I65" s="118"/>
      <c r="J65" s="118"/>
      <c r="K65" s="118"/>
      <c r="L65" s="118"/>
      <c r="M65" s="118"/>
      <c r="N65" s="118"/>
    </row>
    <row r="66" spans="1:14">
      <c r="A66" s="118"/>
      <c r="C66" s="118"/>
      <c r="D66" s="118"/>
      <c r="E66" s="118"/>
      <c r="F66" s="118"/>
      <c r="G66" s="118"/>
      <c r="H66" s="118"/>
      <c r="I66" s="118"/>
      <c r="J66" s="118"/>
      <c r="K66" s="118"/>
      <c r="L66" s="118"/>
      <c r="M66" s="118"/>
      <c r="N66" s="118"/>
    </row>
    <row r="67" spans="1:14">
      <c r="A67" s="118"/>
      <c r="C67" s="118"/>
      <c r="D67" s="118"/>
      <c r="E67" s="118"/>
      <c r="F67" s="118"/>
      <c r="G67" s="118"/>
      <c r="H67" s="118"/>
      <c r="I67" s="118"/>
      <c r="J67" s="118"/>
      <c r="K67" s="118"/>
      <c r="L67" s="118"/>
      <c r="M67" s="118"/>
      <c r="N67" s="118"/>
    </row>
    <row r="68" spans="1:14">
      <c r="A68" s="118"/>
      <c r="C68" s="118"/>
      <c r="D68" s="118"/>
      <c r="E68" s="118"/>
      <c r="F68" s="118"/>
      <c r="G68" s="118"/>
      <c r="H68" s="118"/>
      <c r="I68" s="118"/>
      <c r="J68" s="118"/>
      <c r="K68" s="118"/>
      <c r="L68" s="118"/>
      <c r="M68" s="118"/>
      <c r="N68" s="118"/>
    </row>
  </sheetData>
  <phoneticPr fontId="5" type="noConversion"/>
  <printOptions horizontalCentered="1" verticalCentered="1"/>
  <pageMargins left="0.75" right="0.75" top="0.56000000000000005" bottom="0.75" header="0.5" footer="0.5"/>
  <pageSetup scale="78"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autoPageBreaks="0" fitToPage="1"/>
  </sheetPr>
  <dimension ref="A1:M74"/>
  <sheetViews>
    <sheetView showZeros="0" showOutlineSymbols="0" workbookViewId="0">
      <pane ySplit="5" topLeftCell="A6" activePane="bottomLeft" state="frozen"/>
      <selection pane="bottomLeft"/>
    </sheetView>
  </sheetViews>
  <sheetFormatPr defaultColWidth="12.6640625" defaultRowHeight="13.2"/>
  <cols>
    <col min="1" max="1" width="12.109375" style="117" customWidth="1"/>
    <col min="2" max="2" width="16.6640625" style="118" customWidth="1"/>
    <col min="3" max="9" width="13.33203125" style="119" customWidth="1"/>
    <col min="10" max="11" width="15" style="120" customWidth="1"/>
    <col min="12" max="12" width="22.21875" style="121" customWidth="1"/>
    <col min="13" max="16384" width="12.6640625" style="75"/>
  </cols>
  <sheetData>
    <row r="1" spans="1:13" s="74" customFormat="1" ht="16.2" thickBot="1">
      <c r="A1" s="73" t="s">
        <v>58</v>
      </c>
      <c r="B1" s="73"/>
      <c r="C1" s="73"/>
      <c r="D1" s="73"/>
      <c r="E1" s="73"/>
      <c r="F1" s="73"/>
      <c r="G1" s="73"/>
      <c r="H1" s="73"/>
      <c r="I1" s="73"/>
      <c r="J1" s="73"/>
      <c r="K1" s="6" t="s">
        <v>24</v>
      </c>
      <c r="L1" s="6"/>
    </row>
    <row r="2" spans="1:13" ht="21" customHeight="1" thickTop="1">
      <c r="A2" s="160"/>
      <c r="B2" s="168"/>
      <c r="C2" s="166" t="s">
        <v>0</v>
      </c>
      <c r="D2" s="167"/>
      <c r="E2" s="167"/>
      <c r="F2" s="167"/>
      <c r="G2" s="134" t="s">
        <v>28</v>
      </c>
      <c r="H2" s="128"/>
      <c r="I2" s="134" t="s">
        <v>59</v>
      </c>
      <c r="J2" s="128"/>
      <c r="K2" s="128"/>
      <c r="L2" s="128"/>
      <c r="M2" s="147"/>
    </row>
    <row r="3" spans="1:13" ht="42" customHeight="1">
      <c r="A3" s="161" t="s">
        <v>42</v>
      </c>
      <c r="B3" s="169" t="s">
        <v>51</v>
      </c>
      <c r="C3" s="170" t="s">
        <v>4</v>
      </c>
      <c r="D3" s="171" t="s">
        <v>1</v>
      </c>
      <c r="E3" s="171" t="s">
        <v>60</v>
      </c>
      <c r="F3" s="170" t="s">
        <v>61</v>
      </c>
      <c r="G3" s="171" t="s">
        <v>62</v>
      </c>
      <c r="H3" s="172" t="s">
        <v>20</v>
      </c>
      <c r="I3" s="173" t="s">
        <v>2</v>
      </c>
      <c r="J3" s="143" t="s">
        <v>23</v>
      </c>
      <c r="K3" s="143"/>
      <c r="L3" s="144"/>
      <c r="M3" s="147"/>
    </row>
    <row r="4" spans="1:13" ht="27" customHeight="1">
      <c r="A4" s="162"/>
      <c r="B4" s="163"/>
      <c r="C4" s="164"/>
      <c r="D4" s="164"/>
      <c r="E4" s="164"/>
      <c r="F4" s="164"/>
      <c r="G4" s="164"/>
      <c r="H4" s="164"/>
      <c r="I4" s="164"/>
      <c r="J4" s="135" t="s">
        <v>6</v>
      </c>
      <c r="K4" s="136"/>
      <c r="L4" s="165" t="s">
        <v>18</v>
      </c>
      <c r="M4" s="147"/>
    </row>
    <row r="5" spans="1:13" ht="27" customHeight="1">
      <c r="A5" s="76"/>
      <c r="B5" s="77" t="s">
        <v>26</v>
      </c>
      <c r="C5" s="131" t="s">
        <v>86</v>
      </c>
      <c r="D5" s="132"/>
      <c r="E5" s="132"/>
      <c r="F5" s="132"/>
      <c r="G5" s="132"/>
      <c r="H5" s="132"/>
      <c r="I5" s="133"/>
      <c r="J5" s="78" t="s">
        <v>34</v>
      </c>
      <c r="K5" s="174" t="s">
        <v>35</v>
      </c>
      <c r="L5" s="175"/>
    </row>
    <row r="6" spans="1:13" ht="13.2" customHeight="1">
      <c r="A6" s="79">
        <v>1970</v>
      </c>
      <c r="B6" s="80">
        <v>205.05199999999999</v>
      </c>
      <c r="C6" s="81">
        <v>125.54209875613962</v>
      </c>
      <c r="D6" s="81" t="s">
        <v>7</v>
      </c>
      <c r="E6" s="81">
        <v>27.4</v>
      </c>
      <c r="F6" s="81">
        <f t="shared" ref="F6:F35" si="0">SUM(C6,D6,E6)</f>
        <v>152.94209875613961</v>
      </c>
      <c r="G6" s="81">
        <v>11.676501149425301</v>
      </c>
      <c r="H6" s="81">
        <v>24.2</v>
      </c>
      <c r="I6" s="81">
        <f t="shared" ref="I6:I35" si="1">F6-SUM(G6,H6)</f>
        <v>117.06559760671431</v>
      </c>
      <c r="J6" s="82">
        <f t="shared" ref="J6:J34" si="2">I6/B6</f>
        <v>0.57090688023874092</v>
      </c>
      <c r="K6" s="83">
        <f t="shared" ref="K6:K43" si="3">J6*8.7</f>
        <v>4.966889858077046</v>
      </c>
      <c r="L6" s="83">
        <v>11.23680147751436</v>
      </c>
    </row>
    <row r="7" spans="1:13" ht="13.2" customHeight="1">
      <c r="A7" s="84">
        <v>1971</v>
      </c>
      <c r="B7" s="85">
        <v>207.661</v>
      </c>
      <c r="C7" s="86">
        <v>160.77668927276545</v>
      </c>
      <c r="D7" s="86" t="s">
        <v>7</v>
      </c>
      <c r="E7" s="86">
        <v>24.2</v>
      </c>
      <c r="F7" s="86">
        <f t="shared" si="0"/>
        <v>184.97668927276544</v>
      </c>
      <c r="G7" s="86">
        <v>11.5816724137931</v>
      </c>
      <c r="H7" s="86">
        <v>33.054954022988497</v>
      </c>
      <c r="I7" s="86">
        <f t="shared" si="1"/>
        <v>140.34006283598384</v>
      </c>
      <c r="J7" s="87">
        <f t="shared" si="2"/>
        <v>0.67581328625010884</v>
      </c>
      <c r="K7" s="88">
        <f t="shared" si="3"/>
        <v>5.8795755903759463</v>
      </c>
      <c r="L7" s="88">
        <v>12.656009353386425</v>
      </c>
    </row>
    <row r="8" spans="1:13" ht="13.2" customHeight="1">
      <c r="A8" s="84">
        <v>1972</v>
      </c>
      <c r="B8" s="85">
        <v>209.89599999999999</v>
      </c>
      <c r="C8" s="86">
        <v>164.56355622821107</v>
      </c>
      <c r="D8" s="86" t="s">
        <v>7</v>
      </c>
      <c r="E8" s="86">
        <v>33.054954022988497</v>
      </c>
      <c r="F8" s="86">
        <f t="shared" si="0"/>
        <v>197.61851025119955</v>
      </c>
      <c r="G8" s="86">
        <v>12.6596655172414</v>
      </c>
      <c r="H8" s="86">
        <v>44.490901149425298</v>
      </c>
      <c r="I8" s="86">
        <f t="shared" si="1"/>
        <v>140.46794358453286</v>
      </c>
      <c r="J8" s="87">
        <f t="shared" si="2"/>
        <v>0.66922639585572319</v>
      </c>
      <c r="K8" s="88">
        <f t="shared" si="3"/>
        <v>5.8222696439447912</v>
      </c>
      <c r="L8" s="88">
        <v>12.471515642498291</v>
      </c>
    </row>
    <row r="9" spans="1:13" ht="13.2" customHeight="1">
      <c r="A9" s="84">
        <v>1973</v>
      </c>
      <c r="B9" s="85">
        <v>211.90899999999999</v>
      </c>
      <c r="C9" s="86">
        <v>174.1587269952004</v>
      </c>
      <c r="D9" s="86" t="s">
        <v>7</v>
      </c>
      <c r="E9" s="86">
        <v>44.490901149425298</v>
      </c>
      <c r="F9" s="86">
        <f t="shared" si="0"/>
        <v>218.64962814462569</v>
      </c>
      <c r="G9" s="86">
        <v>14.4137655172414</v>
      </c>
      <c r="H9" s="86">
        <v>52.745824137931002</v>
      </c>
      <c r="I9" s="86">
        <f t="shared" si="1"/>
        <v>151.4900384894533</v>
      </c>
      <c r="J9" s="87">
        <f t="shared" si="2"/>
        <v>0.71488251319884155</v>
      </c>
      <c r="K9" s="88">
        <f t="shared" si="3"/>
        <v>6.2194778648299209</v>
      </c>
      <c r="L9" s="88">
        <v>13.042433948819294</v>
      </c>
    </row>
    <row r="10" spans="1:13" ht="13.2" customHeight="1">
      <c r="A10" s="84">
        <v>1974</v>
      </c>
      <c r="B10" s="85">
        <v>213.85400000000001</v>
      </c>
      <c r="C10" s="86">
        <v>172.00552101327446</v>
      </c>
      <c r="D10" s="86" t="s">
        <v>7</v>
      </c>
      <c r="E10" s="86">
        <v>52.745824137931002</v>
      </c>
      <c r="F10" s="86">
        <f t="shared" si="0"/>
        <v>224.75134515120547</v>
      </c>
      <c r="G10" s="86">
        <v>12.6017862068966</v>
      </c>
      <c r="H10" s="86">
        <v>66.375522988505793</v>
      </c>
      <c r="I10" s="86">
        <f t="shared" si="1"/>
        <v>145.77403595580307</v>
      </c>
      <c r="J10" s="87">
        <f t="shared" si="2"/>
        <v>0.68165213629767529</v>
      </c>
      <c r="K10" s="88">
        <f t="shared" si="3"/>
        <v>5.9303735857897744</v>
      </c>
      <c r="L10" s="88">
        <v>12.294701064359607</v>
      </c>
    </row>
    <row r="11" spans="1:13" ht="13.2" customHeight="1">
      <c r="A11" s="84">
        <v>1975</v>
      </c>
      <c r="B11" s="85">
        <v>215.97300000000001</v>
      </c>
      <c r="C11" s="86">
        <v>144.12273537534585</v>
      </c>
      <c r="D11" s="86" t="s">
        <v>7</v>
      </c>
      <c r="E11" s="86">
        <v>66.375522988505793</v>
      </c>
      <c r="F11" s="86">
        <f t="shared" si="0"/>
        <v>210.49825836385165</v>
      </c>
      <c r="G11" s="86">
        <v>13.1933252873563</v>
      </c>
      <c r="H11" s="86">
        <v>44.307401149425303</v>
      </c>
      <c r="I11" s="86">
        <f t="shared" si="1"/>
        <v>152.99753192707004</v>
      </c>
      <c r="J11" s="87">
        <f t="shared" si="2"/>
        <v>0.70841045837706584</v>
      </c>
      <c r="K11" s="88">
        <f t="shared" si="3"/>
        <v>6.1631709878804726</v>
      </c>
      <c r="L11" s="88">
        <v>13.190326850237584</v>
      </c>
    </row>
    <row r="12" spans="1:13" ht="13.2" customHeight="1">
      <c r="A12" s="79">
        <v>1976</v>
      </c>
      <c r="B12" s="80">
        <v>218.035</v>
      </c>
      <c r="C12" s="81">
        <v>166.59711859935265</v>
      </c>
      <c r="D12" s="81" t="s">
        <v>7</v>
      </c>
      <c r="E12" s="81">
        <v>44.307401149425303</v>
      </c>
      <c r="F12" s="81">
        <f t="shared" si="0"/>
        <v>210.90451974877794</v>
      </c>
      <c r="G12" s="81">
        <v>13.470008045977</v>
      </c>
      <c r="H12" s="81">
        <v>75.493670114942503</v>
      </c>
      <c r="I12" s="81">
        <f t="shared" si="1"/>
        <v>121.94084158785844</v>
      </c>
      <c r="J12" s="82">
        <f t="shared" si="2"/>
        <v>0.55927186730505862</v>
      </c>
      <c r="K12" s="83">
        <f t="shared" si="3"/>
        <v>4.8656652455540099</v>
      </c>
      <c r="L12" s="83">
        <v>10.448555961605278</v>
      </c>
    </row>
    <row r="13" spans="1:13" ht="13.2" customHeight="1">
      <c r="A13" s="79">
        <v>1977</v>
      </c>
      <c r="B13" s="80">
        <v>220.23899999999998</v>
      </c>
      <c r="C13" s="81">
        <v>180.2305029973769</v>
      </c>
      <c r="D13" s="81" t="s">
        <v>7</v>
      </c>
      <c r="E13" s="81">
        <v>75.493670114942503</v>
      </c>
      <c r="F13" s="81">
        <f t="shared" si="0"/>
        <v>255.72417311231942</v>
      </c>
      <c r="G13" s="81">
        <v>17.631326436781599</v>
      </c>
      <c r="H13" s="81">
        <v>73.748629885057497</v>
      </c>
      <c r="I13" s="81">
        <f t="shared" si="1"/>
        <v>164.34421679048032</v>
      </c>
      <c r="J13" s="82">
        <f t="shared" si="2"/>
        <v>0.74620851343531502</v>
      </c>
      <c r="K13" s="83">
        <f t="shared" si="3"/>
        <v>6.4920140668872399</v>
      </c>
      <c r="L13" s="83">
        <v>14.378876363868955</v>
      </c>
    </row>
    <row r="14" spans="1:13" ht="13.2" customHeight="1">
      <c r="A14" s="79">
        <v>1978</v>
      </c>
      <c r="B14" s="80">
        <v>222.58500000000001</v>
      </c>
      <c r="C14" s="81">
        <v>189.4607167897091</v>
      </c>
      <c r="D14" s="81" t="s">
        <v>7</v>
      </c>
      <c r="E14" s="81">
        <v>73.748629885057497</v>
      </c>
      <c r="F14" s="81">
        <f t="shared" si="0"/>
        <v>263.20934667476661</v>
      </c>
      <c r="G14" s="81">
        <v>18.472451724137901</v>
      </c>
      <c r="H14" s="81">
        <v>68.354134482758596</v>
      </c>
      <c r="I14" s="81">
        <f t="shared" si="1"/>
        <v>176.38276046787013</v>
      </c>
      <c r="J14" s="82">
        <f t="shared" si="2"/>
        <v>0.7924287821186069</v>
      </c>
      <c r="K14" s="83">
        <f t="shared" si="3"/>
        <v>6.8941304044318796</v>
      </c>
      <c r="L14" s="83">
        <v>16.009805266950419</v>
      </c>
    </row>
    <row r="15" spans="1:13" ht="13.2" customHeight="1">
      <c r="A15" s="79">
        <v>1979</v>
      </c>
      <c r="B15" s="80">
        <v>225.05500000000001</v>
      </c>
      <c r="C15" s="81">
        <v>185.67080245439183</v>
      </c>
      <c r="D15" s="81" t="s">
        <v>7</v>
      </c>
      <c r="E15" s="81">
        <v>68.354134482758596</v>
      </c>
      <c r="F15" s="81">
        <f t="shared" si="0"/>
        <v>254.02493693715041</v>
      </c>
      <c r="G15" s="81">
        <v>20.729011494252902</v>
      </c>
      <c r="H15" s="81">
        <v>62.086075862069002</v>
      </c>
      <c r="I15" s="81">
        <f t="shared" si="1"/>
        <v>171.20984958082852</v>
      </c>
      <c r="J15" s="82">
        <f t="shared" si="2"/>
        <v>0.7607467044981383</v>
      </c>
      <c r="K15" s="83">
        <f t="shared" si="3"/>
        <v>6.6184963291338024</v>
      </c>
      <c r="L15" s="83">
        <v>14.086415692614468</v>
      </c>
    </row>
    <row r="16" spans="1:13" ht="13.2" customHeight="1">
      <c r="A16" s="79">
        <v>1980</v>
      </c>
      <c r="B16" s="80">
        <v>227.726</v>
      </c>
      <c r="C16" s="81">
        <v>190.74642458980898</v>
      </c>
      <c r="D16" s="81" t="s">
        <v>7</v>
      </c>
      <c r="E16" s="81">
        <v>62.086075862069002</v>
      </c>
      <c r="F16" s="81">
        <f t="shared" si="0"/>
        <v>252.83250045187799</v>
      </c>
      <c r="G16" s="81">
        <v>23.882122988505799</v>
      </c>
      <c r="H16" s="81">
        <v>97.440237931034503</v>
      </c>
      <c r="I16" s="81">
        <f t="shared" si="1"/>
        <v>131.51013953233769</v>
      </c>
      <c r="J16" s="82">
        <f t="shared" si="2"/>
        <v>0.57749286217795814</v>
      </c>
      <c r="K16" s="83">
        <f t="shared" si="3"/>
        <v>5.0241879009482355</v>
      </c>
      <c r="L16" s="83">
        <v>10.201889213918321</v>
      </c>
    </row>
    <row r="17" spans="1:12" ht="13.2" customHeight="1">
      <c r="A17" s="84">
        <v>1981</v>
      </c>
      <c r="B17" s="85">
        <v>229.96600000000001</v>
      </c>
      <c r="C17" s="86">
        <v>183.26610627514199</v>
      </c>
      <c r="D17" s="86" t="s">
        <v>7</v>
      </c>
      <c r="E17" s="86">
        <v>97.440237931034503</v>
      </c>
      <c r="F17" s="86">
        <f t="shared" si="0"/>
        <v>280.70634420617648</v>
      </c>
      <c r="G17" s="86">
        <v>22.244606896551701</v>
      </c>
      <c r="H17" s="86">
        <v>93.131131034482806</v>
      </c>
      <c r="I17" s="86">
        <f t="shared" si="1"/>
        <v>165.33060627514197</v>
      </c>
      <c r="J17" s="87">
        <f t="shared" si="2"/>
        <v>0.71893500028326784</v>
      </c>
      <c r="K17" s="88">
        <f t="shared" si="3"/>
        <v>6.2547345024644301</v>
      </c>
      <c r="L17" s="88">
        <v>13.034268922100777</v>
      </c>
    </row>
    <row r="18" spans="1:12" ht="13.2" customHeight="1">
      <c r="A18" s="84">
        <v>1982</v>
      </c>
      <c r="B18" s="85">
        <v>232.18799999999999</v>
      </c>
      <c r="C18" s="86">
        <v>197.83093747727301</v>
      </c>
      <c r="D18" s="86" t="s">
        <v>7</v>
      </c>
      <c r="E18" s="86">
        <v>93.131131034482806</v>
      </c>
      <c r="F18" s="86">
        <f t="shared" si="0"/>
        <v>290.96206851175583</v>
      </c>
      <c r="G18" s="86">
        <v>20.188781609195399</v>
      </c>
      <c r="H18" s="86">
        <v>110.773131034483</v>
      </c>
      <c r="I18" s="86">
        <f t="shared" si="1"/>
        <v>160.00015586807743</v>
      </c>
      <c r="J18" s="87">
        <f t="shared" si="2"/>
        <v>0.68909743771459953</v>
      </c>
      <c r="K18" s="88">
        <f t="shared" si="3"/>
        <v>5.995147708117015</v>
      </c>
      <c r="L18" s="88">
        <v>12.192624458632116</v>
      </c>
    </row>
    <row r="19" spans="1:12" ht="13.2" customHeight="1">
      <c r="A19" s="84">
        <v>1983</v>
      </c>
      <c r="B19" s="85">
        <v>234.30699999999999</v>
      </c>
      <c r="C19" s="86">
        <v>127.184444557302</v>
      </c>
      <c r="D19" s="86" t="s">
        <v>7</v>
      </c>
      <c r="E19" s="86">
        <v>110.773131034483</v>
      </c>
      <c r="F19" s="86">
        <f t="shared" si="0"/>
        <v>237.957575591785</v>
      </c>
      <c r="G19" s="86">
        <v>17.011040229885101</v>
      </c>
      <c r="H19" s="86">
        <v>67.935362068965503</v>
      </c>
      <c r="I19" s="86">
        <f t="shared" si="1"/>
        <v>153.01117329293442</v>
      </c>
      <c r="J19" s="87">
        <f t="shared" si="2"/>
        <v>0.65303714055890105</v>
      </c>
      <c r="K19" s="88">
        <f t="shared" si="3"/>
        <v>5.681423122862439</v>
      </c>
      <c r="L19" s="88">
        <v>11.534205481337303</v>
      </c>
    </row>
    <row r="20" spans="1:12" ht="13.2" customHeight="1">
      <c r="A20" s="84">
        <v>1984</v>
      </c>
      <c r="B20" s="85">
        <v>236.34800000000001</v>
      </c>
      <c r="C20" s="86">
        <v>124.41240885607</v>
      </c>
      <c r="D20" s="86" t="s">
        <v>7</v>
      </c>
      <c r="E20" s="86">
        <v>67.935362068965503</v>
      </c>
      <c r="F20" s="86">
        <f t="shared" si="0"/>
        <v>192.34777092503549</v>
      </c>
      <c r="G20" s="86">
        <v>18.282789655172401</v>
      </c>
      <c r="H20" s="86">
        <v>95.203741379310401</v>
      </c>
      <c r="I20" s="86">
        <f t="shared" si="1"/>
        <v>78.861239890552696</v>
      </c>
      <c r="J20" s="87">
        <f t="shared" si="2"/>
        <v>0.33366578050397167</v>
      </c>
      <c r="K20" s="88">
        <f t="shared" si="3"/>
        <v>2.9028922903845533</v>
      </c>
      <c r="L20" s="88">
        <v>6.2284173118078421</v>
      </c>
    </row>
    <row r="21" spans="1:12" ht="13.2" customHeight="1">
      <c r="A21" s="84">
        <v>1985</v>
      </c>
      <c r="B21" s="85">
        <v>238.46600000000001</v>
      </c>
      <c r="C21" s="86">
        <v>152.50036244537301</v>
      </c>
      <c r="D21" s="86" t="s">
        <v>7</v>
      </c>
      <c r="E21" s="86">
        <v>95.203741379310401</v>
      </c>
      <c r="F21" s="86">
        <f t="shared" si="0"/>
        <v>247.70410382468341</v>
      </c>
      <c r="G21" s="86">
        <v>15.2852609195402</v>
      </c>
      <c r="H21" s="86">
        <v>87.794482758620703</v>
      </c>
      <c r="I21" s="86">
        <f t="shared" si="1"/>
        <v>144.62436014652252</v>
      </c>
      <c r="J21" s="87">
        <f t="shared" si="2"/>
        <v>0.60647790522138378</v>
      </c>
      <c r="K21" s="88">
        <f t="shared" si="3"/>
        <v>5.2763577754260389</v>
      </c>
      <c r="L21" s="88">
        <v>11.11924596995744</v>
      </c>
    </row>
    <row r="22" spans="1:12" ht="13.2" customHeight="1">
      <c r="A22" s="79">
        <v>1986</v>
      </c>
      <c r="B22" s="80">
        <v>240.65100000000001</v>
      </c>
      <c r="C22" s="81">
        <v>147.40654260709499</v>
      </c>
      <c r="D22" s="81" t="s">
        <v>7</v>
      </c>
      <c r="E22" s="81">
        <v>87.794482758620703</v>
      </c>
      <c r="F22" s="81">
        <f t="shared" si="0"/>
        <v>235.20102536571568</v>
      </c>
      <c r="G22" s="81">
        <v>13.791012643678201</v>
      </c>
      <c r="H22" s="81">
        <v>106.34245632183899</v>
      </c>
      <c r="I22" s="81">
        <f t="shared" si="1"/>
        <v>115.06755640019848</v>
      </c>
      <c r="J22" s="82">
        <f t="shared" si="2"/>
        <v>0.47815116662801516</v>
      </c>
      <c r="K22" s="83">
        <f t="shared" si="3"/>
        <v>4.1599151496637319</v>
      </c>
      <c r="L22" s="83">
        <v>8.485345455247618</v>
      </c>
    </row>
    <row r="23" spans="1:12" ht="13.2" customHeight="1">
      <c r="A23" s="79">
        <v>1987</v>
      </c>
      <c r="B23" s="80">
        <v>242.804</v>
      </c>
      <c r="C23" s="81">
        <v>170.92</v>
      </c>
      <c r="D23" s="81" t="s">
        <v>7</v>
      </c>
      <c r="E23" s="81">
        <v>106.34245632183899</v>
      </c>
      <c r="F23" s="81">
        <f t="shared" si="0"/>
        <v>277.26245632183895</v>
      </c>
      <c r="G23" s="81">
        <v>20.013080459770102</v>
      </c>
      <c r="H23" s="81">
        <v>91.908182758620697</v>
      </c>
      <c r="I23" s="81">
        <f t="shared" si="1"/>
        <v>165.34119310344815</v>
      </c>
      <c r="J23" s="82">
        <f t="shared" si="2"/>
        <v>0.68096568880021802</v>
      </c>
      <c r="K23" s="83">
        <f t="shared" si="3"/>
        <v>5.9244014925618966</v>
      </c>
      <c r="L23" s="83">
        <v>11.535279954982041</v>
      </c>
    </row>
    <row r="24" spans="1:12" ht="13.2" customHeight="1">
      <c r="A24" s="79">
        <v>1988</v>
      </c>
      <c r="B24" s="80">
        <v>245.02099999999999</v>
      </c>
      <c r="C24" s="81">
        <v>182.13</v>
      </c>
      <c r="D24" s="81" t="s">
        <v>7</v>
      </c>
      <c r="E24" s="81">
        <v>91.908182758620697</v>
      </c>
      <c r="F24" s="81">
        <f t="shared" si="0"/>
        <v>274.03818275862068</v>
      </c>
      <c r="G24" s="81">
        <v>28.414943678160899</v>
      </c>
      <c r="H24" s="81">
        <v>156.112822988506</v>
      </c>
      <c r="I24" s="81">
        <f t="shared" si="1"/>
        <v>89.510416091953772</v>
      </c>
      <c r="J24" s="82">
        <f t="shared" si="2"/>
        <v>0.36531732419651286</v>
      </c>
      <c r="K24" s="83">
        <f t="shared" si="3"/>
        <v>3.1782607205096616</v>
      </c>
      <c r="L24" s="83">
        <v>6.0656850593814982</v>
      </c>
    </row>
    <row r="25" spans="1:12" ht="13.2" customHeight="1">
      <c r="A25" s="79">
        <v>1989</v>
      </c>
      <c r="B25" s="80">
        <v>247.34200000000001</v>
      </c>
      <c r="C25" s="89">
        <v>182.51</v>
      </c>
      <c r="D25" s="81" t="s">
        <v>7</v>
      </c>
      <c r="E25" s="89">
        <v>156.112822988506</v>
      </c>
      <c r="F25" s="81">
        <f t="shared" si="0"/>
        <v>338.62282298850596</v>
      </c>
      <c r="G25" s="89">
        <v>20.2836149425287</v>
      </c>
      <c r="H25" s="89">
        <v>169.961302298851</v>
      </c>
      <c r="I25" s="81">
        <f t="shared" si="1"/>
        <v>148.37790574712625</v>
      </c>
      <c r="J25" s="82">
        <f t="shared" si="2"/>
        <v>0.59988964974458947</v>
      </c>
      <c r="K25" s="83">
        <f t="shared" si="3"/>
        <v>5.2190399527779281</v>
      </c>
      <c r="L25" s="83">
        <v>9.7049151715438899</v>
      </c>
    </row>
    <row r="26" spans="1:12" ht="13.2" customHeight="1">
      <c r="A26" s="79">
        <v>1990</v>
      </c>
      <c r="B26" s="80">
        <v>250.13200000000001</v>
      </c>
      <c r="C26" s="89">
        <v>126.77568453113601</v>
      </c>
      <c r="D26" s="89">
        <v>6.0319999999999983</v>
      </c>
      <c r="E26" s="90">
        <v>169.961302298851</v>
      </c>
      <c r="F26" s="90">
        <f t="shared" si="0"/>
        <v>302.768986829987</v>
      </c>
      <c r="G26" s="89">
        <v>16.272000000000002</v>
      </c>
      <c r="H26" s="89">
        <v>59.257183702230179</v>
      </c>
      <c r="I26" s="81">
        <f t="shared" si="1"/>
        <v>227.23980312775683</v>
      </c>
      <c r="J26" s="82">
        <f t="shared" si="2"/>
        <v>0.90847953531638026</v>
      </c>
      <c r="K26" s="83">
        <f t="shared" si="3"/>
        <v>7.9037719572525074</v>
      </c>
      <c r="L26" s="83">
        <v>14.652925405130025</v>
      </c>
    </row>
    <row r="27" spans="1:12" ht="13.2" customHeight="1">
      <c r="A27" s="84">
        <v>1991</v>
      </c>
      <c r="B27" s="85">
        <v>253.49299999999999</v>
      </c>
      <c r="C27" s="91">
        <v>128.99768343600002</v>
      </c>
      <c r="D27" s="92">
        <v>1.5390000000000001</v>
      </c>
      <c r="E27" s="93">
        <v>59.257183702230179</v>
      </c>
      <c r="F27" s="93">
        <f t="shared" si="0"/>
        <v>189.79386713823018</v>
      </c>
      <c r="G27" s="92">
        <v>16.389999999999997</v>
      </c>
      <c r="H27" s="92">
        <v>41.588374222547571</v>
      </c>
      <c r="I27" s="93">
        <f t="shared" si="1"/>
        <v>131.81549291568263</v>
      </c>
      <c r="J27" s="88">
        <f t="shared" si="2"/>
        <v>0.51999657945459099</v>
      </c>
      <c r="K27" s="88">
        <f t="shared" si="3"/>
        <v>4.5239702412549416</v>
      </c>
      <c r="L27" s="88">
        <v>8.5538333562369395</v>
      </c>
    </row>
    <row r="28" spans="1:12" ht="13.2" customHeight="1">
      <c r="A28" s="84">
        <v>1992</v>
      </c>
      <c r="B28" s="85">
        <v>256.89400000000001</v>
      </c>
      <c r="C28" s="91">
        <v>119.52724321757461</v>
      </c>
      <c r="D28" s="92">
        <v>4.1979999999999995</v>
      </c>
      <c r="E28" s="93">
        <v>41.588374222547571</v>
      </c>
      <c r="F28" s="93">
        <f t="shared" si="0"/>
        <v>165.31361744012219</v>
      </c>
      <c r="G28" s="92">
        <v>23.195</v>
      </c>
      <c r="H28" s="92">
        <v>38.585426681193177</v>
      </c>
      <c r="I28" s="93">
        <f t="shared" si="1"/>
        <v>103.53319075892901</v>
      </c>
      <c r="J28" s="88">
        <f t="shared" si="2"/>
        <v>0.40301910811046193</v>
      </c>
      <c r="K28" s="88">
        <f t="shared" si="3"/>
        <v>3.5062662405610183</v>
      </c>
      <c r="L28" s="88">
        <v>6.5618165451641559</v>
      </c>
    </row>
    <row r="29" spans="1:12" ht="13.2" customHeight="1">
      <c r="A29" s="84">
        <v>1993</v>
      </c>
      <c r="B29" s="85">
        <v>260.255</v>
      </c>
      <c r="C29" s="91">
        <v>186.28007383388203</v>
      </c>
      <c r="D29" s="92">
        <v>1.9450000000000003</v>
      </c>
      <c r="E29" s="93">
        <v>38.585426681193177</v>
      </c>
      <c r="F29" s="93">
        <f t="shared" si="0"/>
        <v>226.8105005150752</v>
      </c>
      <c r="G29" s="92">
        <v>22.033000000000001</v>
      </c>
      <c r="H29" s="92">
        <v>70.465188846401958</v>
      </c>
      <c r="I29" s="93">
        <f t="shared" si="1"/>
        <v>134.31231166867326</v>
      </c>
      <c r="J29" s="88">
        <f t="shared" si="2"/>
        <v>0.51607965906004982</v>
      </c>
      <c r="K29" s="88">
        <f t="shared" si="3"/>
        <v>4.4898930338224332</v>
      </c>
      <c r="L29" s="88">
        <v>8.4675122668646683</v>
      </c>
    </row>
    <row r="30" spans="1:12" ht="13.2" customHeight="1">
      <c r="A30" s="84">
        <v>1994</v>
      </c>
      <c r="B30" s="85">
        <v>263.43599999999998</v>
      </c>
      <c r="C30" s="91">
        <v>168.511397798312</v>
      </c>
      <c r="D30" s="92">
        <v>0.85000000000000009</v>
      </c>
      <c r="E30" s="93">
        <v>70.465188846401958</v>
      </c>
      <c r="F30" s="93">
        <f t="shared" si="0"/>
        <v>239.82658664471396</v>
      </c>
      <c r="G30" s="92">
        <v>17.396999999999998</v>
      </c>
      <c r="H30" s="92">
        <v>59.442908704498201</v>
      </c>
      <c r="I30" s="93">
        <f t="shared" si="1"/>
        <v>162.98667794021577</v>
      </c>
      <c r="J30" s="88">
        <f t="shared" si="2"/>
        <v>0.61869553872749272</v>
      </c>
      <c r="K30" s="88">
        <f t="shared" si="3"/>
        <v>5.382651186929186</v>
      </c>
      <c r="L30" s="88">
        <v>10.123993858284249</v>
      </c>
    </row>
    <row r="31" spans="1:12" ht="13.2" customHeight="1">
      <c r="A31" s="84">
        <v>1995</v>
      </c>
      <c r="B31" s="85">
        <v>266.55700000000002</v>
      </c>
      <c r="C31" s="91">
        <v>190.75407514193341</v>
      </c>
      <c r="D31" s="92">
        <v>0.86499999999999999</v>
      </c>
      <c r="E31" s="93">
        <v>59.442908704498201</v>
      </c>
      <c r="F31" s="93">
        <f t="shared" si="0"/>
        <v>251.06198384643162</v>
      </c>
      <c r="G31" s="92">
        <v>22.110000000000003</v>
      </c>
      <c r="H31" s="92">
        <v>71.988287281824995</v>
      </c>
      <c r="I31" s="93">
        <f t="shared" si="1"/>
        <v>156.96369656460661</v>
      </c>
      <c r="J31" s="88">
        <f t="shared" si="2"/>
        <v>0.58885602915926649</v>
      </c>
      <c r="K31" s="88">
        <f t="shared" si="3"/>
        <v>5.1230474536856176</v>
      </c>
      <c r="L31" s="88">
        <v>9.7883101568463822</v>
      </c>
    </row>
    <row r="32" spans="1:12" ht="13.2" customHeight="1">
      <c r="A32" s="79">
        <v>1996</v>
      </c>
      <c r="B32" s="80">
        <v>269.66699999999997</v>
      </c>
      <c r="C32" s="94">
        <v>171.2830006353775</v>
      </c>
      <c r="D32" s="95">
        <v>0.50700000000000012</v>
      </c>
      <c r="E32" s="90">
        <v>71.988287281824995</v>
      </c>
      <c r="F32" s="90">
        <f t="shared" si="0"/>
        <v>243.7782879172025</v>
      </c>
      <c r="G32" s="95">
        <v>26.777999999999995</v>
      </c>
      <c r="H32" s="95">
        <v>66.561756566622094</v>
      </c>
      <c r="I32" s="90">
        <f t="shared" si="1"/>
        <v>150.43853135058043</v>
      </c>
      <c r="J32" s="83">
        <f t="shared" si="2"/>
        <v>0.55786778267485626</v>
      </c>
      <c r="K32" s="83">
        <f t="shared" si="3"/>
        <v>4.8534497092712492</v>
      </c>
      <c r="L32" s="83">
        <v>9.2478474959579362</v>
      </c>
    </row>
    <row r="33" spans="1:12" ht="13.2" customHeight="1">
      <c r="A33" s="79">
        <v>1997</v>
      </c>
      <c r="B33" s="80">
        <v>272.91199999999998</v>
      </c>
      <c r="C33" s="94">
        <v>192.27683629401463</v>
      </c>
      <c r="D33" s="89">
        <v>0.19400000000000003</v>
      </c>
      <c r="E33" s="90">
        <v>66.561756566622094</v>
      </c>
      <c r="F33" s="90">
        <f t="shared" si="0"/>
        <v>259.03259286063673</v>
      </c>
      <c r="G33" s="89">
        <v>21.298999999999996</v>
      </c>
      <c r="H33" s="89">
        <v>86.272772737045926</v>
      </c>
      <c r="I33" s="90">
        <f t="shared" si="1"/>
        <v>151.46082012359079</v>
      </c>
      <c r="J33" s="83">
        <f t="shared" si="2"/>
        <v>0.55498043370606942</v>
      </c>
      <c r="K33" s="83">
        <f t="shared" si="3"/>
        <v>4.8283297732428032</v>
      </c>
      <c r="L33" s="83">
        <v>8.9964852869940124</v>
      </c>
    </row>
    <row r="34" spans="1:12" ht="13.2" customHeight="1">
      <c r="A34" s="79">
        <v>1998</v>
      </c>
      <c r="B34" s="80">
        <v>276.11500000000001</v>
      </c>
      <c r="C34" s="94">
        <v>166.29254133080602</v>
      </c>
      <c r="D34" s="89">
        <v>0.16500000000000004</v>
      </c>
      <c r="E34" s="90">
        <v>86.272772737045926</v>
      </c>
      <c r="F34" s="90">
        <f t="shared" si="0"/>
        <v>252.73031406785194</v>
      </c>
      <c r="G34" s="89">
        <v>18.079999999999998</v>
      </c>
      <c r="H34" s="89">
        <v>68.475256014108538</v>
      </c>
      <c r="I34" s="90">
        <f t="shared" si="1"/>
        <v>166.17505805374338</v>
      </c>
      <c r="J34" s="83">
        <f t="shared" si="2"/>
        <v>0.6018327800146438</v>
      </c>
      <c r="K34" s="83">
        <f t="shared" si="3"/>
        <v>5.2359451861274007</v>
      </c>
      <c r="L34" s="83">
        <v>9.6836775106317052</v>
      </c>
    </row>
    <row r="35" spans="1:12" ht="13.2" customHeight="1">
      <c r="A35" s="79">
        <v>1999</v>
      </c>
      <c r="B35" s="80">
        <v>279.29500000000002</v>
      </c>
      <c r="C35" s="94">
        <v>171.4987689128121</v>
      </c>
      <c r="D35" s="94">
        <v>1.2912539999999999</v>
      </c>
      <c r="E35" s="90">
        <v>68.475256014108538</v>
      </c>
      <c r="F35" s="90">
        <f t="shared" si="0"/>
        <v>241.26527892692064</v>
      </c>
      <c r="G35" s="94">
        <v>24.332000000000001</v>
      </c>
      <c r="H35" s="94">
        <v>54.771217703258415</v>
      </c>
      <c r="I35" s="90">
        <f t="shared" si="1"/>
        <v>162.16206122366222</v>
      </c>
      <c r="J35" s="83">
        <f t="shared" ref="J35:J41" si="4">I35/B35</f>
        <v>0.58061211702200977</v>
      </c>
      <c r="K35" s="83">
        <f t="shared" si="3"/>
        <v>5.0513254180914844</v>
      </c>
      <c r="L35" s="83">
        <v>8.8956298121175177</v>
      </c>
    </row>
    <row r="36" spans="1:12" ht="13.2" customHeight="1">
      <c r="A36" s="79">
        <v>2000</v>
      </c>
      <c r="B36" s="80">
        <v>282.38499999999999</v>
      </c>
      <c r="C36" s="94">
        <v>204.30620621311201</v>
      </c>
      <c r="D36" s="94">
        <v>4.9649000000000001</v>
      </c>
      <c r="E36" s="90">
        <v>54.771217703258415</v>
      </c>
      <c r="F36" s="90">
        <f t="shared" ref="F36:F41" si="5">SUM(C36,D36,E36)</f>
        <v>264.04232391637044</v>
      </c>
      <c r="G36" s="94">
        <v>32.923999999999999</v>
      </c>
      <c r="H36" s="94">
        <v>82.568596893661379</v>
      </c>
      <c r="I36" s="90">
        <f t="shared" ref="I36:I41" si="6">F36-SUM(G36,H36)</f>
        <v>148.54972702270905</v>
      </c>
      <c r="J36" s="83">
        <f t="shared" si="4"/>
        <v>0.52605388750361759</v>
      </c>
      <c r="K36" s="83">
        <f t="shared" si="3"/>
        <v>4.5766688212814728</v>
      </c>
      <c r="L36" s="83">
        <v>8.1293071533790648</v>
      </c>
    </row>
    <row r="37" spans="1:12" ht="13.2" customHeight="1">
      <c r="A37" s="84">
        <v>2001</v>
      </c>
      <c r="B37" s="85">
        <v>285.30901899999998</v>
      </c>
      <c r="C37" s="91">
        <v>185.28207697678403</v>
      </c>
      <c r="D37" s="91">
        <v>0.92579999999999996</v>
      </c>
      <c r="E37" s="93">
        <v>82.568596893661379</v>
      </c>
      <c r="F37" s="93">
        <f t="shared" si="5"/>
        <v>268.77647387044544</v>
      </c>
      <c r="G37" s="91">
        <v>38.982545889999997</v>
      </c>
      <c r="H37" s="91">
        <v>74.858888398965547</v>
      </c>
      <c r="I37" s="93">
        <f t="shared" si="6"/>
        <v>154.93503958147988</v>
      </c>
      <c r="J37" s="88">
        <f t="shared" si="4"/>
        <v>0.54304290878894335</v>
      </c>
      <c r="K37" s="88">
        <f t="shared" si="3"/>
        <v>4.7244733064638069</v>
      </c>
      <c r="L37" s="88">
        <v>8.3762902845515601</v>
      </c>
    </row>
    <row r="38" spans="1:12" ht="13.2" customHeight="1">
      <c r="A38" s="84">
        <v>2002</v>
      </c>
      <c r="B38" s="85">
        <v>288.10481800000002</v>
      </c>
      <c r="C38" s="91">
        <v>180.17184659232643</v>
      </c>
      <c r="D38" s="91">
        <v>0.32990000000000003</v>
      </c>
      <c r="E38" s="93">
        <v>74.858888398965547</v>
      </c>
      <c r="F38" s="93">
        <f t="shared" si="5"/>
        <v>255.36063499129199</v>
      </c>
      <c r="G38" s="91">
        <v>36.28098834</v>
      </c>
      <c r="H38" s="91">
        <v>83.556216699116959</v>
      </c>
      <c r="I38" s="93">
        <f t="shared" si="6"/>
        <v>135.52342995217504</v>
      </c>
      <c r="J38" s="88">
        <f t="shared" si="4"/>
        <v>0.47039626373820315</v>
      </c>
      <c r="K38" s="88">
        <f t="shared" si="3"/>
        <v>4.092447494522367</v>
      </c>
      <c r="L38" s="88">
        <v>7.0047998538460341</v>
      </c>
    </row>
    <row r="39" spans="1:12" ht="13.2" customHeight="1">
      <c r="A39" s="84">
        <v>2003</v>
      </c>
      <c r="B39" s="85">
        <v>290.81963400000001</v>
      </c>
      <c r="C39" s="91">
        <v>141.6204913108771</v>
      </c>
      <c r="D39" s="91">
        <v>0.42199999999999999</v>
      </c>
      <c r="E39" s="93">
        <v>83.556216699116959</v>
      </c>
      <c r="F39" s="93">
        <f t="shared" si="5"/>
        <v>225.59870800999406</v>
      </c>
      <c r="G39" s="91">
        <v>38.292844589999994</v>
      </c>
      <c r="H39" s="91">
        <v>72.584254154304674</v>
      </c>
      <c r="I39" s="93">
        <f t="shared" si="6"/>
        <v>114.72160926568938</v>
      </c>
      <c r="J39" s="88">
        <f t="shared" si="4"/>
        <v>0.3944768366832116</v>
      </c>
      <c r="K39" s="88">
        <f t="shared" si="3"/>
        <v>3.4319484791439407</v>
      </c>
      <c r="L39" s="88">
        <v>5.9730676786753936</v>
      </c>
    </row>
    <row r="40" spans="1:12" ht="13.2" customHeight="1">
      <c r="A40" s="84">
        <v>2004</v>
      </c>
      <c r="B40" s="85">
        <v>293.46318500000001</v>
      </c>
      <c r="C40" s="91">
        <v>147.76826761896547</v>
      </c>
      <c r="D40" s="91">
        <v>0.48699999999999999</v>
      </c>
      <c r="E40" s="93">
        <v>72.584254154304674</v>
      </c>
      <c r="F40" s="93">
        <f t="shared" si="5"/>
        <v>220.83952177327012</v>
      </c>
      <c r="G40" s="91">
        <v>42.337329219999994</v>
      </c>
      <c r="H40" s="91">
        <v>65.679876015263389</v>
      </c>
      <c r="I40" s="93">
        <f t="shared" si="6"/>
        <v>112.82231653800673</v>
      </c>
      <c r="J40" s="88">
        <f t="shared" si="4"/>
        <v>0.38445134621573307</v>
      </c>
      <c r="K40" s="88">
        <f t="shared" si="3"/>
        <v>3.3447267120768776</v>
      </c>
      <c r="L40" s="88">
        <v>5.9723442284480228</v>
      </c>
    </row>
    <row r="41" spans="1:12" ht="13.2" customHeight="1">
      <c r="A41" s="84">
        <v>2005</v>
      </c>
      <c r="B41" s="85">
        <v>296.186216</v>
      </c>
      <c r="C41" s="91">
        <v>50.640431981937503</v>
      </c>
      <c r="D41" s="91">
        <v>11.4574522566</v>
      </c>
      <c r="E41" s="93">
        <v>65.679876015263389</v>
      </c>
      <c r="F41" s="93">
        <f t="shared" si="5"/>
        <v>127.77776025380089</v>
      </c>
      <c r="G41" s="91">
        <v>23.850628800000003</v>
      </c>
      <c r="H41" s="91">
        <v>35.49580392143227</v>
      </c>
      <c r="I41" s="93">
        <f t="shared" si="6"/>
        <v>68.431327532368613</v>
      </c>
      <c r="J41" s="88">
        <f t="shared" si="4"/>
        <v>0.23104156721583766</v>
      </c>
      <c r="K41" s="88">
        <f t="shared" si="3"/>
        <v>2.0100616347777875</v>
      </c>
      <c r="L41" s="88">
        <v>3.6151176054038969</v>
      </c>
    </row>
    <row r="42" spans="1:12" ht="13.2" customHeight="1">
      <c r="A42" s="79">
        <v>2006</v>
      </c>
      <c r="B42" s="80">
        <v>298.99582500000002</v>
      </c>
      <c r="C42" s="94">
        <v>80.793726817184805</v>
      </c>
      <c r="D42" s="94">
        <v>5.6207486294399995</v>
      </c>
      <c r="E42" s="90">
        <v>35.49580392143227</v>
      </c>
      <c r="F42" s="90">
        <f t="shared" ref="F42:F58" si="7">SUM(C42,D42,E42)</f>
        <v>121.91027936805708</v>
      </c>
      <c r="G42" s="94">
        <v>18.676505179999999</v>
      </c>
      <c r="H42" s="94">
        <v>42.040633994858403</v>
      </c>
      <c r="I42" s="90">
        <f t="shared" ref="I42:I48" si="8">F42-SUM(G42,H42)</f>
        <v>61.193140193198673</v>
      </c>
      <c r="J42" s="83">
        <f t="shared" ref="J42:J48" si="9">I42/B42</f>
        <v>0.20466218949110299</v>
      </c>
      <c r="K42" s="83">
        <f t="shared" si="3"/>
        <v>1.7805610485725958</v>
      </c>
      <c r="L42" s="83">
        <v>3.1633668085587576</v>
      </c>
    </row>
    <row r="43" spans="1:12" ht="13.2" customHeight="1">
      <c r="A43" s="79">
        <v>2007</v>
      </c>
      <c r="B43" s="80">
        <v>302.003917</v>
      </c>
      <c r="C43" s="94">
        <v>121.43885303200001</v>
      </c>
      <c r="D43" s="94">
        <v>0.90817819050000004</v>
      </c>
      <c r="E43" s="90">
        <v>42.040633994858403</v>
      </c>
      <c r="F43" s="90">
        <f t="shared" si="7"/>
        <v>164.3876652173584</v>
      </c>
      <c r="G43" s="94">
        <v>20.224756280000001</v>
      </c>
      <c r="H43" s="94">
        <v>57.871243380898662</v>
      </c>
      <c r="I43" s="90">
        <f t="shared" si="8"/>
        <v>86.291665556459748</v>
      </c>
      <c r="J43" s="83">
        <f t="shared" si="9"/>
        <v>0.28573028593023098</v>
      </c>
      <c r="K43" s="83">
        <f t="shared" si="3"/>
        <v>2.4858534875930092</v>
      </c>
      <c r="L43" s="83">
        <v>4.3151534378283465</v>
      </c>
    </row>
    <row r="44" spans="1:12" ht="13.2" customHeight="1">
      <c r="A44" s="79">
        <v>2008</v>
      </c>
      <c r="B44" s="80">
        <v>304.79776099999998</v>
      </c>
      <c r="C44" s="94">
        <v>109.24161135900002</v>
      </c>
      <c r="D44" s="94">
        <v>0.31799267345999999</v>
      </c>
      <c r="E44" s="90">
        <v>57.871243380898662</v>
      </c>
      <c r="F44" s="90">
        <f t="shared" si="7"/>
        <v>167.43084741335866</v>
      </c>
      <c r="G44" s="94">
        <v>16.072393810000001</v>
      </c>
      <c r="H44" s="94">
        <v>59.806679000815372</v>
      </c>
      <c r="I44" s="90">
        <f t="shared" si="8"/>
        <v>91.55177460254329</v>
      </c>
      <c r="J44" s="83">
        <f t="shared" si="9"/>
        <v>0.30036892102545104</v>
      </c>
      <c r="K44" s="83">
        <f t="shared" ref="K44:K49" si="10">J44*8.7</f>
        <v>2.6132096129214237</v>
      </c>
      <c r="L44" s="83">
        <v>4.2331778732558698</v>
      </c>
    </row>
    <row r="45" spans="1:12" ht="13.2" customHeight="1">
      <c r="A45" s="79">
        <v>2009</v>
      </c>
      <c r="B45" s="80">
        <v>307.43940600000002</v>
      </c>
      <c r="C45" s="94">
        <v>83.599984609311406</v>
      </c>
      <c r="D45" s="94">
        <v>0.49608512939999999</v>
      </c>
      <c r="E45" s="90">
        <v>59.806679000815372</v>
      </c>
      <c r="F45" s="90">
        <f t="shared" si="7"/>
        <v>143.90274873952677</v>
      </c>
      <c r="G45" s="94">
        <v>15.619813109999996</v>
      </c>
      <c r="H45" s="94">
        <v>47.39843759789283</v>
      </c>
      <c r="I45" s="90">
        <f t="shared" si="8"/>
        <v>80.884498031633939</v>
      </c>
      <c r="J45" s="83">
        <f t="shared" si="9"/>
        <v>0.26309086100574214</v>
      </c>
      <c r="K45" s="83">
        <f t="shared" si="10"/>
        <v>2.2888904907499565</v>
      </c>
      <c r="L45" s="83">
        <v>3.8065085691315552</v>
      </c>
    </row>
    <row r="46" spans="1:12" ht="13.2" customHeight="1">
      <c r="A46" s="79">
        <v>2010</v>
      </c>
      <c r="B46" s="80">
        <v>309.74127900000002</v>
      </c>
      <c r="C46" s="94">
        <v>77.097522115900006</v>
      </c>
      <c r="D46" s="94">
        <v>0.59995542179999994</v>
      </c>
      <c r="E46" s="90">
        <v>47.39843759789283</v>
      </c>
      <c r="F46" s="90">
        <f t="shared" si="7"/>
        <v>125.09591513559283</v>
      </c>
      <c r="G46" s="94">
        <v>12.835080710000002</v>
      </c>
      <c r="H46" s="94">
        <v>44.685465137700682</v>
      </c>
      <c r="I46" s="90">
        <f t="shared" si="8"/>
        <v>67.575369287892158</v>
      </c>
      <c r="J46" s="83">
        <f t="shared" si="9"/>
        <v>0.21816714099605741</v>
      </c>
      <c r="K46" s="83">
        <f t="shared" si="10"/>
        <v>1.8980541266656994</v>
      </c>
      <c r="L46" s="83">
        <v>3.2142001259830564</v>
      </c>
    </row>
    <row r="47" spans="1:12" ht="13.2" customHeight="1">
      <c r="A47" s="96">
        <v>2011</v>
      </c>
      <c r="B47" s="97">
        <v>311.97391399999998</v>
      </c>
      <c r="C47" s="98">
        <v>83.882088904678412</v>
      </c>
      <c r="D47" s="98">
        <v>0.35520289000000005</v>
      </c>
      <c r="E47" s="99">
        <v>44.685465137700682</v>
      </c>
      <c r="F47" s="99">
        <f t="shared" si="7"/>
        <v>128.92275693237909</v>
      </c>
      <c r="G47" s="98">
        <v>15.866947190000001</v>
      </c>
      <c r="H47" s="98">
        <v>36.639829712550778</v>
      </c>
      <c r="I47" s="99">
        <f t="shared" si="8"/>
        <v>76.415980029828305</v>
      </c>
      <c r="J47" s="100">
        <f t="shared" si="9"/>
        <v>0.24494349239029103</v>
      </c>
      <c r="K47" s="100">
        <f t="shared" si="10"/>
        <v>2.1310083837955318</v>
      </c>
      <c r="L47" s="100">
        <v>3.5341481291132602</v>
      </c>
    </row>
    <row r="48" spans="1:12" ht="13.2" customHeight="1">
      <c r="A48" s="96">
        <v>2012</v>
      </c>
      <c r="B48" s="97">
        <v>314.16755799999999</v>
      </c>
      <c r="C48" s="98">
        <v>77.288743611466103</v>
      </c>
      <c r="D48" s="98">
        <v>0.51108689000000007</v>
      </c>
      <c r="E48" s="99">
        <v>36.639829712550778</v>
      </c>
      <c r="F48" s="99">
        <f t="shared" si="7"/>
        <v>114.43966021401688</v>
      </c>
      <c r="G48" s="98">
        <v>15.101329159999999</v>
      </c>
      <c r="H48" s="98">
        <v>40.085839303750305</v>
      </c>
      <c r="I48" s="99">
        <f t="shared" si="8"/>
        <v>59.252491750266579</v>
      </c>
      <c r="J48" s="100">
        <f t="shared" si="9"/>
        <v>0.18860156066867534</v>
      </c>
      <c r="K48" s="100">
        <f t="shared" si="10"/>
        <v>1.6408335778174754</v>
      </c>
      <c r="L48" s="100">
        <v>2.6984352923985058</v>
      </c>
    </row>
    <row r="49" spans="1:13" ht="13.2" customHeight="1">
      <c r="A49" s="96">
        <v>2013</v>
      </c>
      <c r="B49" s="97">
        <v>316.29476599999998</v>
      </c>
      <c r="C49" s="98">
        <v>76.875988785916604</v>
      </c>
      <c r="D49" s="98">
        <v>0.76920496000000005</v>
      </c>
      <c r="E49" s="99">
        <v>40.085839303750305</v>
      </c>
      <c r="F49" s="99">
        <f t="shared" si="7"/>
        <v>117.73103304966691</v>
      </c>
      <c r="G49" s="98">
        <v>14.595985900000002</v>
      </c>
      <c r="H49" s="98">
        <v>37.851766532033253</v>
      </c>
      <c r="I49" s="99">
        <f t="shared" ref="I49:I58" si="11">F49-SUM(G49,H49)</f>
        <v>65.28328061763365</v>
      </c>
      <c r="J49" s="100">
        <f t="shared" ref="J49:J54" si="12">I49/B49</f>
        <v>0.20640012935792196</v>
      </c>
      <c r="K49" s="100">
        <f t="shared" si="10"/>
        <v>1.7956811254139209</v>
      </c>
      <c r="L49" s="100">
        <v>3.0739871615186982</v>
      </c>
    </row>
    <row r="50" spans="1:13" ht="13.2" customHeight="1">
      <c r="A50" s="96">
        <v>2014</v>
      </c>
      <c r="B50" s="97">
        <v>318.576955</v>
      </c>
      <c r="C50" s="98">
        <v>66.178096305664013</v>
      </c>
      <c r="D50" s="98">
        <v>0.29860138000000003</v>
      </c>
      <c r="E50" s="99">
        <v>37.851766532033253</v>
      </c>
      <c r="F50" s="99">
        <f t="shared" si="7"/>
        <v>104.32846421769726</v>
      </c>
      <c r="G50" s="98">
        <v>12.44479392</v>
      </c>
      <c r="H50" s="98">
        <v>35.960568795414559</v>
      </c>
      <c r="I50" s="99">
        <f t="shared" si="11"/>
        <v>55.923101502282698</v>
      </c>
      <c r="J50" s="100">
        <f t="shared" si="12"/>
        <v>0.17554032275273238</v>
      </c>
      <c r="K50" s="100">
        <f t="shared" ref="K50:K58" si="13">J50*8.7</f>
        <v>1.5272008079487716</v>
      </c>
      <c r="L50" s="100">
        <v>2.7470586329129518</v>
      </c>
    </row>
    <row r="51" spans="1:13" ht="13.2" customHeight="1">
      <c r="A51" s="96">
        <v>2015</v>
      </c>
      <c r="B51" s="97">
        <v>320.87070299999999</v>
      </c>
      <c r="C51" s="98">
        <v>48.924857912573607</v>
      </c>
      <c r="D51" s="98">
        <v>0.34980874000000006</v>
      </c>
      <c r="E51" s="99">
        <v>35.960568795414559</v>
      </c>
      <c r="F51" s="99">
        <f t="shared" si="7"/>
        <v>85.235235447988174</v>
      </c>
      <c r="G51" s="98">
        <v>11.003742759999998</v>
      </c>
      <c r="H51" s="98">
        <v>30.465169462995416</v>
      </c>
      <c r="I51" s="99">
        <f t="shared" si="11"/>
        <v>43.76632322499276</v>
      </c>
      <c r="J51" s="100">
        <f t="shared" si="12"/>
        <v>0.13639862666113448</v>
      </c>
      <c r="K51" s="100">
        <f t="shared" si="13"/>
        <v>1.1866680519518698</v>
      </c>
      <c r="L51" s="100">
        <v>2.2295914537100483</v>
      </c>
    </row>
    <row r="52" spans="1:13" ht="13.2" customHeight="1">
      <c r="A52" s="101">
        <v>2016</v>
      </c>
      <c r="B52" s="102">
        <v>323.16101099999997</v>
      </c>
      <c r="C52" s="103">
        <v>45.394490420597201</v>
      </c>
      <c r="D52" s="103">
        <v>0.81058910000000006</v>
      </c>
      <c r="E52" s="104">
        <v>30.465169462995416</v>
      </c>
      <c r="F52" s="104">
        <f t="shared" si="7"/>
        <v>76.670248983592614</v>
      </c>
      <c r="G52" s="103">
        <v>9.5251133899999996</v>
      </c>
      <c r="H52" s="103">
        <v>29.953255512415431</v>
      </c>
      <c r="I52" s="104">
        <f t="shared" si="11"/>
        <v>37.191880081177182</v>
      </c>
      <c r="J52" s="105">
        <f t="shared" si="12"/>
        <v>0.11508776992029272</v>
      </c>
      <c r="K52" s="105">
        <f t="shared" si="13"/>
        <v>1.0012635983065465</v>
      </c>
      <c r="L52" s="105">
        <v>1.8750609445081479</v>
      </c>
    </row>
    <row r="53" spans="1:13" ht="13.2" customHeight="1">
      <c r="A53" s="106">
        <v>2017</v>
      </c>
      <c r="B53" s="107">
        <v>325.20603</v>
      </c>
      <c r="C53" s="108">
        <v>36.039888055520493</v>
      </c>
      <c r="D53" s="108">
        <v>2.7708459599999999</v>
      </c>
      <c r="E53" s="109">
        <v>29.953255512415431</v>
      </c>
      <c r="F53" s="109">
        <f t="shared" si="7"/>
        <v>68.763989527935934</v>
      </c>
      <c r="G53" s="108">
        <v>9.0154268600000016</v>
      </c>
      <c r="H53" s="108">
        <v>26.682608572101856</v>
      </c>
      <c r="I53" s="109">
        <f t="shared" si="11"/>
        <v>33.065954095834073</v>
      </c>
      <c r="J53" s="110">
        <f t="shared" si="12"/>
        <v>0.10167694029484654</v>
      </c>
      <c r="K53" s="110">
        <f t="shared" si="13"/>
        <v>0.8845893805651649</v>
      </c>
      <c r="L53" s="110">
        <v>1.6897087049179156</v>
      </c>
    </row>
    <row r="54" spans="1:13" ht="13.2" customHeight="1">
      <c r="A54" s="101">
        <v>2018</v>
      </c>
      <c r="B54" s="102">
        <v>326.92397599999998</v>
      </c>
      <c r="C54" s="103">
        <v>23.884565400920799</v>
      </c>
      <c r="D54" s="103">
        <v>6.6581600699999992</v>
      </c>
      <c r="E54" s="104">
        <v>26.682608572101856</v>
      </c>
      <c r="F54" s="104">
        <f t="shared" si="7"/>
        <v>57.225334043022656</v>
      </c>
      <c r="G54" s="103">
        <v>8.6457293800000006</v>
      </c>
      <c r="H54" s="103">
        <v>19.404344237569653</v>
      </c>
      <c r="I54" s="104">
        <f t="shared" si="11"/>
        <v>29.175260425453004</v>
      </c>
      <c r="J54" s="105">
        <f t="shared" si="12"/>
        <v>8.9241727640841512E-2</v>
      </c>
      <c r="K54" s="110">
        <f t="shared" si="13"/>
        <v>0.77640303047532111</v>
      </c>
      <c r="L54" s="105">
        <v>1.4335992066425456</v>
      </c>
    </row>
    <row r="55" spans="1:13" ht="13.2" customHeight="1">
      <c r="A55" s="155">
        <v>2019</v>
      </c>
      <c r="B55" s="156">
        <v>328.475998</v>
      </c>
      <c r="C55" s="108">
        <v>37.69</v>
      </c>
      <c r="D55" s="108">
        <v>12.27</v>
      </c>
      <c r="E55" s="115">
        <v>19.399999999999999</v>
      </c>
      <c r="F55" s="157">
        <f t="shared" si="7"/>
        <v>69.359999999999985</v>
      </c>
      <c r="G55" s="108">
        <v>5.9</v>
      </c>
      <c r="H55" s="114">
        <v>22.747124682359846</v>
      </c>
      <c r="I55" s="157">
        <f t="shared" si="11"/>
        <v>40.71287531764014</v>
      </c>
      <c r="J55" s="158">
        <f>I55/B55</f>
        <v>0.12394474958757912</v>
      </c>
      <c r="K55" s="110">
        <f t="shared" si="13"/>
        <v>1.0783193214119382</v>
      </c>
      <c r="L55" s="116">
        <v>2.1794231132149315</v>
      </c>
    </row>
    <row r="56" spans="1:13" ht="13.2" customHeight="1">
      <c r="A56" s="106">
        <v>2020</v>
      </c>
      <c r="B56" s="107">
        <v>330.11398000000003</v>
      </c>
      <c r="C56" s="108">
        <v>30.055883711067501</v>
      </c>
      <c r="D56" s="108">
        <v>4.9771238041145995</v>
      </c>
      <c r="E56" s="109">
        <v>22.747125055910761</v>
      </c>
      <c r="F56" s="109">
        <f t="shared" si="7"/>
        <v>57.780132571092864</v>
      </c>
      <c r="G56" s="108">
        <v>5.0212539999999999</v>
      </c>
      <c r="H56" s="108">
        <v>25.129218833393299</v>
      </c>
      <c r="I56" s="109">
        <f t="shared" si="11"/>
        <v>27.629659737699566</v>
      </c>
      <c r="J56" s="110">
        <f>I56/B56</f>
        <v>8.3697333077804109E-2</v>
      </c>
      <c r="K56" s="110">
        <f t="shared" si="13"/>
        <v>0.72816679777689564</v>
      </c>
      <c r="L56" s="110">
        <v>1.4411392970530492</v>
      </c>
    </row>
    <row r="57" spans="1:13" ht="13.2" customHeight="1">
      <c r="A57" s="84">
        <v>2021</v>
      </c>
      <c r="B57" s="85">
        <v>332.28139499999997</v>
      </c>
      <c r="C57" s="91">
        <v>18.55</v>
      </c>
      <c r="D57" s="91">
        <v>2.82</v>
      </c>
      <c r="E57" s="93">
        <v>25.129218833393299</v>
      </c>
      <c r="F57" s="99">
        <f t="shared" si="7"/>
        <v>46.4992188333933</v>
      </c>
      <c r="G57" s="91">
        <v>4.9000000000000004</v>
      </c>
      <c r="H57" s="91">
        <v>20.7</v>
      </c>
      <c r="I57" s="99">
        <f t="shared" si="11"/>
        <v>20.899218833393299</v>
      </c>
      <c r="J57" s="100">
        <f t="shared" ref="J57:J58" si="14">I57/B57</f>
        <v>6.2896145098323364E-2</v>
      </c>
      <c r="K57" s="100">
        <f t="shared" si="13"/>
        <v>0.54719646235541319</v>
      </c>
      <c r="L57" s="88">
        <v>1.0742618791417653</v>
      </c>
    </row>
    <row r="58" spans="1:13" ht="13.8" customHeight="1" thickBot="1">
      <c r="A58" s="266">
        <v>2022</v>
      </c>
      <c r="B58" s="267">
        <v>333.53724999999997</v>
      </c>
      <c r="C58" s="268">
        <v>17.920000000000002</v>
      </c>
      <c r="D58" s="268">
        <v>4.6900000000000004</v>
      </c>
      <c r="E58" s="269">
        <v>20.7</v>
      </c>
      <c r="F58" s="269">
        <f t="shared" si="7"/>
        <v>43.31</v>
      </c>
      <c r="G58" s="268">
        <v>5.3</v>
      </c>
      <c r="H58" s="268">
        <v>16.8</v>
      </c>
      <c r="I58" s="269">
        <f t="shared" si="11"/>
        <v>21.21</v>
      </c>
      <c r="J58" s="270">
        <f t="shared" si="14"/>
        <v>6.3591098145709374E-2</v>
      </c>
      <c r="K58" s="270">
        <f t="shared" si="13"/>
        <v>0.55324255386767152</v>
      </c>
      <c r="L58" s="270">
        <v>1.3330674986488158</v>
      </c>
    </row>
    <row r="59" spans="1:13" ht="13.8" thickTop="1">
      <c r="A59" s="119" t="s">
        <v>25</v>
      </c>
      <c r="B59" s="119"/>
      <c r="J59" s="119"/>
      <c r="K59" s="119"/>
      <c r="L59" s="119"/>
      <c r="M59" s="119"/>
    </row>
    <row r="60" spans="1:13">
      <c r="A60" s="119"/>
      <c r="B60" s="119"/>
      <c r="J60" s="119"/>
      <c r="K60" s="119"/>
      <c r="L60" s="119"/>
      <c r="M60" s="119"/>
    </row>
    <row r="61" spans="1:13" ht="15.6">
      <c r="A61" s="119" t="s">
        <v>63</v>
      </c>
      <c r="B61" s="119"/>
      <c r="J61" s="119"/>
      <c r="K61" s="119"/>
      <c r="L61" s="119"/>
      <c r="M61" s="119"/>
    </row>
    <row r="62" spans="1:13" ht="15.6">
      <c r="A62" s="119" t="s">
        <v>64</v>
      </c>
      <c r="B62" s="119"/>
      <c r="J62" s="119"/>
      <c r="K62" s="119"/>
      <c r="L62" s="119"/>
      <c r="M62" s="119"/>
    </row>
    <row r="63" spans="1:13" ht="15.6">
      <c r="A63" s="119" t="s">
        <v>56</v>
      </c>
      <c r="B63" s="119"/>
      <c r="J63" s="119"/>
      <c r="K63" s="119"/>
      <c r="L63" s="119"/>
      <c r="M63" s="119"/>
    </row>
    <row r="64" spans="1:13" ht="15.6">
      <c r="A64" s="119" t="s">
        <v>65</v>
      </c>
      <c r="B64" s="119"/>
      <c r="J64" s="119"/>
      <c r="K64" s="119"/>
      <c r="L64" s="119"/>
      <c r="M64" s="119"/>
    </row>
    <row r="65" spans="1:13" ht="15.6">
      <c r="A65" s="119" t="s">
        <v>66</v>
      </c>
      <c r="B65" s="119"/>
      <c r="J65" s="119"/>
      <c r="K65" s="119"/>
      <c r="L65" s="119"/>
      <c r="M65" s="119"/>
    </row>
    <row r="66" spans="1:13" ht="15.6">
      <c r="A66" s="119" t="s">
        <v>67</v>
      </c>
      <c r="B66" s="119"/>
      <c r="J66" s="119"/>
      <c r="K66" s="119"/>
      <c r="L66" s="119"/>
      <c r="M66" s="119"/>
    </row>
    <row r="67" spans="1:13">
      <c r="A67" s="119"/>
      <c r="B67" s="119"/>
      <c r="J67" s="119"/>
      <c r="K67" s="119"/>
      <c r="L67" s="119"/>
      <c r="M67" s="119"/>
    </row>
    <row r="68" spans="1:13">
      <c r="A68" s="119" t="s">
        <v>85</v>
      </c>
      <c r="B68" s="119"/>
      <c r="J68" s="119"/>
      <c r="K68" s="119"/>
      <c r="L68" s="119"/>
      <c r="M68" s="119"/>
    </row>
    <row r="69" spans="1:13">
      <c r="A69" s="119"/>
      <c r="B69" s="119"/>
      <c r="J69" s="119"/>
      <c r="K69" s="119"/>
      <c r="L69" s="119"/>
      <c r="M69" s="119"/>
    </row>
    <row r="70" spans="1:13">
      <c r="A70" s="119"/>
      <c r="B70" s="119"/>
      <c r="J70" s="119"/>
      <c r="K70" s="119"/>
      <c r="L70" s="119"/>
      <c r="M70" s="119"/>
    </row>
    <row r="71" spans="1:13">
      <c r="A71" s="119"/>
      <c r="B71" s="119"/>
      <c r="J71" s="119"/>
      <c r="K71" s="119"/>
      <c r="L71" s="119"/>
      <c r="M71" s="119"/>
    </row>
    <row r="72" spans="1:13">
      <c r="A72" s="119"/>
      <c r="B72" s="119"/>
      <c r="J72" s="119"/>
      <c r="K72" s="119"/>
      <c r="L72" s="119"/>
      <c r="M72" s="119"/>
    </row>
    <row r="73" spans="1:13">
      <c r="A73" s="119"/>
      <c r="B73" s="119"/>
      <c r="J73" s="119"/>
      <c r="K73" s="119"/>
      <c r="L73" s="119"/>
      <c r="M73" s="119"/>
    </row>
    <row r="74" spans="1:13">
      <c r="A74" s="119"/>
      <c r="B74" s="119"/>
      <c r="J74" s="119"/>
      <c r="K74" s="119"/>
      <c r="L74" s="119"/>
      <c r="M74" s="119"/>
    </row>
  </sheetData>
  <phoneticPr fontId="5" type="noConversion"/>
  <printOptions horizontalCentered="1" verticalCentered="1"/>
  <pageMargins left="0.75" right="0.75" top="0.56000000000000005" bottom="0.75" header="0.5" footer="0.5"/>
  <pageSetup scale="77"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autoPageBreaks="0" fitToPage="1"/>
  </sheetPr>
  <dimension ref="A1:M73"/>
  <sheetViews>
    <sheetView showZeros="0" showOutlineSymbols="0" zoomScaleNormal="100" workbookViewId="0">
      <pane ySplit="6" topLeftCell="A7" activePane="bottomLeft" state="frozen"/>
      <selection pane="bottomLeft"/>
    </sheetView>
  </sheetViews>
  <sheetFormatPr defaultColWidth="12.6640625" defaultRowHeight="13.2"/>
  <cols>
    <col min="1" max="1" width="12.109375" style="117" customWidth="1"/>
    <col min="2" max="2" width="16.6640625" style="118" customWidth="1"/>
    <col min="3" max="9" width="13.33203125" style="119" customWidth="1"/>
    <col min="10" max="11" width="15" style="120" customWidth="1"/>
    <col min="12" max="12" width="22.21875" style="121" customWidth="1"/>
    <col min="13" max="16384" width="12.6640625" style="75"/>
  </cols>
  <sheetData>
    <row r="1" spans="1:13" s="74" customFormat="1" ht="16.2" thickBot="1">
      <c r="A1" s="73" t="s">
        <v>68</v>
      </c>
      <c r="B1" s="73"/>
      <c r="C1" s="73"/>
      <c r="D1" s="73"/>
      <c r="E1" s="73"/>
      <c r="F1" s="73"/>
      <c r="G1" s="73"/>
      <c r="H1" s="73"/>
      <c r="I1" s="73"/>
      <c r="J1" s="73"/>
      <c r="K1" s="6" t="s">
        <v>24</v>
      </c>
      <c r="L1" s="6"/>
    </row>
    <row r="2" spans="1:13" ht="21" customHeight="1" thickTop="1">
      <c r="A2" s="75"/>
      <c r="B2" s="145"/>
      <c r="C2" s="129" t="s">
        <v>0</v>
      </c>
      <c r="D2" s="130"/>
      <c r="E2" s="130"/>
      <c r="F2" s="130"/>
      <c r="G2" s="134" t="s">
        <v>28</v>
      </c>
      <c r="H2" s="128"/>
      <c r="I2" s="134" t="s">
        <v>52</v>
      </c>
      <c r="J2" s="128"/>
      <c r="K2" s="128"/>
      <c r="L2" s="128"/>
      <c r="M2" s="147"/>
    </row>
    <row r="3" spans="1:13" ht="18" customHeight="1">
      <c r="A3" s="192"/>
      <c r="B3" s="151"/>
      <c r="C3" s="170"/>
      <c r="D3" s="171"/>
      <c r="E3" s="171"/>
      <c r="F3" s="170"/>
      <c r="G3" s="171"/>
      <c r="H3" s="171"/>
      <c r="I3" s="173"/>
      <c r="J3" s="143" t="s">
        <v>23</v>
      </c>
      <c r="K3" s="143"/>
      <c r="L3" s="144"/>
      <c r="M3" s="147"/>
    </row>
    <row r="4" spans="1:13" ht="42" customHeight="1">
      <c r="A4" s="192" t="s">
        <v>42</v>
      </c>
      <c r="B4" s="265" t="s">
        <v>69</v>
      </c>
      <c r="C4" s="152" t="s">
        <v>4</v>
      </c>
      <c r="D4" s="153" t="s">
        <v>1</v>
      </c>
      <c r="E4" s="153" t="s">
        <v>19</v>
      </c>
      <c r="F4" s="152" t="s">
        <v>53</v>
      </c>
      <c r="G4" s="153" t="s">
        <v>3</v>
      </c>
      <c r="H4" s="154" t="s">
        <v>20</v>
      </c>
      <c r="I4" s="153" t="s">
        <v>2</v>
      </c>
      <c r="J4" s="137" t="s">
        <v>6</v>
      </c>
      <c r="K4" s="138"/>
      <c r="L4" s="271" t="s">
        <v>70</v>
      </c>
      <c r="M4" s="147"/>
    </row>
    <row r="5" spans="1:13" ht="27" customHeight="1">
      <c r="A5" s="194"/>
      <c r="B5" s="123"/>
      <c r="C5" s="124"/>
      <c r="D5" s="124"/>
      <c r="E5" s="124"/>
      <c r="F5" s="124"/>
      <c r="G5" s="124"/>
      <c r="H5" s="124"/>
      <c r="I5" s="159"/>
      <c r="J5" s="193"/>
      <c r="K5" s="159"/>
      <c r="L5" s="281" t="s">
        <v>33</v>
      </c>
      <c r="M5" s="147"/>
    </row>
    <row r="6" spans="1:13" ht="27" customHeight="1">
      <c r="A6" s="176"/>
      <c r="B6" s="77" t="s">
        <v>26</v>
      </c>
      <c r="C6" s="131" t="s">
        <v>86</v>
      </c>
      <c r="D6" s="132"/>
      <c r="E6" s="132"/>
      <c r="F6" s="132"/>
      <c r="G6" s="132"/>
      <c r="H6" s="132"/>
      <c r="I6" s="133"/>
      <c r="J6" s="78" t="s">
        <v>34</v>
      </c>
      <c r="K6" s="174" t="s">
        <v>35</v>
      </c>
      <c r="L6" s="175"/>
      <c r="M6" s="176"/>
    </row>
    <row r="7" spans="1:13" ht="13.2" customHeight="1">
      <c r="A7" s="79">
        <v>1970</v>
      </c>
      <c r="B7" s="80">
        <v>203.84899999999999</v>
      </c>
      <c r="C7" s="177">
        <v>85.95</v>
      </c>
      <c r="D7" s="81">
        <v>26.56</v>
      </c>
      <c r="E7" s="81" t="s">
        <v>7</v>
      </c>
      <c r="F7" s="177">
        <f t="shared" ref="F7:F35" si="0">SUM(C7,D7,E7)</f>
        <v>112.51</v>
      </c>
      <c r="G7" s="81">
        <v>3.1</v>
      </c>
      <c r="H7" s="81" t="s">
        <v>7</v>
      </c>
      <c r="I7" s="177">
        <f t="shared" ref="I7:I35" si="1">F7-SUM(G7,H7)</f>
        <v>109.41000000000001</v>
      </c>
      <c r="J7" s="178">
        <f t="shared" ref="J7:J35" si="2">I7/B7</f>
        <v>0.53672080804909528</v>
      </c>
      <c r="K7" s="83">
        <f>J7*8.8</f>
        <v>4.723143110832039</v>
      </c>
      <c r="L7" s="83">
        <f>J7*12</f>
        <v>6.4406496965891433</v>
      </c>
      <c r="M7" s="179"/>
    </row>
    <row r="8" spans="1:13" ht="13.2" customHeight="1">
      <c r="A8" s="84">
        <v>1971</v>
      </c>
      <c r="B8" s="85">
        <v>206.46599999999998</v>
      </c>
      <c r="C8" s="86">
        <v>90.583333333333329</v>
      </c>
      <c r="D8" s="86">
        <v>35.751797000000003</v>
      </c>
      <c r="E8" s="86" t="s">
        <v>7</v>
      </c>
      <c r="F8" s="86">
        <f t="shared" si="0"/>
        <v>126.33513033333332</v>
      </c>
      <c r="G8" s="86">
        <v>4.1335280000000001</v>
      </c>
      <c r="H8" s="86" t="s">
        <v>7</v>
      </c>
      <c r="I8" s="86">
        <f t="shared" si="1"/>
        <v>122.20160233333333</v>
      </c>
      <c r="J8" s="87">
        <f t="shared" si="2"/>
        <v>0.59187276516876064</v>
      </c>
      <c r="K8" s="88">
        <f t="shared" ref="K8:K39" si="3">J8*8.8</f>
        <v>5.2084803334850944</v>
      </c>
      <c r="L8" s="88">
        <f>J8*12</f>
        <v>7.1024731820251272</v>
      </c>
      <c r="M8" s="179"/>
    </row>
    <row r="9" spans="1:13" ht="13.2" customHeight="1">
      <c r="A9" s="84">
        <v>1972</v>
      </c>
      <c r="B9" s="85">
        <v>208.917</v>
      </c>
      <c r="C9" s="86">
        <v>85.716666666666654</v>
      </c>
      <c r="D9" s="86">
        <v>14.587697</v>
      </c>
      <c r="E9" s="86" t="s">
        <v>7</v>
      </c>
      <c r="F9" s="86">
        <f t="shared" si="0"/>
        <v>100.30436366666666</v>
      </c>
      <c r="G9" s="86">
        <v>4.6818780000000002</v>
      </c>
      <c r="H9" s="86" t="s">
        <v>7</v>
      </c>
      <c r="I9" s="86">
        <f t="shared" si="1"/>
        <v>95.622485666666662</v>
      </c>
      <c r="J9" s="87">
        <f t="shared" si="2"/>
        <v>0.45770562312624946</v>
      </c>
      <c r="K9" s="88">
        <f t="shared" si="3"/>
        <v>4.0278094835109952</v>
      </c>
      <c r="L9" s="88">
        <f t="shared" ref="L9:L35" si="4">J9*12</f>
        <v>5.4924674775149933</v>
      </c>
      <c r="M9" s="179"/>
    </row>
    <row r="10" spans="1:13" ht="13.2" customHeight="1">
      <c r="A10" s="84">
        <v>1973</v>
      </c>
      <c r="B10" s="85">
        <v>210.98500000000001</v>
      </c>
      <c r="C10" s="86">
        <v>68.516666666666666</v>
      </c>
      <c r="D10" s="86">
        <v>19.391718999999998</v>
      </c>
      <c r="E10" s="86" t="s">
        <v>7</v>
      </c>
      <c r="F10" s="86">
        <f t="shared" si="0"/>
        <v>87.908385666666661</v>
      </c>
      <c r="G10" s="86">
        <v>5.7720039999999999</v>
      </c>
      <c r="H10" s="86" t="s">
        <v>7</v>
      </c>
      <c r="I10" s="86">
        <f t="shared" si="1"/>
        <v>82.136381666666665</v>
      </c>
      <c r="J10" s="87">
        <f t="shared" si="2"/>
        <v>0.38929962635574406</v>
      </c>
      <c r="K10" s="88">
        <f t="shared" si="3"/>
        <v>3.4258367119305482</v>
      </c>
      <c r="L10" s="88">
        <f t="shared" si="4"/>
        <v>4.6715955162689289</v>
      </c>
      <c r="M10" s="179"/>
    </row>
    <row r="11" spans="1:13" ht="13.2" customHeight="1">
      <c r="A11" s="84">
        <v>1974</v>
      </c>
      <c r="B11" s="85">
        <v>212.93199999999999</v>
      </c>
      <c r="C11" s="86">
        <v>85.891666666666666</v>
      </c>
      <c r="D11" s="86">
        <v>24.446886000000003</v>
      </c>
      <c r="E11" s="86" t="s">
        <v>7</v>
      </c>
      <c r="F11" s="86">
        <f t="shared" si="0"/>
        <v>110.33855266666667</v>
      </c>
      <c r="G11" s="86">
        <v>4.4751760000000003</v>
      </c>
      <c r="H11" s="86" t="s">
        <v>7</v>
      </c>
      <c r="I11" s="86">
        <f t="shared" si="1"/>
        <v>105.86337666666667</v>
      </c>
      <c r="J11" s="87">
        <f t="shared" si="2"/>
        <v>0.49716987895979314</v>
      </c>
      <c r="K11" s="88">
        <f t="shared" si="3"/>
        <v>4.3750949348461798</v>
      </c>
      <c r="L11" s="88">
        <f t="shared" si="4"/>
        <v>5.9660385475175177</v>
      </c>
      <c r="M11" s="179"/>
    </row>
    <row r="12" spans="1:13" ht="13.2" customHeight="1">
      <c r="A12" s="84">
        <v>1975</v>
      </c>
      <c r="B12" s="85">
        <v>214.93100000000001</v>
      </c>
      <c r="C12" s="86">
        <v>99.3</v>
      </c>
      <c r="D12" s="86">
        <v>29.897495000000003</v>
      </c>
      <c r="E12" s="86" t="s">
        <v>7</v>
      </c>
      <c r="F12" s="86">
        <f t="shared" si="0"/>
        <v>129.197495</v>
      </c>
      <c r="G12" s="86">
        <v>4.8839509999999997</v>
      </c>
      <c r="H12" s="86" t="s">
        <v>7</v>
      </c>
      <c r="I12" s="86">
        <f t="shared" si="1"/>
        <v>124.31354400000001</v>
      </c>
      <c r="J12" s="87">
        <f t="shared" si="2"/>
        <v>0.57838815247684139</v>
      </c>
      <c r="K12" s="88">
        <f t="shared" si="3"/>
        <v>5.0898157417962047</v>
      </c>
      <c r="L12" s="88">
        <f t="shared" si="4"/>
        <v>6.9406578297220971</v>
      </c>
      <c r="M12" s="179"/>
    </row>
    <row r="13" spans="1:13" ht="13.2" customHeight="1">
      <c r="A13" s="79">
        <v>1976</v>
      </c>
      <c r="B13" s="80">
        <v>217.095</v>
      </c>
      <c r="C13" s="81">
        <v>92.424999999999997</v>
      </c>
      <c r="D13" s="81">
        <v>29.530844000000002</v>
      </c>
      <c r="E13" s="81" t="s">
        <v>7</v>
      </c>
      <c r="F13" s="81">
        <f t="shared" si="0"/>
        <v>121.955844</v>
      </c>
      <c r="G13" s="81">
        <v>6.9328569999999994</v>
      </c>
      <c r="H13" s="81" t="s">
        <v>7</v>
      </c>
      <c r="I13" s="81">
        <f t="shared" si="1"/>
        <v>115.022987</v>
      </c>
      <c r="J13" s="82">
        <f t="shared" si="2"/>
        <v>0.52982789562173238</v>
      </c>
      <c r="K13" s="83">
        <f t="shared" si="3"/>
        <v>4.6624854814712453</v>
      </c>
      <c r="L13" s="83">
        <f t="shared" si="4"/>
        <v>6.3579347474607886</v>
      </c>
      <c r="M13" s="179"/>
    </row>
    <row r="14" spans="1:13" ht="13.2" customHeight="1">
      <c r="A14" s="79">
        <v>1977</v>
      </c>
      <c r="B14" s="80">
        <v>219.179</v>
      </c>
      <c r="C14" s="81">
        <v>105.60000000000001</v>
      </c>
      <c r="D14" s="81">
        <v>45.745095999999997</v>
      </c>
      <c r="E14" s="81" t="s">
        <v>7</v>
      </c>
      <c r="F14" s="81">
        <f t="shared" si="0"/>
        <v>151.34509600000001</v>
      </c>
      <c r="G14" s="81">
        <v>6.0078360000000002</v>
      </c>
      <c r="H14" s="81" t="s">
        <v>7</v>
      </c>
      <c r="I14" s="81">
        <f t="shared" si="1"/>
        <v>145.33726000000001</v>
      </c>
      <c r="J14" s="82">
        <f t="shared" si="2"/>
        <v>0.66309847202514849</v>
      </c>
      <c r="K14" s="83">
        <f t="shared" si="3"/>
        <v>5.8352665538213069</v>
      </c>
      <c r="L14" s="83">
        <f t="shared" si="4"/>
        <v>7.9571816643017819</v>
      </c>
      <c r="M14" s="179"/>
    </row>
    <row r="15" spans="1:13" ht="13.2" customHeight="1">
      <c r="A15" s="79">
        <v>1978</v>
      </c>
      <c r="B15" s="80">
        <v>221.47699999999998</v>
      </c>
      <c r="C15" s="81">
        <v>124.55</v>
      </c>
      <c r="D15" s="81">
        <v>59.270100000000006</v>
      </c>
      <c r="E15" s="81" t="s">
        <v>7</v>
      </c>
      <c r="F15" s="81">
        <f t="shared" si="0"/>
        <v>183.8201</v>
      </c>
      <c r="G15" s="81">
        <v>5.3044989999999999</v>
      </c>
      <c r="H15" s="81" t="s">
        <v>7</v>
      </c>
      <c r="I15" s="81">
        <f t="shared" si="1"/>
        <v>178.515601</v>
      </c>
      <c r="J15" s="82">
        <f t="shared" si="2"/>
        <v>0.80602320331230792</v>
      </c>
      <c r="K15" s="83">
        <f t="shared" si="3"/>
        <v>7.09300418914831</v>
      </c>
      <c r="L15" s="83">
        <f t="shared" si="4"/>
        <v>9.6722784397476946</v>
      </c>
      <c r="M15" s="179"/>
    </row>
    <row r="16" spans="1:13" ht="13.2" customHeight="1">
      <c r="A16" s="79">
        <v>1979</v>
      </c>
      <c r="B16" s="80">
        <v>223.86500000000001</v>
      </c>
      <c r="C16" s="81">
        <v>162.81666666666666</v>
      </c>
      <c r="D16" s="81">
        <v>43.501651000000003</v>
      </c>
      <c r="E16" s="81" t="s">
        <v>7</v>
      </c>
      <c r="F16" s="81">
        <f t="shared" si="0"/>
        <v>206.31831766666667</v>
      </c>
      <c r="G16" s="81">
        <v>5.632117</v>
      </c>
      <c r="H16" s="81" t="s">
        <v>7</v>
      </c>
      <c r="I16" s="81">
        <f t="shared" si="1"/>
        <v>200.68620066666668</v>
      </c>
      <c r="J16" s="82">
        <f t="shared" si="2"/>
        <v>0.89646081641465469</v>
      </c>
      <c r="K16" s="83">
        <f t="shared" si="3"/>
        <v>7.8888551844489623</v>
      </c>
      <c r="L16" s="83">
        <f t="shared" si="4"/>
        <v>10.757529796975856</v>
      </c>
      <c r="M16" s="179"/>
    </row>
    <row r="17" spans="1:13" ht="13.2" customHeight="1">
      <c r="A17" s="79">
        <v>1980</v>
      </c>
      <c r="B17" s="80">
        <v>226.45099999999999</v>
      </c>
      <c r="C17" s="81">
        <v>178.07499999999999</v>
      </c>
      <c r="D17" s="81">
        <v>76.981279999999998</v>
      </c>
      <c r="E17" s="81" t="s">
        <v>7</v>
      </c>
      <c r="F17" s="81">
        <f t="shared" si="0"/>
        <v>255.05627999999999</v>
      </c>
      <c r="G17" s="81">
        <v>6.8656459999999999</v>
      </c>
      <c r="H17" s="81" t="s">
        <v>7</v>
      </c>
      <c r="I17" s="81">
        <f t="shared" si="1"/>
        <v>248.19063399999999</v>
      </c>
      <c r="J17" s="82">
        <f t="shared" si="2"/>
        <v>1.0960014925966324</v>
      </c>
      <c r="K17" s="83">
        <f t="shared" si="3"/>
        <v>9.6448131348503665</v>
      </c>
      <c r="L17" s="83">
        <f t="shared" si="4"/>
        <v>13.152017911159589</v>
      </c>
      <c r="M17" s="179"/>
    </row>
    <row r="18" spans="1:13" ht="13.2" customHeight="1">
      <c r="A18" s="84">
        <v>1981</v>
      </c>
      <c r="B18" s="85">
        <v>228.93700000000001</v>
      </c>
      <c r="C18" s="86">
        <v>149.86666666666699</v>
      </c>
      <c r="D18" s="86">
        <v>79.255009999999999</v>
      </c>
      <c r="E18" s="86" t="s">
        <v>7</v>
      </c>
      <c r="F18" s="86">
        <f t="shared" si="0"/>
        <v>229.12167666666699</v>
      </c>
      <c r="G18" s="86">
        <v>7.1208410000000004</v>
      </c>
      <c r="H18" s="86" t="s">
        <v>7</v>
      </c>
      <c r="I18" s="86">
        <f t="shared" si="1"/>
        <v>222.00083566666697</v>
      </c>
      <c r="J18" s="87">
        <f t="shared" si="2"/>
        <v>0.96970273772551818</v>
      </c>
      <c r="K18" s="88">
        <f t="shared" si="3"/>
        <v>8.5333840919845603</v>
      </c>
      <c r="L18" s="88">
        <f t="shared" si="4"/>
        <v>11.636432852706218</v>
      </c>
    </row>
    <row r="19" spans="1:13" ht="13.2" customHeight="1">
      <c r="A19" s="84">
        <v>1982</v>
      </c>
      <c r="B19" s="85">
        <v>231.15700000000001</v>
      </c>
      <c r="C19" s="86">
        <v>150.65</v>
      </c>
      <c r="D19" s="86">
        <v>139.75758200000001</v>
      </c>
      <c r="E19" s="86" t="s">
        <v>7</v>
      </c>
      <c r="F19" s="86">
        <f t="shared" si="0"/>
        <v>290.40758200000005</v>
      </c>
      <c r="G19" s="86">
        <v>7.014812</v>
      </c>
      <c r="H19" s="86" t="s">
        <v>7</v>
      </c>
      <c r="I19" s="86">
        <f t="shared" si="1"/>
        <v>283.39277000000004</v>
      </c>
      <c r="J19" s="87">
        <f t="shared" si="2"/>
        <v>1.2259752895218403</v>
      </c>
      <c r="K19" s="88">
        <f t="shared" si="3"/>
        <v>10.788582547792195</v>
      </c>
      <c r="L19" s="88">
        <f t="shared" si="4"/>
        <v>14.711703474262084</v>
      </c>
    </row>
    <row r="20" spans="1:13" ht="13.2" customHeight="1">
      <c r="A20" s="84">
        <v>1983</v>
      </c>
      <c r="B20" s="85">
        <v>233.322</v>
      </c>
      <c r="C20" s="86">
        <v>165.39166666666699</v>
      </c>
      <c r="D20" s="86">
        <v>151.816293</v>
      </c>
      <c r="E20" s="86" t="s">
        <v>7</v>
      </c>
      <c r="F20" s="86">
        <f t="shared" si="0"/>
        <v>317.20795966666697</v>
      </c>
      <c r="G20" s="86">
        <v>6.6400480000000002</v>
      </c>
      <c r="H20" s="86" t="s">
        <v>7</v>
      </c>
      <c r="I20" s="86">
        <f t="shared" si="1"/>
        <v>310.56791166666699</v>
      </c>
      <c r="J20" s="87">
        <f t="shared" si="2"/>
        <v>1.3310699876851175</v>
      </c>
      <c r="K20" s="88">
        <f t="shared" si="3"/>
        <v>11.713415891629035</v>
      </c>
      <c r="L20" s="88">
        <f t="shared" si="4"/>
        <v>15.97283985222141</v>
      </c>
    </row>
    <row r="21" spans="1:13" ht="13.2" customHeight="1">
      <c r="A21" s="84">
        <v>1984</v>
      </c>
      <c r="B21" s="85">
        <v>235.38499999999999</v>
      </c>
      <c r="C21" s="86">
        <v>157.191666666667</v>
      </c>
      <c r="D21" s="86">
        <v>211.676332</v>
      </c>
      <c r="E21" s="86" t="s">
        <v>7</v>
      </c>
      <c r="F21" s="86">
        <f t="shared" si="0"/>
        <v>368.86799866666701</v>
      </c>
      <c r="G21" s="86">
        <v>4.8177880000000002</v>
      </c>
      <c r="H21" s="86" t="s">
        <v>7</v>
      </c>
      <c r="I21" s="86">
        <f t="shared" si="1"/>
        <v>364.050210666667</v>
      </c>
      <c r="J21" s="87">
        <f t="shared" si="2"/>
        <v>1.5466160148975807</v>
      </c>
      <c r="K21" s="88">
        <f t="shared" si="3"/>
        <v>13.610220931098711</v>
      </c>
      <c r="L21" s="88">
        <f t="shared" si="4"/>
        <v>18.55939217877097</v>
      </c>
    </row>
    <row r="22" spans="1:13" ht="13.2" customHeight="1">
      <c r="A22" s="84">
        <v>1985</v>
      </c>
      <c r="B22" s="85">
        <v>237.46799999999999</v>
      </c>
      <c r="C22" s="86">
        <v>153.50833333333301</v>
      </c>
      <c r="D22" s="86">
        <v>220.237606</v>
      </c>
      <c r="E22" s="86" t="s">
        <v>7</v>
      </c>
      <c r="F22" s="86">
        <f t="shared" si="0"/>
        <v>373.74593933333301</v>
      </c>
      <c r="G22" s="86">
        <v>5.9210630000000002</v>
      </c>
      <c r="H22" s="86" t="s">
        <v>7</v>
      </c>
      <c r="I22" s="86">
        <f t="shared" si="1"/>
        <v>367.82487633333301</v>
      </c>
      <c r="J22" s="87">
        <f t="shared" si="2"/>
        <v>1.5489450213642808</v>
      </c>
      <c r="K22" s="88">
        <f t="shared" si="3"/>
        <v>13.630716188005673</v>
      </c>
      <c r="L22" s="88">
        <f t="shared" si="4"/>
        <v>18.58734025637137</v>
      </c>
    </row>
    <row r="23" spans="1:13" ht="13.2" customHeight="1">
      <c r="A23" s="79">
        <v>1986</v>
      </c>
      <c r="B23" s="80">
        <v>239.63800000000001</v>
      </c>
      <c r="C23" s="81">
        <v>136.92499999999998</v>
      </c>
      <c r="D23" s="81">
        <v>235.77935099999999</v>
      </c>
      <c r="E23" s="81" t="s">
        <v>7</v>
      </c>
      <c r="F23" s="81">
        <f t="shared" si="0"/>
        <v>372.70435099999997</v>
      </c>
      <c r="G23" s="81">
        <v>6.8596129999999995</v>
      </c>
      <c r="H23" s="81" t="s">
        <v>7</v>
      </c>
      <c r="I23" s="81">
        <f t="shared" si="1"/>
        <v>365.84473799999995</v>
      </c>
      <c r="J23" s="82">
        <f t="shared" si="2"/>
        <v>1.5266557808027106</v>
      </c>
      <c r="K23" s="83">
        <f t="shared" si="3"/>
        <v>13.434570871063855</v>
      </c>
      <c r="L23" s="83">
        <f t="shared" si="4"/>
        <v>18.319869369632528</v>
      </c>
    </row>
    <row r="24" spans="1:13" ht="13.2" customHeight="1">
      <c r="A24" s="79">
        <v>1987</v>
      </c>
      <c r="B24" s="80">
        <v>241.78399999999999</v>
      </c>
      <c r="C24" s="81">
        <v>244.06666666666669</v>
      </c>
      <c r="D24" s="81">
        <v>165.43313499999999</v>
      </c>
      <c r="E24" s="81" t="s">
        <v>7</v>
      </c>
      <c r="F24" s="81">
        <f t="shared" si="0"/>
        <v>409.49980166666671</v>
      </c>
      <c r="G24" s="81">
        <v>14.34257</v>
      </c>
      <c r="H24" s="81" t="s">
        <v>7</v>
      </c>
      <c r="I24" s="81">
        <f t="shared" si="1"/>
        <v>395.15723166666669</v>
      </c>
      <c r="J24" s="82">
        <f t="shared" si="2"/>
        <v>1.6343398722275531</v>
      </c>
      <c r="K24" s="83">
        <f t="shared" si="3"/>
        <v>14.382190875602468</v>
      </c>
      <c r="L24" s="83">
        <f t="shared" si="4"/>
        <v>19.612078466730637</v>
      </c>
    </row>
    <row r="25" spans="1:13" ht="13.2" customHeight="1">
      <c r="A25" s="79">
        <v>1988</v>
      </c>
      <c r="B25" s="80">
        <v>243.98099999999999</v>
      </c>
      <c r="C25" s="81">
        <v>151.96666666666667</v>
      </c>
      <c r="D25" s="81">
        <v>250.72242800000001</v>
      </c>
      <c r="E25" s="81" t="s">
        <v>7</v>
      </c>
      <c r="F25" s="81">
        <f t="shared" si="0"/>
        <v>402.68909466666668</v>
      </c>
      <c r="G25" s="81">
        <v>9.8539700000000003</v>
      </c>
      <c r="H25" s="81" t="s">
        <v>7</v>
      </c>
      <c r="I25" s="81">
        <f t="shared" si="1"/>
        <v>392.83512466666667</v>
      </c>
      <c r="J25" s="82">
        <f t="shared" si="2"/>
        <v>1.6101053961852221</v>
      </c>
      <c r="K25" s="83">
        <f t="shared" si="3"/>
        <v>14.168927486429956</v>
      </c>
      <c r="L25" s="83">
        <f t="shared" si="4"/>
        <v>19.321264754222664</v>
      </c>
    </row>
    <row r="26" spans="1:13" ht="13.2" customHeight="1">
      <c r="A26" s="79">
        <v>1989</v>
      </c>
      <c r="B26" s="80">
        <v>246.22399999999999</v>
      </c>
      <c r="C26" s="81">
        <v>172.34166666666667</v>
      </c>
      <c r="D26" s="81">
        <v>197.91499999999999</v>
      </c>
      <c r="E26" s="81" t="s">
        <v>7</v>
      </c>
      <c r="F26" s="81">
        <f t="shared" si="0"/>
        <v>370.25666666666666</v>
      </c>
      <c r="G26" s="81">
        <v>10.663</v>
      </c>
      <c r="H26" s="81" t="s">
        <v>7</v>
      </c>
      <c r="I26" s="81">
        <f t="shared" si="1"/>
        <v>359.59366666666665</v>
      </c>
      <c r="J26" s="82">
        <f t="shared" si="2"/>
        <v>1.4604330474148202</v>
      </c>
      <c r="K26" s="83">
        <f t="shared" si="3"/>
        <v>12.851810817250419</v>
      </c>
      <c r="L26" s="83">
        <f t="shared" si="4"/>
        <v>17.52519656897784</v>
      </c>
    </row>
    <row r="27" spans="1:13" ht="13.2" customHeight="1">
      <c r="A27" s="79">
        <v>1990</v>
      </c>
      <c r="B27" s="80">
        <v>248.65899999999999</v>
      </c>
      <c r="C27" s="89">
        <v>173.06666666666669</v>
      </c>
      <c r="D27" s="89">
        <v>277.065</v>
      </c>
      <c r="E27" s="89" t="s">
        <v>7</v>
      </c>
      <c r="F27" s="81">
        <f t="shared" si="0"/>
        <v>450.13166666666666</v>
      </c>
      <c r="G27" s="89">
        <v>16.513000000000002</v>
      </c>
      <c r="H27" s="89" t="s">
        <v>7</v>
      </c>
      <c r="I27" s="81">
        <f t="shared" si="1"/>
        <v>433.61866666666668</v>
      </c>
      <c r="J27" s="82">
        <f t="shared" si="2"/>
        <v>1.7438285630790227</v>
      </c>
      <c r="K27" s="83">
        <f t="shared" si="3"/>
        <v>15.345691355095401</v>
      </c>
      <c r="L27" s="83">
        <f t="shared" si="4"/>
        <v>20.925942756948274</v>
      </c>
    </row>
    <row r="28" spans="1:13" ht="13.2" customHeight="1">
      <c r="A28" s="84">
        <v>1991</v>
      </c>
      <c r="B28" s="85">
        <v>251.88900000000001</v>
      </c>
      <c r="C28" s="92">
        <v>182.79999999999998</v>
      </c>
      <c r="D28" s="92">
        <v>219.71199999999999</v>
      </c>
      <c r="E28" s="86" t="s">
        <v>7</v>
      </c>
      <c r="F28" s="93">
        <f t="shared" si="0"/>
        <v>402.51199999999994</v>
      </c>
      <c r="G28" s="86">
        <v>17.306999999999999</v>
      </c>
      <c r="H28" s="86" t="s">
        <v>7</v>
      </c>
      <c r="I28" s="86">
        <f t="shared" si="1"/>
        <v>385.20499999999993</v>
      </c>
      <c r="J28" s="87">
        <f t="shared" si="2"/>
        <v>1.5292648746074657</v>
      </c>
      <c r="K28" s="88">
        <f t="shared" si="3"/>
        <v>13.4575308965457</v>
      </c>
      <c r="L28" s="88">
        <f t="shared" si="4"/>
        <v>18.351178495289588</v>
      </c>
    </row>
    <row r="29" spans="1:13" ht="13.2" customHeight="1">
      <c r="A29" s="84">
        <v>1992</v>
      </c>
      <c r="B29" s="85">
        <v>255.214</v>
      </c>
      <c r="C29" s="91">
        <v>206</v>
      </c>
      <c r="D29" s="92">
        <v>213.06100000000001</v>
      </c>
      <c r="E29" s="86" t="s">
        <v>7</v>
      </c>
      <c r="F29" s="93">
        <f t="shared" si="0"/>
        <v>419.06100000000004</v>
      </c>
      <c r="G29" s="86">
        <v>15.795999999999999</v>
      </c>
      <c r="H29" s="86" t="s">
        <v>7</v>
      </c>
      <c r="I29" s="93">
        <f t="shared" si="1"/>
        <v>403.26500000000004</v>
      </c>
      <c r="J29" s="88">
        <f t="shared" si="2"/>
        <v>1.580105323375677</v>
      </c>
      <c r="K29" s="88">
        <f t="shared" si="3"/>
        <v>13.904926845705958</v>
      </c>
      <c r="L29" s="88">
        <f t="shared" si="4"/>
        <v>18.961263880508124</v>
      </c>
    </row>
    <row r="30" spans="1:13" ht="13.2" customHeight="1">
      <c r="A30" s="84">
        <v>1993</v>
      </c>
      <c r="B30" s="85">
        <v>258.67899999999997</v>
      </c>
      <c r="C30" s="91">
        <v>198.52500000000001</v>
      </c>
      <c r="D30" s="92">
        <v>277.49099999999999</v>
      </c>
      <c r="E30" s="86" t="s">
        <v>7</v>
      </c>
      <c r="F30" s="93">
        <f t="shared" si="0"/>
        <v>476.01599999999996</v>
      </c>
      <c r="G30" s="86">
        <v>10.958</v>
      </c>
      <c r="H30" s="86" t="s">
        <v>7</v>
      </c>
      <c r="I30" s="93">
        <f t="shared" si="1"/>
        <v>465.05799999999994</v>
      </c>
      <c r="J30" s="88">
        <f t="shared" si="2"/>
        <v>1.7978189184278583</v>
      </c>
      <c r="K30" s="88">
        <f t="shared" si="3"/>
        <v>15.820806482165155</v>
      </c>
      <c r="L30" s="88">
        <f t="shared" si="4"/>
        <v>21.573827021134299</v>
      </c>
    </row>
    <row r="31" spans="1:13" ht="13.2" customHeight="1">
      <c r="A31" s="84">
        <v>1994</v>
      </c>
      <c r="B31" s="85">
        <v>261.91899999999998</v>
      </c>
      <c r="C31" s="91">
        <v>225.5</v>
      </c>
      <c r="D31" s="92">
        <v>257.43099999999998</v>
      </c>
      <c r="E31" s="86" t="s">
        <v>7</v>
      </c>
      <c r="F31" s="93">
        <f t="shared" si="0"/>
        <v>482.93099999999998</v>
      </c>
      <c r="G31" s="86">
        <v>13.531999999999998</v>
      </c>
      <c r="H31" s="86" t="s">
        <v>7</v>
      </c>
      <c r="I31" s="93">
        <f t="shared" si="1"/>
        <v>469.399</v>
      </c>
      <c r="J31" s="88">
        <f t="shared" si="2"/>
        <v>1.7921532993024563</v>
      </c>
      <c r="K31" s="88">
        <f t="shared" si="3"/>
        <v>15.770949033861616</v>
      </c>
      <c r="L31" s="88">
        <f t="shared" si="4"/>
        <v>21.505839591629474</v>
      </c>
    </row>
    <row r="32" spans="1:13" ht="13.2" customHeight="1">
      <c r="A32" s="84">
        <v>1995</v>
      </c>
      <c r="B32" s="85">
        <v>265.04399999999998</v>
      </c>
      <c r="C32" s="91">
        <v>211.33333333333334</v>
      </c>
      <c r="D32" s="92">
        <v>226.62</v>
      </c>
      <c r="E32" s="86" t="s">
        <v>7</v>
      </c>
      <c r="F32" s="93">
        <f t="shared" si="0"/>
        <v>437.95333333333338</v>
      </c>
      <c r="G32" s="86">
        <v>16.088000000000001</v>
      </c>
      <c r="H32" s="86" t="s">
        <v>7</v>
      </c>
      <c r="I32" s="93">
        <f t="shared" si="1"/>
        <v>421.86533333333335</v>
      </c>
      <c r="J32" s="88">
        <f t="shared" si="2"/>
        <v>1.5916803750823765</v>
      </c>
      <c r="K32" s="88">
        <f t="shared" si="3"/>
        <v>14.006787300724914</v>
      </c>
      <c r="L32" s="88">
        <f t="shared" si="4"/>
        <v>19.100164500988519</v>
      </c>
    </row>
    <row r="33" spans="1:12" ht="13.2" customHeight="1">
      <c r="A33" s="79">
        <v>1996</v>
      </c>
      <c r="B33" s="80">
        <v>268.15100000000001</v>
      </c>
      <c r="C33" s="94">
        <v>181.93333333333331</v>
      </c>
      <c r="D33" s="89">
        <v>291.245</v>
      </c>
      <c r="E33" s="81" t="s">
        <v>7</v>
      </c>
      <c r="F33" s="90">
        <f t="shared" si="0"/>
        <v>473.17833333333328</v>
      </c>
      <c r="G33" s="81">
        <v>13.747</v>
      </c>
      <c r="H33" s="81" t="s">
        <v>7</v>
      </c>
      <c r="I33" s="90">
        <f t="shared" si="1"/>
        <v>459.43133333333327</v>
      </c>
      <c r="J33" s="83">
        <f t="shared" si="2"/>
        <v>1.7133306731406306</v>
      </c>
      <c r="K33" s="83">
        <f t="shared" si="3"/>
        <v>15.07730992363755</v>
      </c>
      <c r="L33" s="83">
        <f t="shared" si="4"/>
        <v>20.559968077687568</v>
      </c>
    </row>
    <row r="34" spans="1:12" ht="13.2" customHeight="1">
      <c r="A34" s="79">
        <v>1997</v>
      </c>
      <c r="B34" s="80">
        <v>271.36</v>
      </c>
      <c r="C34" s="94">
        <v>178.75833333333333</v>
      </c>
      <c r="D34" s="95">
        <v>253.85</v>
      </c>
      <c r="E34" s="81" t="s">
        <v>7</v>
      </c>
      <c r="F34" s="90">
        <f t="shared" si="0"/>
        <v>432.60833333333335</v>
      </c>
      <c r="G34" s="81">
        <v>10.221</v>
      </c>
      <c r="H34" s="81" t="s">
        <v>7</v>
      </c>
      <c r="I34" s="90">
        <f t="shared" si="1"/>
        <v>422.38733333333334</v>
      </c>
      <c r="J34" s="83">
        <f t="shared" si="2"/>
        <v>1.5565570951257861</v>
      </c>
      <c r="K34" s="83">
        <f t="shared" si="3"/>
        <v>13.697702437106919</v>
      </c>
      <c r="L34" s="83">
        <f t="shared" si="4"/>
        <v>18.678685141509433</v>
      </c>
    </row>
    <row r="35" spans="1:12" ht="13.2" customHeight="1">
      <c r="A35" s="79">
        <v>1998</v>
      </c>
      <c r="B35" s="80">
        <v>274.62599999999998</v>
      </c>
      <c r="C35" s="94">
        <v>207.1</v>
      </c>
      <c r="D35" s="89">
        <v>299.81846000000002</v>
      </c>
      <c r="E35" s="81" t="s">
        <v>7</v>
      </c>
      <c r="F35" s="90">
        <f t="shared" si="0"/>
        <v>506.91845999999998</v>
      </c>
      <c r="G35" s="81">
        <v>9.0810180000000003</v>
      </c>
      <c r="H35" s="81" t="s">
        <v>7</v>
      </c>
      <c r="I35" s="90">
        <f t="shared" si="1"/>
        <v>497.83744200000001</v>
      </c>
      <c r="J35" s="83">
        <f t="shared" si="2"/>
        <v>1.8127833562736233</v>
      </c>
      <c r="K35" s="83">
        <f t="shared" si="3"/>
        <v>15.952493535207886</v>
      </c>
      <c r="L35" s="83">
        <f t="shared" si="4"/>
        <v>21.753400275283479</v>
      </c>
    </row>
    <row r="36" spans="1:12" ht="13.2" customHeight="1">
      <c r="A36" s="79">
        <v>1999</v>
      </c>
      <c r="B36" s="80">
        <v>277.79000000000002</v>
      </c>
      <c r="C36" s="94">
        <v>206.06666666666669</v>
      </c>
      <c r="D36" s="89">
        <v>303.33738899999997</v>
      </c>
      <c r="E36" s="81" t="s">
        <v>7</v>
      </c>
      <c r="F36" s="90">
        <f t="shared" ref="F36:F41" si="5">SUM(C36,D36,E36)</f>
        <v>509.40405566666664</v>
      </c>
      <c r="G36" s="81">
        <v>9.1782760000000003</v>
      </c>
      <c r="H36" s="81" t="s">
        <v>7</v>
      </c>
      <c r="I36" s="90">
        <f t="shared" ref="I36:I41" si="6">F36-SUM(G36,H36)</f>
        <v>500.22577966666665</v>
      </c>
      <c r="J36" s="83">
        <f t="shared" ref="J36:J41" si="7">I36/B36</f>
        <v>1.8007335745227209</v>
      </c>
      <c r="K36" s="83">
        <f t="shared" si="3"/>
        <v>15.846455455799944</v>
      </c>
      <c r="L36" s="83">
        <f t="shared" ref="L36:L41" si="8">J36*12</f>
        <v>21.60880289427265</v>
      </c>
    </row>
    <row r="37" spans="1:12" ht="13.2" customHeight="1">
      <c r="A37" s="79">
        <v>2000</v>
      </c>
      <c r="B37" s="80">
        <v>280.976</v>
      </c>
      <c r="C37" s="94">
        <v>194.48333333333335</v>
      </c>
      <c r="D37" s="94">
        <v>318.12381899999997</v>
      </c>
      <c r="E37" s="81" t="s">
        <v>7</v>
      </c>
      <c r="F37" s="90">
        <f t="shared" si="5"/>
        <v>512.60715233333326</v>
      </c>
      <c r="G37" s="94">
        <v>6.994961</v>
      </c>
      <c r="H37" s="81" t="s">
        <v>7</v>
      </c>
      <c r="I37" s="90">
        <f t="shared" si="6"/>
        <v>505.61219133333327</v>
      </c>
      <c r="J37" s="83">
        <f t="shared" si="7"/>
        <v>1.7994853344532389</v>
      </c>
      <c r="K37" s="83">
        <f t="shared" si="3"/>
        <v>15.835470943188504</v>
      </c>
      <c r="L37" s="83">
        <f t="shared" si="8"/>
        <v>21.593824013438866</v>
      </c>
    </row>
    <row r="38" spans="1:12" ht="13.2" customHeight="1">
      <c r="A38" s="84">
        <v>2001</v>
      </c>
      <c r="B38" s="85">
        <v>283.92040200000002</v>
      </c>
      <c r="C38" s="91">
        <v>162.04166666666666</v>
      </c>
      <c r="D38" s="91">
        <v>353.65772500000008</v>
      </c>
      <c r="E38" s="86" t="s">
        <v>7</v>
      </c>
      <c r="F38" s="93">
        <f t="shared" si="5"/>
        <v>515.69939166666677</v>
      </c>
      <c r="G38" s="91">
        <v>6.9803919999999984</v>
      </c>
      <c r="H38" s="86" t="s">
        <v>7</v>
      </c>
      <c r="I38" s="93">
        <f t="shared" si="6"/>
        <v>508.71899966666678</v>
      </c>
      <c r="J38" s="88">
        <f t="shared" si="7"/>
        <v>1.7917662699937524</v>
      </c>
      <c r="K38" s="88">
        <f t="shared" si="3"/>
        <v>15.767543175945022</v>
      </c>
      <c r="L38" s="88">
        <f t="shared" si="8"/>
        <v>21.501195239925028</v>
      </c>
    </row>
    <row r="39" spans="1:12" ht="13.2" customHeight="1">
      <c r="A39" s="84">
        <v>2002</v>
      </c>
      <c r="B39" s="85">
        <v>286.78755999999998</v>
      </c>
      <c r="C39" s="91">
        <v>123.27499999999999</v>
      </c>
      <c r="D39" s="91">
        <v>399.93768700000004</v>
      </c>
      <c r="E39" s="86" t="s">
        <v>7</v>
      </c>
      <c r="F39" s="93">
        <f t="shared" si="5"/>
        <v>523.21268700000007</v>
      </c>
      <c r="G39" s="91">
        <v>5.5944649999999996</v>
      </c>
      <c r="H39" s="86" t="s">
        <v>7</v>
      </c>
      <c r="I39" s="93">
        <f t="shared" si="6"/>
        <v>517.61822200000006</v>
      </c>
      <c r="J39" s="88">
        <f t="shared" si="7"/>
        <v>1.8048838031886743</v>
      </c>
      <c r="K39" s="88">
        <f t="shared" si="3"/>
        <v>15.882977468060334</v>
      </c>
      <c r="L39" s="88">
        <f t="shared" si="8"/>
        <v>21.658605638264092</v>
      </c>
    </row>
    <row r="40" spans="1:12" ht="13.2" customHeight="1">
      <c r="A40" s="84">
        <v>2003</v>
      </c>
      <c r="B40" s="85">
        <v>289.51758100000001</v>
      </c>
      <c r="C40" s="91">
        <v>119.45833333333333</v>
      </c>
      <c r="D40" s="91">
        <v>449.50741600000009</v>
      </c>
      <c r="E40" s="86" t="s">
        <v>7</v>
      </c>
      <c r="F40" s="93">
        <f t="shared" si="5"/>
        <v>568.96574933333341</v>
      </c>
      <c r="G40" s="91">
        <v>5.7462879999999998</v>
      </c>
      <c r="H40" s="86" t="s">
        <v>7</v>
      </c>
      <c r="I40" s="93">
        <f t="shared" si="6"/>
        <v>563.21946133333336</v>
      </c>
      <c r="J40" s="88">
        <f t="shared" si="7"/>
        <v>1.9453722270957126</v>
      </c>
      <c r="K40" s="88">
        <f t="shared" ref="K40:K45" si="9">J40*8.8</f>
        <v>17.119275598442272</v>
      </c>
      <c r="L40" s="88">
        <f t="shared" si="8"/>
        <v>23.34446672514855</v>
      </c>
    </row>
    <row r="41" spans="1:12" ht="13.2" customHeight="1">
      <c r="A41" s="84">
        <v>2004</v>
      </c>
      <c r="B41" s="85">
        <v>292.19189</v>
      </c>
      <c r="C41" s="91">
        <v>155.83333333333334</v>
      </c>
      <c r="D41" s="91">
        <v>471.33022599999998</v>
      </c>
      <c r="E41" s="86" t="s">
        <v>7</v>
      </c>
      <c r="F41" s="93">
        <f t="shared" si="5"/>
        <v>627.1635593333333</v>
      </c>
      <c r="G41" s="91">
        <v>5.8243230000000006</v>
      </c>
      <c r="H41" s="86" t="s">
        <v>7</v>
      </c>
      <c r="I41" s="93">
        <f t="shared" si="6"/>
        <v>621.33923633333325</v>
      </c>
      <c r="J41" s="88">
        <f t="shared" si="7"/>
        <v>2.1264766668689306</v>
      </c>
      <c r="K41" s="88">
        <f t="shared" si="9"/>
        <v>18.712994668446591</v>
      </c>
      <c r="L41" s="88">
        <f t="shared" si="8"/>
        <v>25.517720002427168</v>
      </c>
    </row>
    <row r="42" spans="1:12" ht="13.2" customHeight="1">
      <c r="A42" s="84">
        <v>2005</v>
      </c>
      <c r="B42" s="85">
        <v>294.914085</v>
      </c>
      <c r="C42" s="91">
        <v>141.23333333333332</v>
      </c>
      <c r="D42" s="91">
        <v>418.05541299999999</v>
      </c>
      <c r="E42" s="86" t="s">
        <v>7</v>
      </c>
      <c r="F42" s="93">
        <f>SUM(C42,D42,E42)</f>
        <v>559.28874633333328</v>
      </c>
      <c r="G42" s="91">
        <v>7.1395219999999995</v>
      </c>
      <c r="H42" s="86" t="s">
        <v>7</v>
      </c>
      <c r="I42" s="93">
        <f t="shared" ref="I42:I47" si="10">F42-SUM(G42,H42)</f>
        <v>552.14922433333322</v>
      </c>
      <c r="J42" s="88">
        <f t="shared" ref="J42:J47" si="11">I42/B42</f>
        <v>1.8722375512628813</v>
      </c>
      <c r="K42" s="88">
        <f t="shared" si="9"/>
        <v>16.475690451113355</v>
      </c>
      <c r="L42" s="88">
        <f t="shared" ref="L42:L47" si="12">J42*12</f>
        <v>22.466850615154577</v>
      </c>
    </row>
    <row r="43" spans="1:12" ht="13.2" customHeight="1">
      <c r="A43" s="79">
        <v>2006</v>
      </c>
      <c r="B43" s="80">
        <v>297.64655699999997</v>
      </c>
      <c r="C43" s="180">
        <v>129.18333333333334</v>
      </c>
      <c r="D43" s="180">
        <v>538.846047</v>
      </c>
      <c r="E43" s="181" t="s">
        <v>7</v>
      </c>
      <c r="F43" s="182">
        <f>SUM(C43,D43,E43)</f>
        <v>668.02938033333339</v>
      </c>
      <c r="G43" s="180">
        <v>7.574529000000001</v>
      </c>
      <c r="H43" s="81" t="s">
        <v>7</v>
      </c>
      <c r="I43" s="90">
        <f t="shared" si="10"/>
        <v>660.45485133333341</v>
      </c>
      <c r="J43" s="83">
        <f t="shared" si="11"/>
        <v>2.2189232020356728</v>
      </c>
      <c r="K43" s="83">
        <f t="shared" si="9"/>
        <v>19.526524177913924</v>
      </c>
      <c r="L43" s="83">
        <f t="shared" si="12"/>
        <v>26.627078424428074</v>
      </c>
    </row>
    <row r="44" spans="1:12" ht="13.2" customHeight="1">
      <c r="A44" s="79">
        <v>2007</v>
      </c>
      <c r="B44" s="80">
        <v>300.57448099999999</v>
      </c>
      <c r="C44" s="180">
        <v>104.77499999999999</v>
      </c>
      <c r="D44" s="180">
        <v>590.62275199999999</v>
      </c>
      <c r="E44" s="181" t="s">
        <v>7</v>
      </c>
      <c r="F44" s="182">
        <f>SUM(C44,D44,E44)</f>
        <v>695.39775199999997</v>
      </c>
      <c r="G44" s="180">
        <v>9.0068839999999994</v>
      </c>
      <c r="H44" s="81" t="s">
        <v>7</v>
      </c>
      <c r="I44" s="90">
        <f t="shared" si="10"/>
        <v>686.39086799999995</v>
      </c>
      <c r="J44" s="83">
        <f t="shared" si="11"/>
        <v>2.2835966171060278</v>
      </c>
      <c r="K44" s="83">
        <f t="shared" si="9"/>
        <v>20.095650230533046</v>
      </c>
      <c r="L44" s="83">
        <f t="shared" si="12"/>
        <v>27.403159405272334</v>
      </c>
    </row>
    <row r="45" spans="1:12" ht="13.2" customHeight="1">
      <c r="A45" s="79">
        <v>2008</v>
      </c>
      <c r="B45" s="80">
        <v>303.50646899999998</v>
      </c>
      <c r="C45" s="180">
        <v>112.38333333333333</v>
      </c>
      <c r="D45" s="180">
        <v>534.77405999999985</v>
      </c>
      <c r="E45" s="181" t="s">
        <v>7</v>
      </c>
      <c r="F45" s="182">
        <f>SUM(C45,D45,E45)</f>
        <v>647.15739333333318</v>
      </c>
      <c r="G45" s="180">
        <v>8.0432679999999994</v>
      </c>
      <c r="H45" s="81" t="s">
        <v>7</v>
      </c>
      <c r="I45" s="90">
        <f t="shared" si="10"/>
        <v>639.11412533333316</v>
      </c>
      <c r="J45" s="83">
        <f t="shared" si="11"/>
        <v>2.1057677203359155</v>
      </c>
      <c r="K45" s="83">
        <f t="shared" si="9"/>
        <v>18.530755938956059</v>
      </c>
      <c r="L45" s="83">
        <f t="shared" si="12"/>
        <v>25.269212644030986</v>
      </c>
    </row>
    <row r="46" spans="1:12" ht="13.2" customHeight="1">
      <c r="A46" s="79">
        <v>2009</v>
      </c>
      <c r="B46" s="80">
        <v>306.207719</v>
      </c>
      <c r="C46" s="180">
        <v>115.78333333333335</v>
      </c>
      <c r="D46" s="180">
        <v>541.12873500000001</v>
      </c>
      <c r="E46" s="181" t="s">
        <v>7</v>
      </c>
      <c r="F46" s="182">
        <f>SUM(C46,D46,E46)</f>
        <v>656.91206833333331</v>
      </c>
      <c r="G46" s="180">
        <v>15.538478000000005</v>
      </c>
      <c r="H46" s="81" t="s">
        <v>7</v>
      </c>
      <c r="I46" s="90">
        <f t="shared" si="10"/>
        <v>641.37359033333325</v>
      </c>
      <c r="J46" s="83">
        <f t="shared" si="11"/>
        <v>2.0945702885214765</v>
      </c>
      <c r="K46" s="83">
        <f t="shared" ref="K46:K51" si="13">J46*8.8</f>
        <v>18.432218538988995</v>
      </c>
      <c r="L46" s="83">
        <f t="shared" si="12"/>
        <v>25.13484346225772</v>
      </c>
    </row>
    <row r="47" spans="1:12" ht="13.2" customHeight="1">
      <c r="A47" s="79">
        <v>2010</v>
      </c>
      <c r="B47" s="80">
        <v>308.83326399999999</v>
      </c>
      <c r="C47" s="180">
        <v>105.49166666666667</v>
      </c>
      <c r="D47" s="180">
        <v>586.97580600000003</v>
      </c>
      <c r="E47" s="181" t="s">
        <v>7</v>
      </c>
      <c r="F47" s="182">
        <f t="shared" ref="F47:F58" si="14">SUM(C47,D47,E47)</f>
        <v>692.46747266666671</v>
      </c>
      <c r="G47" s="180">
        <v>9.0215109999999985</v>
      </c>
      <c r="H47" s="81" t="s">
        <v>7</v>
      </c>
      <c r="I47" s="90">
        <f t="shared" si="10"/>
        <v>683.44596166666668</v>
      </c>
      <c r="J47" s="83">
        <f t="shared" si="11"/>
        <v>2.2129933570454599</v>
      </c>
      <c r="K47" s="83">
        <f t="shared" si="13"/>
        <v>19.474341542000047</v>
      </c>
      <c r="L47" s="83">
        <f t="shared" si="12"/>
        <v>26.555920284545518</v>
      </c>
    </row>
    <row r="48" spans="1:12" ht="13.2" customHeight="1">
      <c r="A48" s="96">
        <v>2011</v>
      </c>
      <c r="B48" s="97">
        <v>310.94696199999998</v>
      </c>
      <c r="C48" s="183">
        <v>100.7</v>
      </c>
      <c r="D48" s="183">
        <v>446.71371795999994</v>
      </c>
      <c r="E48" s="184" t="s">
        <v>7</v>
      </c>
      <c r="F48" s="319">
        <f t="shared" si="14"/>
        <v>547.41371795999999</v>
      </c>
      <c r="G48" s="183">
        <v>9.2936639299999992</v>
      </c>
      <c r="H48" s="186" t="s">
        <v>7</v>
      </c>
      <c r="I48" s="99">
        <f t="shared" ref="I48:I53" si="15">F48-SUM(G48,H48)</f>
        <v>538.12005403000001</v>
      </c>
      <c r="J48" s="100">
        <f t="shared" ref="J48:J53" si="16">I48/B48</f>
        <v>1.7305846970455367</v>
      </c>
      <c r="K48" s="100">
        <f t="shared" si="13"/>
        <v>15.229145334000725</v>
      </c>
      <c r="L48" s="100">
        <f t="shared" ref="L48:L53" si="17">J48*12</f>
        <v>20.767016364546443</v>
      </c>
    </row>
    <row r="49" spans="1:13" ht="13.2" customHeight="1">
      <c r="A49" s="96">
        <v>2012</v>
      </c>
      <c r="B49" s="97">
        <v>313.14999699999998</v>
      </c>
      <c r="C49" s="183">
        <v>92.674999999999997</v>
      </c>
      <c r="D49" s="183">
        <v>507.71802047</v>
      </c>
      <c r="E49" s="184" t="s">
        <v>7</v>
      </c>
      <c r="F49" s="319">
        <f t="shared" si="14"/>
        <v>600.39302047000001</v>
      </c>
      <c r="G49" s="183">
        <v>8.9004959400000025</v>
      </c>
      <c r="H49" s="186" t="s">
        <v>7</v>
      </c>
      <c r="I49" s="99">
        <f t="shared" si="15"/>
        <v>591.49252452999997</v>
      </c>
      <c r="J49" s="100">
        <f t="shared" si="16"/>
        <v>1.8888472942568797</v>
      </c>
      <c r="K49" s="100">
        <f t="shared" si="13"/>
        <v>16.621856189460544</v>
      </c>
      <c r="L49" s="100">
        <f t="shared" si="17"/>
        <v>22.666167531082557</v>
      </c>
    </row>
    <row r="50" spans="1:13" ht="13.2" customHeight="1">
      <c r="A50" s="96">
        <v>2013</v>
      </c>
      <c r="B50" s="97">
        <v>315.33597600000002</v>
      </c>
      <c r="C50" s="183">
        <v>127.575</v>
      </c>
      <c r="D50" s="183">
        <v>445.85424383999998</v>
      </c>
      <c r="E50" s="184" t="s">
        <v>7</v>
      </c>
      <c r="F50" s="319">
        <f>SUM(C50,D50,E50)</f>
        <v>573.42924384000003</v>
      </c>
      <c r="G50" s="183">
        <v>9.6021276000000011</v>
      </c>
      <c r="H50" s="186" t="s">
        <v>7</v>
      </c>
      <c r="I50" s="99">
        <f t="shared" si="15"/>
        <v>563.82711624000001</v>
      </c>
      <c r="J50" s="100">
        <f t="shared" si="16"/>
        <v>1.7880202677540351</v>
      </c>
      <c r="K50" s="100">
        <f t="shared" si="13"/>
        <v>15.734578356235509</v>
      </c>
      <c r="L50" s="100">
        <f t="shared" si="17"/>
        <v>21.45624321304842</v>
      </c>
    </row>
    <row r="51" spans="1:13" ht="13.2" customHeight="1">
      <c r="A51" s="96">
        <v>2014</v>
      </c>
      <c r="B51" s="97">
        <v>317.519206</v>
      </c>
      <c r="C51" s="183">
        <v>126.75833333333333</v>
      </c>
      <c r="D51" s="183">
        <v>432.45488901000004</v>
      </c>
      <c r="E51" s="184" t="s">
        <v>7</v>
      </c>
      <c r="F51" s="319">
        <f t="shared" si="14"/>
        <v>559.21322234333343</v>
      </c>
      <c r="G51" s="183">
        <v>11.027961269999999</v>
      </c>
      <c r="H51" s="186" t="s">
        <v>7</v>
      </c>
      <c r="I51" s="99">
        <f t="shared" si="15"/>
        <v>548.18526107333344</v>
      </c>
      <c r="J51" s="100">
        <f t="shared" si="16"/>
        <v>1.7264633153351152</v>
      </c>
      <c r="K51" s="100">
        <f t="shared" si="13"/>
        <v>15.192877174949015</v>
      </c>
      <c r="L51" s="100">
        <f t="shared" si="17"/>
        <v>20.717559784021383</v>
      </c>
    </row>
    <row r="52" spans="1:13" ht="13.2" customHeight="1">
      <c r="A52" s="96">
        <v>2015</v>
      </c>
      <c r="B52" s="97">
        <v>319.83219000000003</v>
      </c>
      <c r="C52" s="183">
        <v>111.75</v>
      </c>
      <c r="D52" s="183">
        <v>504.2376201699999</v>
      </c>
      <c r="E52" s="184" t="s">
        <v>7</v>
      </c>
      <c r="F52" s="319">
        <f t="shared" si="14"/>
        <v>615.9876201699999</v>
      </c>
      <c r="G52" s="183">
        <v>10.763190539999997</v>
      </c>
      <c r="H52" s="186" t="s">
        <v>7</v>
      </c>
      <c r="I52" s="99">
        <f t="shared" si="15"/>
        <v>605.22442962999992</v>
      </c>
      <c r="J52" s="100">
        <f t="shared" si="16"/>
        <v>1.892318686339858</v>
      </c>
      <c r="K52" s="100">
        <f>J52*8.8</f>
        <v>16.65240443979075</v>
      </c>
      <c r="L52" s="100">
        <f t="shared" si="17"/>
        <v>22.707824236078295</v>
      </c>
    </row>
    <row r="53" spans="1:13" ht="13.2" customHeight="1">
      <c r="A53" s="106">
        <v>2016</v>
      </c>
      <c r="B53" s="107">
        <v>322.11409400000002</v>
      </c>
      <c r="C53" s="187">
        <v>111.83333333333333</v>
      </c>
      <c r="D53" s="187">
        <v>512.20888092000007</v>
      </c>
      <c r="E53" s="188" t="s">
        <v>7</v>
      </c>
      <c r="F53" s="182">
        <f t="shared" si="14"/>
        <v>624.04221425333344</v>
      </c>
      <c r="G53" s="187">
        <v>11.844179629999999</v>
      </c>
      <c r="H53" s="190" t="s">
        <v>7</v>
      </c>
      <c r="I53" s="109">
        <f t="shared" si="15"/>
        <v>612.19803462333346</v>
      </c>
      <c r="J53" s="110">
        <f t="shared" si="16"/>
        <v>1.9005627075210605</v>
      </c>
      <c r="K53" s="110">
        <f>J53*8.8</f>
        <v>16.724951826185332</v>
      </c>
      <c r="L53" s="110">
        <f t="shared" si="17"/>
        <v>22.806752490252727</v>
      </c>
    </row>
    <row r="54" spans="1:13" ht="13.2" customHeight="1">
      <c r="A54" s="106">
        <v>2017</v>
      </c>
      <c r="B54" s="107">
        <v>324.29674599999998</v>
      </c>
      <c r="C54" s="187">
        <v>116.23333333333333</v>
      </c>
      <c r="D54" s="187">
        <v>501.26734817000005</v>
      </c>
      <c r="E54" s="188" t="s">
        <v>7</v>
      </c>
      <c r="F54" s="182">
        <f>SUM(C54,D54,E54)</f>
        <v>617.50068150333334</v>
      </c>
      <c r="G54" s="187">
        <v>14.192409099999999</v>
      </c>
      <c r="H54" s="190" t="s">
        <v>7</v>
      </c>
      <c r="I54" s="109">
        <f>F54-SUM(G54,H54)</f>
        <v>603.30827240333338</v>
      </c>
      <c r="J54" s="110">
        <f>I54/B54</f>
        <v>1.8603586987682368</v>
      </c>
      <c r="K54" s="110">
        <f>J54*8.8</f>
        <v>16.371156549160485</v>
      </c>
      <c r="L54" s="110">
        <f>J54*12</f>
        <v>22.324304385218841</v>
      </c>
    </row>
    <row r="55" spans="1:13" ht="15" customHeight="1">
      <c r="A55" s="273" t="s">
        <v>89</v>
      </c>
      <c r="B55" s="107">
        <v>326.16326299999997</v>
      </c>
      <c r="C55" s="187">
        <v>108.64433259004217</v>
      </c>
      <c r="D55" s="191">
        <v>503.6770214</v>
      </c>
      <c r="E55" s="188" t="s">
        <v>7</v>
      </c>
      <c r="F55" s="182">
        <f t="shared" si="14"/>
        <v>612.32135399004221</v>
      </c>
      <c r="G55" s="191">
        <v>13.840514689999997</v>
      </c>
      <c r="H55" s="190" t="s">
        <v>7</v>
      </c>
      <c r="I55" s="109">
        <f>F55-SUM(G55,H55)</f>
        <v>598.48083930004225</v>
      </c>
      <c r="J55" s="110">
        <f>I55/B55</f>
        <v>1.8349118591569962</v>
      </c>
      <c r="K55" s="110">
        <f>J55*8.8</f>
        <v>16.147224360581568</v>
      </c>
      <c r="L55" s="110">
        <f>J55*12</f>
        <v>22.018942309883954</v>
      </c>
    </row>
    <row r="56" spans="1:13" ht="15" customHeight="1">
      <c r="A56" s="273" t="s">
        <v>90</v>
      </c>
      <c r="B56" s="107">
        <v>327.77654100000001</v>
      </c>
      <c r="C56" s="187">
        <v>115.5326513930076</v>
      </c>
      <c r="D56" s="187">
        <v>477.30342009999998</v>
      </c>
      <c r="E56" s="188" t="s">
        <v>7</v>
      </c>
      <c r="F56" s="182">
        <f t="shared" si="14"/>
        <v>592.83607149300758</v>
      </c>
      <c r="G56" s="187">
        <v>11.887844100000001</v>
      </c>
      <c r="H56" s="190" t="s">
        <v>7</v>
      </c>
      <c r="I56" s="109">
        <f>F56-SUM(G56,H56)</f>
        <v>580.94822739300753</v>
      </c>
      <c r="J56" s="110">
        <f>I56/B56</f>
        <v>1.7723911101771237</v>
      </c>
      <c r="K56" s="110">
        <f>J56*8.8</f>
        <v>15.59704176955869</v>
      </c>
      <c r="L56" s="110">
        <f>J56*12</f>
        <v>21.268693322125486</v>
      </c>
    </row>
    <row r="57" spans="1:13" ht="15" customHeight="1">
      <c r="A57" s="273" t="s">
        <v>91</v>
      </c>
      <c r="B57" s="107">
        <v>329.37155899999999</v>
      </c>
      <c r="C57" s="187">
        <v>110.6801659422644</v>
      </c>
      <c r="D57" s="191">
        <v>365.08429999999998</v>
      </c>
      <c r="E57" s="188" t="s">
        <v>7</v>
      </c>
      <c r="F57" s="272">
        <f>SUM(C57,D57,E57)</f>
        <v>475.76446594226439</v>
      </c>
      <c r="G57" s="191">
        <v>13.934699999999999</v>
      </c>
      <c r="H57" s="190" t="s">
        <v>7</v>
      </c>
      <c r="I57" s="109">
        <f t="shared" ref="I57:I58" si="18">F57-SUM(G57,H57)</f>
        <v>461.82976594226437</v>
      </c>
      <c r="J57" s="110">
        <f t="shared" ref="J57:J58" si="19">I57/B57</f>
        <v>1.4021543552346132</v>
      </c>
      <c r="K57" s="110">
        <f t="shared" ref="K57:K58" si="20">J57*8.8</f>
        <v>12.338958326064597</v>
      </c>
      <c r="L57" s="110">
        <f t="shared" ref="L57:L58" si="21">J57*12</f>
        <v>16.82585226281536</v>
      </c>
    </row>
    <row r="58" spans="1:13" ht="15" customHeight="1" thickBot="1">
      <c r="A58" s="274" t="s">
        <v>92</v>
      </c>
      <c r="B58" s="267">
        <v>332.02415000000002</v>
      </c>
      <c r="C58" s="275">
        <v>105.04329636281909</v>
      </c>
      <c r="D58" s="275">
        <v>565.31720000000007</v>
      </c>
      <c r="E58" s="276" t="s">
        <v>7</v>
      </c>
      <c r="F58" s="277">
        <f t="shared" si="14"/>
        <v>670.36049636281916</v>
      </c>
      <c r="G58" s="275">
        <v>14.217000000000001</v>
      </c>
      <c r="H58" s="278" t="s">
        <v>7</v>
      </c>
      <c r="I58" s="269">
        <f t="shared" si="18"/>
        <v>656.14349636281918</v>
      </c>
      <c r="J58" s="270">
        <f t="shared" si="19"/>
        <v>1.9761920823012999</v>
      </c>
      <c r="K58" s="270">
        <f t="shared" si="20"/>
        <v>17.390490324251441</v>
      </c>
      <c r="L58" s="270">
        <f t="shared" si="21"/>
        <v>23.714304987615598</v>
      </c>
    </row>
    <row r="59" spans="1:13" ht="15" customHeight="1" thickTop="1">
      <c r="A59" s="119" t="s">
        <v>25</v>
      </c>
      <c r="B59" s="119"/>
      <c r="J59" s="119"/>
      <c r="K59" s="119"/>
      <c r="L59" s="119"/>
      <c r="M59" s="119"/>
    </row>
    <row r="60" spans="1:13">
      <c r="A60" s="119"/>
      <c r="B60" s="119"/>
      <c r="J60" s="119"/>
      <c r="K60" s="119"/>
      <c r="L60" s="119"/>
      <c r="M60" s="119"/>
    </row>
    <row r="61" spans="1:13" ht="15" customHeight="1">
      <c r="A61" s="119" t="s">
        <v>54</v>
      </c>
      <c r="B61" s="119"/>
      <c r="J61" s="119"/>
      <c r="K61" s="119"/>
      <c r="L61" s="119"/>
      <c r="M61" s="119"/>
    </row>
    <row r="62" spans="1:13" ht="15" customHeight="1">
      <c r="A62" s="119" t="s">
        <v>71</v>
      </c>
      <c r="B62" s="119"/>
      <c r="J62" s="119"/>
      <c r="K62" s="119"/>
      <c r="L62" s="119"/>
      <c r="M62" s="119"/>
    </row>
    <row r="63" spans="1:13" ht="15" customHeight="1">
      <c r="A63" s="119" t="s">
        <v>56</v>
      </c>
      <c r="B63" s="119"/>
      <c r="J63" s="119"/>
      <c r="K63" s="119"/>
      <c r="L63" s="119"/>
      <c r="M63" s="119"/>
    </row>
    <row r="64" spans="1:13" ht="15" customHeight="1">
      <c r="A64" s="119" t="s">
        <v>72</v>
      </c>
      <c r="B64" s="119"/>
      <c r="J64" s="119"/>
      <c r="K64" s="119"/>
      <c r="L64" s="119"/>
      <c r="M64" s="119"/>
    </row>
    <row r="65" spans="1:13" ht="15" customHeight="1">
      <c r="A65" s="119" t="s">
        <v>73</v>
      </c>
      <c r="B65" s="119"/>
      <c r="J65" s="119"/>
      <c r="K65" s="119"/>
      <c r="L65" s="119"/>
      <c r="M65" s="119"/>
    </row>
    <row r="66" spans="1:13" ht="15" customHeight="1">
      <c r="A66" s="119" t="s">
        <v>93</v>
      </c>
      <c r="B66" s="119"/>
      <c r="J66" s="119"/>
      <c r="K66" s="119"/>
      <c r="L66" s="119"/>
      <c r="M66" s="119"/>
    </row>
    <row r="67" spans="1:13" ht="13.2" customHeight="1">
      <c r="A67" s="119"/>
      <c r="B67" s="119"/>
      <c r="J67" s="119"/>
      <c r="K67" s="119"/>
      <c r="L67" s="119"/>
      <c r="M67" s="119"/>
    </row>
    <row r="68" spans="1:13" ht="15" customHeight="1">
      <c r="A68" s="119" t="s">
        <v>85</v>
      </c>
      <c r="B68" s="119"/>
      <c r="J68" s="119"/>
      <c r="K68" s="119"/>
      <c r="L68" s="119"/>
      <c r="M68" s="119"/>
    </row>
    <row r="69" spans="1:13">
      <c r="A69" s="119"/>
      <c r="B69" s="119"/>
      <c r="J69" s="119"/>
      <c r="K69" s="119"/>
      <c r="L69" s="119"/>
      <c r="M69" s="119"/>
    </row>
    <row r="70" spans="1:13">
      <c r="A70" s="119"/>
      <c r="B70" s="119"/>
      <c r="J70" s="119"/>
      <c r="K70" s="119"/>
      <c r="L70" s="119"/>
      <c r="M70" s="119"/>
    </row>
    <row r="71" spans="1:13">
      <c r="A71" s="119"/>
      <c r="B71" s="119"/>
      <c r="J71" s="119"/>
      <c r="K71" s="119"/>
      <c r="L71" s="119"/>
      <c r="M71" s="119"/>
    </row>
    <row r="72" spans="1:13">
      <c r="A72" s="119"/>
      <c r="B72" s="119"/>
      <c r="J72" s="119"/>
      <c r="K72" s="119"/>
      <c r="L72" s="119"/>
      <c r="M72" s="119"/>
    </row>
    <row r="73" spans="1:13">
      <c r="A73" s="119"/>
      <c r="B73" s="119"/>
      <c r="J73" s="119"/>
      <c r="K73" s="119"/>
      <c r="L73" s="119"/>
      <c r="M73" s="119"/>
    </row>
  </sheetData>
  <phoneticPr fontId="5" type="noConversion"/>
  <printOptions horizontalCentered="1" verticalCentered="1"/>
  <pageMargins left="0.75" right="0.75" top="0.56000000000000005" bottom="0.75" header="0.5" footer="0.5"/>
  <pageSetup scale="78" orientation="landscape" r:id="rId1"/>
  <headerFooter alignWithMargins="0"/>
  <ignoredErrors>
    <ignoredError sqref="A55:A58"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autoPageBreaks="0" fitToPage="1"/>
  </sheetPr>
  <dimension ref="A1:M71"/>
  <sheetViews>
    <sheetView showZeros="0" showOutlineSymbols="0" workbookViewId="0">
      <pane ySplit="6" topLeftCell="A7" activePane="bottomLeft" state="frozen"/>
      <selection pane="bottomLeft"/>
    </sheetView>
  </sheetViews>
  <sheetFormatPr defaultColWidth="12.6640625" defaultRowHeight="13.2"/>
  <cols>
    <col min="1" max="1" width="12.109375" style="235" customWidth="1"/>
    <col min="2" max="2" width="16.6640625" style="236" customWidth="1"/>
    <col min="3" max="9" width="13.33203125" style="237" customWidth="1"/>
    <col min="10" max="11" width="15" style="238" customWidth="1"/>
    <col min="12" max="12" width="22.21875" style="239" customWidth="1"/>
    <col min="13" max="16384" width="12.6640625" style="197"/>
  </cols>
  <sheetData>
    <row r="1" spans="1:13" s="196" customFormat="1" ht="16.2" thickBot="1">
      <c r="A1" s="195" t="s">
        <v>74</v>
      </c>
      <c r="B1" s="195"/>
      <c r="C1" s="195"/>
      <c r="D1" s="195"/>
      <c r="E1" s="195"/>
      <c r="F1" s="195"/>
      <c r="G1" s="195"/>
      <c r="H1" s="195"/>
      <c r="I1" s="195"/>
      <c r="J1" s="195"/>
      <c r="K1" s="6" t="s">
        <v>24</v>
      </c>
      <c r="L1" s="6"/>
    </row>
    <row r="2" spans="1:13" ht="21" customHeight="1" thickTop="1">
      <c r="A2" s="75"/>
      <c r="B2" s="145"/>
      <c r="C2" s="129" t="s">
        <v>0</v>
      </c>
      <c r="D2" s="130"/>
      <c r="E2" s="130"/>
      <c r="F2" s="130"/>
      <c r="G2" s="134" t="s">
        <v>28</v>
      </c>
      <c r="H2" s="128"/>
      <c r="I2" s="134" t="s">
        <v>52</v>
      </c>
      <c r="J2" s="241"/>
      <c r="K2" s="241"/>
      <c r="L2" s="241"/>
      <c r="M2" s="318"/>
    </row>
    <row r="3" spans="1:13" ht="18" customHeight="1">
      <c r="A3" s="192"/>
      <c r="B3" s="151"/>
      <c r="C3" s="170"/>
      <c r="D3" s="171"/>
      <c r="E3" s="171"/>
      <c r="F3" s="170"/>
      <c r="G3" s="171"/>
      <c r="H3" s="171"/>
      <c r="I3" s="173"/>
      <c r="J3" s="242" t="s">
        <v>23</v>
      </c>
      <c r="K3" s="242"/>
      <c r="L3" s="243"/>
      <c r="M3" s="318"/>
    </row>
    <row r="4" spans="1:13" ht="42" customHeight="1">
      <c r="A4" s="192" t="s">
        <v>42</v>
      </c>
      <c r="B4" s="265" t="s">
        <v>69</v>
      </c>
      <c r="C4" s="152" t="s">
        <v>4</v>
      </c>
      <c r="D4" s="153" t="s">
        <v>1</v>
      </c>
      <c r="E4" s="153" t="s">
        <v>19</v>
      </c>
      <c r="F4" s="152" t="s">
        <v>53</v>
      </c>
      <c r="G4" s="153" t="s">
        <v>3</v>
      </c>
      <c r="H4" s="154" t="s">
        <v>20</v>
      </c>
      <c r="I4" s="153" t="s">
        <v>2</v>
      </c>
      <c r="J4" s="245" t="s">
        <v>6</v>
      </c>
      <c r="K4" s="246"/>
      <c r="L4" s="279" t="s">
        <v>75</v>
      </c>
      <c r="M4" s="318"/>
    </row>
    <row r="5" spans="1:13" ht="27" customHeight="1">
      <c r="A5" s="194"/>
      <c r="B5" s="123"/>
      <c r="C5" s="124"/>
      <c r="D5" s="124"/>
      <c r="E5" s="124"/>
      <c r="F5" s="124"/>
      <c r="G5" s="124"/>
      <c r="H5" s="124"/>
      <c r="I5" s="159"/>
      <c r="J5" s="244"/>
      <c r="K5" s="240"/>
      <c r="L5" s="280" t="s">
        <v>32</v>
      </c>
      <c r="M5" s="318"/>
    </row>
    <row r="6" spans="1:13" ht="27" customHeight="1">
      <c r="A6" s="76"/>
      <c r="B6" s="77" t="s">
        <v>26</v>
      </c>
      <c r="C6" s="131" t="s">
        <v>86</v>
      </c>
      <c r="D6" s="132"/>
      <c r="E6" s="132"/>
      <c r="F6" s="132"/>
      <c r="G6" s="132"/>
      <c r="H6" s="132"/>
      <c r="I6" s="133"/>
      <c r="J6" s="78" t="s">
        <v>34</v>
      </c>
      <c r="K6" s="174" t="s">
        <v>35</v>
      </c>
      <c r="L6" s="175"/>
      <c r="M6" s="76"/>
    </row>
    <row r="7" spans="1:13" ht="13.2" customHeight="1">
      <c r="A7" s="198">
        <v>1970</v>
      </c>
      <c r="B7" s="199">
        <v>203.84899999999999</v>
      </c>
      <c r="C7" s="200">
        <v>44.290909090909089</v>
      </c>
      <c r="D7" s="201">
        <v>0.14280799999999999</v>
      </c>
      <c r="E7" s="201" t="s">
        <v>7</v>
      </c>
      <c r="F7" s="200">
        <f t="shared" ref="F7:F35" si="0">SUM(C7,D7,E7)</f>
        <v>44.433717090909091</v>
      </c>
      <c r="G7" s="201" t="s">
        <v>7</v>
      </c>
      <c r="H7" s="201" t="s">
        <v>7</v>
      </c>
      <c r="I7" s="200">
        <f t="shared" ref="I7:I35" si="1">F7-SUM(G7,H7)</f>
        <v>44.433717090909091</v>
      </c>
      <c r="J7" s="202">
        <f t="shared" ref="J7:J35" si="2">I7/B7</f>
        <v>0.21797368194550423</v>
      </c>
      <c r="K7" s="203">
        <f>J7*8.9</f>
        <v>1.9399657693149877</v>
      </c>
      <c r="L7" s="203">
        <f>J7*11</f>
        <v>2.3977105014005464</v>
      </c>
      <c r="M7" s="204"/>
    </row>
    <row r="8" spans="1:13" ht="13.2" customHeight="1">
      <c r="A8" s="205">
        <v>1971</v>
      </c>
      <c r="B8" s="206">
        <v>206.46599999999998</v>
      </c>
      <c r="C8" s="207">
        <v>60.509090909090908</v>
      </c>
      <c r="D8" s="207">
        <v>1.6009559999999998</v>
      </c>
      <c r="E8" s="207" t="s">
        <v>7</v>
      </c>
      <c r="F8" s="207">
        <f t="shared" si="0"/>
        <v>62.110046909090904</v>
      </c>
      <c r="G8" s="207" t="s">
        <v>7</v>
      </c>
      <c r="H8" s="207" t="s">
        <v>7</v>
      </c>
      <c r="I8" s="207">
        <f t="shared" si="1"/>
        <v>62.110046909090904</v>
      </c>
      <c r="J8" s="208">
        <f t="shared" si="2"/>
        <v>0.3008245760032689</v>
      </c>
      <c r="K8" s="209">
        <f t="shared" ref="K8:K44" si="3">J8*8.9</f>
        <v>2.6773387264290931</v>
      </c>
      <c r="L8" s="209">
        <f t="shared" ref="L8:L35" si="4">J8*11</f>
        <v>3.3090703360359579</v>
      </c>
      <c r="M8" s="204"/>
    </row>
    <row r="9" spans="1:13" ht="13.2" customHeight="1">
      <c r="A9" s="205">
        <v>1972</v>
      </c>
      <c r="B9" s="206">
        <v>208.917</v>
      </c>
      <c r="C9" s="207">
        <v>37.472727272727269</v>
      </c>
      <c r="D9" s="207">
        <v>2.2957020000000004</v>
      </c>
      <c r="E9" s="207" t="s">
        <v>7</v>
      </c>
      <c r="F9" s="207">
        <f t="shared" si="0"/>
        <v>39.768429272727268</v>
      </c>
      <c r="G9" s="207" t="s">
        <v>7</v>
      </c>
      <c r="H9" s="207" t="s">
        <v>7</v>
      </c>
      <c r="I9" s="207">
        <f t="shared" si="1"/>
        <v>39.768429272727268</v>
      </c>
      <c r="J9" s="208">
        <f t="shared" si="2"/>
        <v>0.19035516148866424</v>
      </c>
      <c r="K9" s="209">
        <f t="shared" si="3"/>
        <v>1.6941609372491118</v>
      </c>
      <c r="L9" s="209">
        <f t="shared" si="4"/>
        <v>2.0939067763753068</v>
      </c>
      <c r="M9" s="204"/>
    </row>
    <row r="10" spans="1:13" ht="13.2" customHeight="1">
      <c r="A10" s="205">
        <v>1973</v>
      </c>
      <c r="B10" s="206">
        <v>210.98500000000001</v>
      </c>
      <c r="C10" s="207">
        <v>33.945454545454545</v>
      </c>
      <c r="D10" s="207">
        <v>16.617146999999999</v>
      </c>
      <c r="E10" s="207" t="s">
        <v>7</v>
      </c>
      <c r="F10" s="207">
        <f t="shared" si="0"/>
        <v>50.562601545454541</v>
      </c>
      <c r="G10" s="207" t="s">
        <v>7</v>
      </c>
      <c r="H10" s="207" t="s">
        <v>7</v>
      </c>
      <c r="I10" s="207">
        <f t="shared" si="1"/>
        <v>50.562601545454541</v>
      </c>
      <c r="J10" s="208">
        <f t="shared" si="2"/>
        <v>0.2396502194253361</v>
      </c>
      <c r="K10" s="209">
        <f t="shared" si="3"/>
        <v>2.1328869528854915</v>
      </c>
      <c r="L10" s="209">
        <f t="shared" si="4"/>
        <v>2.6361524136786971</v>
      </c>
      <c r="M10" s="204"/>
    </row>
    <row r="11" spans="1:13" ht="13.2" customHeight="1">
      <c r="A11" s="205">
        <v>1974</v>
      </c>
      <c r="B11" s="206">
        <v>212.93199999999999</v>
      </c>
      <c r="C11" s="207">
        <v>45.927272727272729</v>
      </c>
      <c r="D11" s="207">
        <v>8.4334190000000007</v>
      </c>
      <c r="E11" s="207" t="s">
        <v>7</v>
      </c>
      <c r="F11" s="207">
        <f t="shared" si="0"/>
        <v>54.36069172727273</v>
      </c>
      <c r="G11" s="207" t="s">
        <v>7</v>
      </c>
      <c r="H11" s="207" t="s">
        <v>7</v>
      </c>
      <c r="I11" s="207">
        <f t="shared" si="1"/>
        <v>54.36069172727273</v>
      </c>
      <c r="J11" s="208">
        <f t="shared" si="2"/>
        <v>0.25529601810565222</v>
      </c>
      <c r="K11" s="209">
        <f t="shared" si="3"/>
        <v>2.2721345611403048</v>
      </c>
      <c r="L11" s="209">
        <f t="shared" si="4"/>
        <v>2.8082561991621744</v>
      </c>
      <c r="M11" s="204"/>
    </row>
    <row r="12" spans="1:13" ht="13.2" customHeight="1">
      <c r="A12" s="205">
        <v>1975</v>
      </c>
      <c r="B12" s="206">
        <v>214.93100000000001</v>
      </c>
      <c r="C12" s="207">
        <v>48.527272727272724</v>
      </c>
      <c r="D12" s="207">
        <v>0.99457700000000004</v>
      </c>
      <c r="E12" s="207" t="s">
        <v>7</v>
      </c>
      <c r="F12" s="207">
        <f t="shared" si="0"/>
        <v>49.521849727272723</v>
      </c>
      <c r="G12" s="207" t="s">
        <v>7</v>
      </c>
      <c r="H12" s="207" t="s">
        <v>7</v>
      </c>
      <c r="I12" s="207">
        <f t="shared" si="1"/>
        <v>49.521849727272723</v>
      </c>
      <c r="J12" s="208">
        <f t="shared" si="2"/>
        <v>0.23040812971266464</v>
      </c>
      <c r="K12" s="209">
        <f t="shared" si="3"/>
        <v>2.0506323544427154</v>
      </c>
      <c r="L12" s="209">
        <f t="shared" si="4"/>
        <v>2.5344894268393112</v>
      </c>
      <c r="M12" s="204"/>
    </row>
    <row r="13" spans="1:13" ht="13.2" customHeight="1">
      <c r="A13" s="198">
        <v>1976</v>
      </c>
      <c r="B13" s="199">
        <v>217.095</v>
      </c>
      <c r="C13" s="201">
        <v>47.781818181818181</v>
      </c>
      <c r="D13" s="201">
        <v>0.54559999999999997</v>
      </c>
      <c r="E13" s="201" t="s">
        <v>7</v>
      </c>
      <c r="F13" s="201">
        <f t="shared" si="0"/>
        <v>48.327418181818182</v>
      </c>
      <c r="G13" s="201" t="s">
        <v>7</v>
      </c>
      <c r="H13" s="201" t="s">
        <v>7</v>
      </c>
      <c r="I13" s="201">
        <f t="shared" si="1"/>
        <v>48.327418181818182</v>
      </c>
      <c r="J13" s="210">
        <f t="shared" si="2"/>
        <v>0.22260954043998332</v>
      </c>
      <c r="K13" s="203">
        <f t="shared" si="3"/>
        <v>1.9812249099158517</v>
      </c>
      <c r="L13" s="203">
        <f t="shared" si="4"/>
        <v>2.4487049448398164</v>
      </c>
      <c r="M13" s="204"/>
    </row>
    <row r="14" spans="1:13" ht="13.2" customHeight="1">
      <c r="A14" s="198">
        <v>1977</v>
      </c>
      <c r="B14" s="199">
        <v>219.179</v>
      </c>
      <c r="C14" s="201">
        <v>37.745454545454542</v>
      </c>
      <c r="D14" s="201">
        <v>0.74820000000000009</v>
      </c>
      <c r="E14" s="201" t="s">
        <v>7</v>
      </c>
      <c r="F14" s="201">
        <f t="shared" si="0"/>
        <v>38.49365454545454</v>
      </c>
      <c r="G14" s="201" t="s">
        <v>7</v>
      </c>
      <c r="H14" s="201" t="s">
        <v>7</v>
      </c>
      <c r="I14" s="201">
        <f t="shared" si="1"/>
        <v>38.49365454545454</v>
      </c>
      <c r="J14" s="210">
        <f t="shared" si="2"/>
        <v>0.17562656342740199</v>
      </c>
      <c r="K14" s="203">
        <f t="shared" si="3"/>
        <v>1.5630764145038778</v>
      </c>
      <c r="L14" s="203">
        <f t="shared" si="4"/>
        <v>1.9318921977014218</v>
      </c>
      <c r="M14" s="204"/>
    </row>
    <row r="15" spans="1:13" ht="13.2" customHeight="1">
      <c r="A15" s="198">
        <v>1978</v>
      </c>
      <c r="B15" s="199">
        <v>221.47699999999998</v>
      </c>
      <c r="C15" s="201">
        <v>70.872727272727275</v>
      </c>
      <c r="D15" s="201">
        <v>0.72435989820000013</v>
      </c>
      <c r="E15" s="201" t="s">
        <v>7</v>
      </c>
      <c r="F15" s="201">
        <f t="shared" si="0"/>
        <v>71.597087170927281</v>
      </c>
      <c r="G15" s="201">
        <v>3.6130818117000003</v>
      </c>
      <c r="H15" s="201" t="s">
        <v>7</v>
      </c>
      <c r="I15" s="201">
        <f t="shared" si="1"/>
        <v>67.984005359227282</v>
      </c>
      <c r="J15" s="210">
        <f t="shared" si="2"/>
        <v>0.30695740577679531</v>
      </c>
      <c r="K15" s="203">
        <f t="shared" si="3"/>
        <v>2.7319209114134786</v>
      </c>
      <c r="L15" s="203">
        <f t="shared" si="4"/>
        <v>3.3765314635447483</v>
      </c>
      <c r="M15" s="204"/>
    </row>
    <row r="16" spans="1:13" ht="13.2" customHeight="1">
      <c r="A16" s="198">
        <v>1979</v>
      </c>
      <c r="B16" s="199">
        <v>223.86500000000001</v>
      </c>
      <c r="C16" s="201">
        <v>55.709090909090904</v>
      </c>
      <c r="D16" s="201">
        <v>0.83504800810000002</v>
      </c>
      <c r="E16" s="201" t="s">
        <v>7</v>
      </c>
      <c r="F16" s="201">
        <f t="shared" si="0"/>
        <v>56.544138917190907</v>
      </c>
      <c r="G16" s="201">
        <v>4.5014925840000002</v>
      </c>
      <c r="H16" s="201" t="s">
        <v>7</v>
      </c>
      <c r="I16" s="201">
        <f t="shared" si="1"/>
        <v>52.042646333190909</v>
      </c>
      <c r="J16" s="210">
        <f t="shared" si="2"/>
        <v>0.23247334926491817</v>
      </c>
      <c r="K16" s="203">
        <f t="shared" si="3"/>
        <v>2.0690128084577717</v>
      </c>
      <c r="L16" s="203">
        <f t="shared" si="4"/>
        <v>2.5572068419140996</v>
      </c>
      <c r="M16" s="204"/>
    </row>
    <row r="17" spans="1:13" ht="13.2" customHeight="1">
      <c r="A17" s="198">
        <v>1980</v>
      </c>
      <c r="B17" s="199">
        <v>226.45099999999999</v>
      </c>
      <c r="C17" s="201">
        <v>62.672727272727272</v>
      </c>
      <c r="D17" s="201">
        <v>1.0717990441200003</v>
      </c>
      <c r="E17" s="201" t="s">
        <v>7</v>
      </c>
      <c r="F17" s="201">
        <f t="shared" si="0"/>
        <v>63.744526316847271</v>
      </c>
      <c r="G17" s="201">
        <v>7.149</v>
      </c>
      <c r="H17" s="201" t="s">
        <v>7</v>
      </c>
      <c r="I17" s="201">
        <f t="shared" si="1"/>
        <v>56.59552631684727</v>
      </c>
      <c r="J17" s="210">
        <f t="shared" si="2"/>
        <v>0.24992394079446445</v>
      </c>
      <c r="K17" s="203">
        <f t="shared" si="3"/>
        <v>2.2243230730707335</v>
      </c>
      <c r="L17" s="203">
        <f t="shared" si="4"/>
        <v>2.7491633487391089</v>
      </c>
      <c r="M17" s="204"/>
    </row>
    <row r="18" spans="1:13" ht="13.2" customHeight="1">
      <c r="A18" s="205">
        <v>1981</v>
      </c>
      <c r="B18" s="206">
        <v>228.93700000000001</v>
      </c>
      <c r="C18" s="207">
        <v>60.74545454545455</v>
      </c>
      <c r="D18" s="207">
        <v>1.78228990707</v>
      </c>
      <c r="E18" s="207" t="s">
        <v>7</v>
      </c>
      <c r="F18" s="207">
        <f t="shared" si="0"/>
        <v>62.527744452524551</v>
      </c>
      <c r="G18" s="207">
        <v>7.9340000000000002</v>
      </c>
      <c r="H18" s="207" t="s">
        <v>7</v>
      </c>
      <c r="I18" s="207">
        <f t="shared" si="1"/>
        <v>54.593744452524554</v>
      </c>
      <c r="J18" s="208">
        <f t="shared" si="2"/>
        <v>0.23846623504511963</v>
      </c>
      <c r="K18" s="209">
        <f t="shared" si="3"/>
        <v>2.1223494919015646</v>
      </c>
      <c r="L18" s="209">
        <f t="shared" si="4"/>
        <v>2.6231285854963158</v>
      </c>
    </row>
    <row r="19" spans="1:13" ht="13.2" customHeight="1">
      <c r="A19" s="205">
        <v>1982</v>
      </c>
      <c r="B19" s="206">
        <v>231.15700000000001</v>
      </c>
      <c r="C19" s="207">
        <v>63.290909090909096</v>
      </c>
      <c r="D19" s="207">
        <v>1.70826888465</v>
      </c>
      <c r="E19" s="207" t="s">
        <v>7</v>
      </c>
      <c r="F19" s="207">
        <f t="shared" si="0"/>
        <v>64.999177975559093</v>
      </c>
      <c r="G19" s="207">
        <v>9.6959999999999997</v>
      </c>
      <c r="H19" s="207" t="s">
        <v>7</v>
      </c>
      <c r="I19" s="207">
        <f t="shared" si="1"/>
        <v>55.303177975559095</v>
      </c>
      <c r="J19" s="208">
        <f t="shared" si="2"/>
        <v>0.23924509305605754</v>
      </c>
      <c r="K19" s="209">
        <f t="shared" si="3"/>
        <v>2.1292813281989122</v>
      </c>
      <c r="L19" s="209">
        <f t="shared" si="4"/>
        <v>2.6316960236166329</v>
      </c>
    </row>
    <row r="20" spans="1:13" ht="13.2" customHeight="1">
      <c r="A20" s="205">
        <v>1983</v>
      </c>
      <c r="B20" s="206">
        <v>233.322</v>
      </c>
      <c r="C20" s="207">
        <v>81.163636363636357</v>
      </c>
      <c r="D20" s="207">
        <v>6.1499000707900002</v>
      </c>
      <c r="E20" s="207" t="s">
        <v>7</v>
      </c>
      <c r="F20" s="207">
        <f t="shared" si="0"/>
        <v>87.313536434426354</v>
      </c>
      <c r="G20" s="207">
        <v>9.2579999999999991</v>
      </c>
      <c r="H20" s="207" t="s">
        <v>7</v>
      </c>
      <c r="I20" s="207">
        <f t="shared" si="1"/>
        <v>78.055536434426358</v>
      </c>
      <c r="J20" s="208">
        <f t="shared" si="2"/>
        <v>0.33453997666069363</v>
      </c>
      <c r="K20" s="209">
        <f t="shared" si="3"/>
        <v>2.9774057922801735</v>
      </c>
      <c r="L20" s="209">
        <f t="shared" si="4"/>
        <v>3.6799397432676297</v>
      </c>
    </row>
    <row r="21" spans="1:13" ht="13.2" customHeight="1">
      <c r="A21" s="205">
        <v>1984</v>
      </c>
      <c r="B21" s="206">
        <v>235.38499999999999</v>
      </c>
      <c r="C21" s="207">
        <v>68.418181818181822</v>
      </c>
      <c r="D21" s="207">
        <v>7.3008714932800016</v>
      </c>
      <c r="E21" s="207" t="s">
        <v>7</v>
      </c>
      <c r="F21" s="207">
        <f t="shared" si="0"/>
        <v>75.71905331146182</v>
      </c>
      <c r="G21" s="207">
        <v>7.915</v>
      </c>
      <c r="H21" s="207" t="s">
        <v>7</v>
      </c>
      <c r="I21" s="207">
        <f t="shared" si="1"/>
        <v>67.804053311461814</v>
      </c>
      <c r="J21" s="208">
        <f t="shared" si="2"/>
        <v>0.288055964957248</v>
      </c>
      <c r="K21" s="209">
        <f t="shared" si="3"/>
        <v>2.5636980881195073</v>
      </c>
      <c r="L21" s="209">
        <f t="shared" si="4"/>
        <v>3.168615614529728</v>
      </c>
    </row>
    <row r="22" spans="1:13" ht="13.2" customHeight="1">
      <c r="A22" s="205">
        <v>1985</v>
      </c>
      <c r="B22" s="206">
        <v>237.46799999999999</v>
      </c>
      <c r="C22" s="207">
        <v>53.909090909090907</v>
      </c>
      <c r="D22" s="207">
        <v>7.4721606829200011</v>
      </c>
      <c r="E22" s="207" t="s">
        <v>7</v>
      </c>
      <c r="F22" s="207">
        <f t="shared" si="0"/>
        <v>61.381251592010905</v>
      </c>
      <c r="G22" s="207">
        <v>6.0789999999999997</v>
      </c>
      <c r="H22" s="207" t="s">
        <v>7</v>
      </c>
      <c r="I22" s="207">
        <f t="shared" si="1"/>
        <v>55.302251592010904</v>
      </c>
      <c r="J22" s="208">
        <f t="shared" si="2"/>
        <v>0.23288296356566318</v>
      </c>
      <c r="K22" s="209">
        <f t="shared" si="3"/>
        <v>2.0726583757344024</v>
      </c>
      <c r="L22" s="209">
        <f t="shared" si="4"/>
        <v>2.5617125992222949</v>
      </c>
    </row>
    <row r="23" spans="1:13" ht="13.2" customHeight="1">
      <c r="A23" s="198">
        <v>1986</v>
      </c>
      <c r="B23" s="199">
        <v>239.63800000000001</v>
      </c>
      <c r="C23" s="201">
        <v>56.345454545454544</v>
      </c>
      <c r="D23" s="201">
        <v>6.2332727855500005</v>
      </c>
      <c r="E23" s="201" t="s">
        <v>7</v>
      </c>
      <c r="F23" s="201">
        <f t="shared" si="0"/>
        <v>62.578727331004544</v>
      </c>
      <c r="G23" s="201">
        <v>9.4700000000000006</v>
      </c>
      <c r="H23" s="201" t="s">
        <v>7</v>
      </c>
      <c r="I23" s="201">
        <f t="shared" si="1"/>
        <v>53.108727331004545</v>
      </c>
      <c r="J23" s="210">
        <f t="shared" si="2"/>
        <v>0.22162064168038684</v>
      </c>
      <c r="K23" s="203">
        <f t="shared" si="3"/>
        <v>1.972423710955443</v>
      </c>
      <c r="L23" s="203">
        <f t="shared" si="4"/>
        <v>2.4378270584842552</v>
      </c>
    </row>
    <row r="24" spans="1:13" ht="13.2" customHeight="1">
      <c r="A24" s="198">
        <v>1987</v>
      </c>
      <c r="B24" s="199">
        <v>241.78399999999999</v>
      </c>
      <c r="C24" s="201">
        <v>74.767272727272726</v>
      </c>
      <c r="D24" s="201">
        <v>7.8717738185899995</v>
      </c>
      <c r="E24" s="201" t="s">
        <v>7</v>
      </c>
      <c r="F24" s="201">
        <f t="shared" si="0"/>
        <v>82.639046545862726</v>
      </c>
      <c r="G24" s="201">
        <v>9.4480000000000004</v>
      </c>
      <c r="H24" s="201" t="s">
        <v>7</v>
      </c>
      <c r="I24" s="201">
        <f t="shared" si="1"/>
        <v>73.191046545862719</v>
      </c>
      <c r="J24" s="210">
        <f t="shared" si="2"/>
        <v>0.30271253079551469</v>
      </c>
      <c r="K24" s="203">
        <f t="shared" si="3"/>
        <v>2.6941415240800808</v>
      </c>
      <c r="L24" s="203">
        <f t="shared" si="4"/>
        <v>3.3298378387506617</v>
      </c>
    </row>
    <row r="25" spans="1:13" ht="13.2" customHeight="1">
      <c r="A25" s="198">
        <v>1988</v>
      </c>
      <c r="B25" s="199">
        <v>243.98099999999999</v>
      </c>
      <c r="C25" s="201">
        <v>63.94</v>
      </c>
      <c r="D25" s="201">
        <v>15.790306098880002</v>
      </c>
      <c r="E25" s="201" t="s">
        <v>7</v>
      </c>
      <c r="F25" s="201">
        <f t="shared" si="0"/>
        <v>79.730306098879993</v>
      </c>
      <c r="G25" s="201">
        <v>14.193</v>
      </c>
      <c r="H25" s="201" t="s">
        <v>7</v>
      </c>
      <c r="I25" s="201">
        <f t="shared" si="1"/>
        <v>65.537306098879995</v>
      </c>
      <c r="J25" s="210">
        <f t="shared" si="2"/>
        <v>0.26861643365212862</v>
      </c>
      <c r="K25" s="203">
        <f t="shared" si="3"/>
        <v>2.3906862595039446</v>
      </c>
      <c r="L25" s="203">
        <f t="shared" si="4"/>
        <v>2.9547807701734148</v>
      </c>
    </row>
    <row r="26" spans="1:13" ht="13.2" customHeight="1">
      <c r="A26" s="198">
        <v>1989</v>
      </c>
      <c r="B26" s="199">
        <v>246.22399999999999</v>
      </c>
      <c r="C26" s="201">
        <v>70.685454545454547</v>
      </c>
      <c r="D26" s="201">
        <v>23.660230712770002</v>
      </c>
      <c r="E26" s="201" t="s">
        <v>7</v>
      </c>
      <c r="F26" s="201">
        <f t="shared" si="0"/>
        <v>94.345685258224549</v>
      </c>
      <c r="G26" s="201">
        <v>18.864999999999998</v>
      </c>
      <c r="H26" s="201" t="s">
        <v>7</v>
      </c>
      <c r="I26" s="201">
        <f t="shared" si="1"/>
        <v>75.480685258224554</v>
      </c>
      <c r="J26" s="210">
        <f t="shared" si="2"/>
        <v>0.30655291628039733</v>
      </c>
      <c r="K26" s="203">
        <f t="shared" si="3"/>
        <v>2.7283209548955365</v>
      </c>
      <c r="L26" s="203">
        <f t="shared" si="4"/>
        <v>3.3720820790843704</v>
      </c>
    </row>
    <row r="27" spans="1:13" ht="13.2" customHeight="1">
      <c r="A27" s="198">
        <v>1990</v>
      </c>
      <c r="B27" s="199">
        <v>248.65899999999999</v>
      </c>
      <c r="C27" s="211">
        <v>59.221818181818186</v>
      </c>
      <c r="D27" s="211">
        <v>26.283291213199998</v>
      </c>
      <c r="E27" s="211" t="s">
        <v>7</v>
      </c>
      <c r="F27" s="211">
        <f t="shared" si="0"/>
        <v>85.505109395018181</v>
      </c>
      <c r="G27" s="211">
        <v>14.9064070268</v>
      </c>
      <c r="H27" s="211" t="s">
        <v>7</v>
      </c>
      <c r="I27" s="211">
        <f t="shared" si="1"/>
        <v>70.598702368218184</v>
      </c>
      <c r="J27" s="212">
        <f t="shared" si="2"/>
        <v>0.28391774425304611</v>
      </c>
      <c r="K27" s="203">
        <f t="shared" si="3"/>
        <v>2.5268679238521106</v>
      </c>
      <c r="L27" s="203">
        <f t="shared" si="4"/>
        <v>3.1230951867835071</v>
      </c>
    </row>
    <row r="28" spans="1:13" ht="13.2" customHeight="1">
      <c r="A28" s="205">
        <v>1991</v>
      </c>
      <c r="B28" s="206">
        <v>251.88900000000001</v>
      </c>
      <c r="C28" s="213">
        <v>75.190909090909088</v>
      </c>
      <c r="D28" s="213">
        <v>33.2096697156</v>
      </c>
      <c r="E28" s="207" t="s">
        <v>7</v>
      </c>
      <c r="F28" s="214">
        <f t="shared" si="0"/>
        <v>108.40057880650909</v>
      </c>
      <c r="G28" s="207">
        <v>18.684647805199997</v>
      </c>
      <c r="H28" s="207" t="s">
        <v>7</v>
      </c>
      <c r="I28" s="213">
        <f t="shared" si="1"/>
        <v>89.715931001309087</v>
      </c>
      <c r="J28" s="215">
        <f t="shared" si="2"/>
        <v>0.35617248471076179</v>
      </c>
      <c r="K28" s="209">
        <f t="shared" si="3"/>
        <v>3.1699351139257801</v>
      </c>
      <c r="L28" s="209">
        <f t="shared" si="4"/>
        <v>3.9178973318183798</v>
      </c>
    </row>
    <row r="29" spans="1:13" ht="13.2" customHeight="1">
      <c r="A29" s="205">
        <v>1992</v>
      </c>
      <c r="B29" s="206">
        <v>255.214</v>
      </c>
      <c r="C29" s="216">
        <v>73.540000000000006</v>
      </c>
      <c r="D29" s="213">
        <v>46.765988101199994</v>
      </c>
      <c r="E29" s="207" t="s">
        <v>7</v>
      </c>
      <c r="F29" s="214">
        <f t="shared" si="0"/>
        <v>120.3059881012</v>
      </c>
      <c r="G29" s="207">
        <v>22.610217307999999</v>
      </c>
      <c r="H29" s="207" t="s">
        <v>7</v>
      </c>
      <c r="I29" s="214">
        <f t="shared" si="1"/>
        <v>97.695770793199998</v>
      </c>
      <c r="J29" s="209">
        <f t="shared" si="2"/>
        <v>0.38279941850055249</v>
      </c>
      <c r="K29" s="209">
        <f t="shared" si="3"/>
        <v>3.4069148246549172</v>
      </c>
      <c r="L29" s="209">
        <f t="shared" si="4"/>
        <v>4.2107936035060778</v>
      </c>
    </row>
    <row r="30" spans="1:13" ht="13.2" customHeight="1">
      <c r="A30" s="205">
        <v>1993</v>
      </c>
      <c r="B30" s="206">
        <v>258.67899999999997</v>
      </c>
      <c r="C30" s="216">
        <v>84.758181818181825</v>
      </c>
      <c r="D30" s="213">
        <v>24.621015320400002</v>
      </c>
      <c r="E30" s="207" t="s">
        <v>7</v>
      </c>
      <c r="F30" s="214">
        <f t="shared" si="0"/>
        <v>109.37919713858183</v>
      </c>
      <c r="G30" s="207">
        <v>18.77338318</v>
      </c>
      <c r="H30" s="207" t="s">
        <v>7</v>
      </c>
      <c r="I30" s="214">
        <f t="shared" si="1"/>
        <v>90.605813958581834</v>
      </c>
      <c r="J30" s="209">
        <f t="shared" si="2"/>
        <v>0.35026350789426991</v>
      </c>
      <c r="K30" s="209">
        <f t="shared" si="3"/>
        <v>3.1173452202590024</v>
      </c>
      <c r="L30" s="209">
        <f t="shared" si="4"/>
        <v>3.852898586836969</v>
      </c>
    </row>
    <row r="31" spans="1:13" ht="13.2" customHeight="1">
      <c r="A31" s="205">
        <v>1994</v>
      </c>
      <c r="B31" s="206">
        <v>261.91899999999998</v>
      </c>
      <c r="C31" s="216">
        <v>76.512727272727275</v>
      </c>
      <c r="D31" s="213">
        <v>16.965162212300001</v>
      </c>
      <c r="E31" s="207" t="s">
        <v>7</v>
      </c>
      <c r="F31" s="214">
        <f t="shared" si="0"/>
        <v>93.477889485027276</v>
      </c>
      <c r="G31" s="207">
        <v>17.721109193100002</v>
      </c>
      <c r="H31" s="207" t="s">
        <v>7</v>
      </c>
      <c r="I31" s="214">
        <f t="shared" si="1"/>
        <v>75.756780291927271</v>
      </c>
      <c r="J31" s="209">
        <f t="shared" si="2"/>
        <v>0.28923743711577732</v>
      </c>
      <c r="K31" s="209">
        <f t="shared" si="3"/>
        <v>2.5742131903304184</v>
      </c>
      <c r="L31" s="209">
        <f t="shared" si="4"/>
        <v>3.1816118082735505</v>
      </c>
    </row>
    <row r="32" spans="1:13" ht="13.2" customHeight="1">
      <c r="A32" s="205">
        <v>1995</v>
      </c>
      <c r="B32" s="206">
        <v>265.04399999999998</v>
      </c>
      <c r="C32" s="216">
        <v>90.656363636363636</v>
      </c>
      <c r="D32" s="213">
        <v>49.338999999999999</v>
      </c>
      <c r="E32" s="207" t="s">
        <v>7</v>
      </c>
      <c r="F32" s="214">
        <f t="shared" si="0"/>
        <v>139.99536363636363</v>
      </c>
      <c r="G32" s="207">
        <v>19.577999999999999</v>
      </c>
      <c r="H32" s="207" t="s">
        <v>7</v>
      </c>
      <c r="I32" s="214">
        <f t="shared" si="1"/>
        <v>120.41736363636363</v>
      </c>
      <c r="J32" s="209">
        <f t="shared" si="2"/>
        <v>0.45432970992123434</v>
      </c>
      <c r="K32" s="209">
        <f t="shared" si="3"/>
        <v>4.0435344182989859</v>
      </c>
      <c r="L32" s="209">
        <f t="shared" si="4"/>
        <v>4.9976268091335774</v>
      </c>
    </row>
    <row r="33" spans="1:12" ht="13.2" customHeight="1">
      <c r="A33" s="198">
        <v>1996</v>
      </c>
      <c r="B33" s="199">
        <v>268.15100000000001</v>
      </c>
      <c r="C33" s="217">
        <v>65.900000000000006</v>
      </c>
      <c r="D33" s="211">
        <v>59.923999999999999</v>
      </c>
      <c r="E33" s="201" t="s">
        <v>7</v>
      </c>
      <c r="F33" s="218">
        <f t="shared" si="0"/>
        <v>125.82400000000001</v>
      </c>
      <c r="G33" s="201">
        <v>23.911000000000001</v>
      </c>
      <c r="H33" s="201" t="s">
        <v>7</v>
      </c>
      <c r="I33" s="218">
        <f t="shared" si="1"/>
        <v>101.91300000000001</v>
      </c>
      <c r="J33" s="203">
        <f t="shared" si="2"/>
        <v>0.38005825076169775</v>
      </c>
      <c r="K33" s="203">
        <f t="shared" si="3"/>
        <v>3.3825184317791099</v>
      </c>
      <c r="L33" s="203">
        <f t="shared" si="4"/>
        <v>4.1806407583786749</v>
      </c>
    </row>
    <row r="34" spans="1:12" ht="13.2" customHeight="1">
      <c r="A34" s="198">
        <v>1997</v>
      </c>
      <c r="B34" s="199">
        <v>271.36</v>
      </c>
      <c r="C34" s="217">
        <v>84.609090909090909</v>
      </c>
      <c r="D34" s="219">
        <v>47.438000000000002</v>
      </c>
      <c r="E34" s="201" t="s">
        <v>7</v>
      </c>
      <c r="F34" s="218">
        <f t="shared" si="0"/>
        <v>132.04709090909091</v>
      </c>
      <c r="G34" s="201">
        <v>22.088999999999999</v>
      </c>
      <c r="H34" s="201" t="s">
        <v>7</v>
      </c>
      <c r="I34" s="218">
        <f t="shared" si="1"/>
        <v>109.95809090909091</v>
      </c>
      <c r="J34" s="203">
        <f t="shared" si="2"/>
        <v>0.40521112510720408</v>
      </c>
      <c r="K34" s="203">
        <f t="shared" si="3"/>
        <v>3.6063790134541165</v>
      </c>
      <c r="L34" s="203">
        <f t="shared" si="4"/>
        <v>4.4573223761792446</v>
      </c>
    </row>
    <row r="35" spans="1:12" ht="13.2" customHeight="1">
      <c r="A35" s="198">
        <v>1998</v>
      </c>
      <c r="B35" s="199">
        <v>274.62599999999998</v>
      </c>
      <c r="C35" s="217">
        <v>64.227272727272734</v>
      </c>
      <c r="D35" s="211">
        <v>34.562943999999995</v>
      </c>
      <c r="E35" s="201" t="s">
        <v>7</v>
      </c>
      <c r="F35" s="218">
        <f t="shared" si="0"/>
        <v>98.790216727272735</v>
      </c>
      <c r="G35" s="201">
        <v>23.491219999999998</v>
      </c>
      <c r="H35" s="201" t="s">
        <v>7</v>
      </c>
      <c r="I35" s="218">
        <f t="shared" si="1"/>
        <v>75.298996727272737</v>
      </c>
      <c r="J35" s="203">
        <f t="shared" si="2"/>
        <v>0.2741874284564198</v>
      </c>
      <c r="K35" s="203">
        <f t="shared" si="3"/>
        <v>2.4402681132621362</v>
      </c>
      <c r="L35" s="203">
        <f t="shared" si="4"/>
        <v>3.0160617130206178</v>
      </c>
    </row>
    <row r="36" spans="1:12" ht="13.2" customHeight="1">
      <c r="A36" s="198">
        <v>1999</v>
      </c>
      <c r="B36" s="199">
        <v>277.79000000000002</v>
      </c>
      <c r="C36" s="217">
        <v>91.25454545454545</v>
      </c>
      <c r="D36" s="211">
        <v>51.321258</v>
      </c>
      <c r="E36" s="201" t="s">
        <v>7</v>
      </c>
      <c r="F36" s="218">
        <f t="shared" ref="F36:F41" si="5">SUM(C36,D36,E36)</f>
        <v>142.57580345454545</v>
      </c>
      <c r="G36" s="201">
        <v>21.104513999999998</v>
      </c>
      <c r="H36" s="201" t="s">
        <v>7</v>
      </c>
      <c r="I36" s="218">
        <f t="shared" ref="I36:I41" si="6">F36-SUM(G36,H36)</f>
        <v>121.47128945454546</v>
      </c>
      <c r="J36" s="203">
        <f t="shared" ref="J36:J41" si="7">I36/B36</f>
        <v>0.43727740183068303</v>
      </c>
      <c r="K36" s="203">
        <f t="shared" si="3"/>
        <v>3.8917688762930793</v>
      </c>
      <c r="L36" s="203">
        <f t="shared" ref="L36:L41" si="8">J36*11</f>
        <v>4.8100514201375137</v>
      </c>
    </row>
    <row r="37" spans="1:12" ht="13.2" customHeight="1">
      <c r="A37" s="198">
        <v>2000</v>
      </c>
      <c r="B37" s="199">
        <v>280.976</v>
      </c>
      <c r="C37" s="217">
        <v>77.13636363636364</v>
      </c>
      <c r="D37" s="217">
        <v>40.330413</v>
      </c>
      <c r="E37" s="201" t="s">
        <v>7</v>
      </c>
      <c r="F37" s="218">
        <f t="shared" si="5"/>
        <v>117.46677663636365</v>
      </c>
      <c r="G37" s="217">
        <v>21.562151000000004</v>
      </c>
      <c r="H37" s="201" t="s">
        <v>7</v>
      </c>
      <c r="I37" s="218">
        <f t="shared" si="6"/>
        <v>95.904625636363647</v>
      </c>
      <c r="J37" s="203">
        <f t="shared" si="7"/>
        <v>0.34132675259226286</v>
      </c>
      <c r="K37" s="203">
        <f t="shared" si="3"/>
        <v>3.0378080980711397</v>
      </c>
      <c r="L37" s="203">
        <f t="shared" si="8"/>
        <v>3.7545942785148916</v>
      </c>
    </row>
    <row r="38" spans="1:12" ht="13.2" customHeight="1">
      <c r="A38" s="205">
        <v>2001</v>
      </c>
      <c r="B38" s="206">
        <v>283.92040200000002</v>
      </c>
      <c r="C38" s="216">
        <v>67.232727272727274</v>
      </c>
      <c r="D38" s="216">
        <v>49.969609000000005</v>
      </c>
      <c r="E38" s="207" t="s">
        <v>7</v>
      </c>
      <c r="F38" s="214">
        <f t="shared" si="5"/>
        <v>117.20233627272728</v>
      </c>
      <c r="G38" s="216">
        <v>23.247600000000002</v>
      </c>
      <c r="H38" s="207" t="s">
        <v>7</v>
      </c>
      <c r="I38" s="214">
        <f t="shared" si="6"/>
        <v>93.954736272727274</v>
      </c>
      <c r="J38" s="209">
        <f t="shared" si="7"/>
        <v>0.33091928445750535</v>
      </c>
      <c r="K38" s="209">
        <f t="shared" si="3"/>
        <v>2.9451816316717978</v>
      </c>
      <c r="L38" s="209">
        <f t="shared" si="8"/>
        <v>3.6401121290325587</v>
      </c>
    </row>
    <row r="39" spans="1:12" ht="13.2" customHeight="1">
      <c r="A39" s="205">
        <v>2002</v>
      </c>
      <c r="B39" s="206">
        <v>286.78755999999998</v>
      </c>
      <c r="C39" s="216">
        <v>75.909090909090907</v>
      </c>
      <c r="D39" s="216">
        <v>51.460323999999993</v>
      </c>
      <c r="E39" s="207" t="s">
        <v>7</v>
      </c>
      <c r="F39" s="214">
        <f t="shared" si="5"/>
        <v>127.36941490909089</v>
      </c>
      <c r="G39" s="216">
        <v>21.827516000000003</v>
      </c>
      <c r="H39" s="207" t="s">
        <v>7</v>
      </c>
      <c r="I39" s="214">
        <f t="shared" si="6"/>
        <v>105.54189890909089</v>
      </c>
      <c r="J39" s="209">
        <f t="shared" si="7"/>
        <v>0.36801421550185404</v>
      </c>
      <c r="K39" s="209">
        <f t="shared" si="3"/>
        <v>3.275326517966501</v>
      </c>
      <c r="L39" s="209">
        <f t="shared" si="8"/>
        <v>4.0481563705203945</v>
      </c>
    </row>
    <row r="40" spans="1:12" ht="13.2" customHeight="1">
      <c r="A40" s="205">
        <v>2003</v>
      </c>
      <c r="B40" s="206">
        <v>289.51758100000001</v>
      </c>
      <c r="C40" s="216">
        <v>87.045454545454547</v>
      </c>
      <c r="D40" s="216">
        <v>53.228439999999992</v>
      </c>
      <c r="E40" s="207" t="s">
        <v>7</v>
      </c>
      <c r="F40" s="214">
        <f t="shared" si="5"/>
        <v>140.27389454545454</v>
      </c>
      <c r="G40" s="216">
        <v>23.446512999999999</v>
      </c>
      <c r="H40" s="207" t="s">
        <v>7</v>
      </c>
      <c r="I40" s="214">
        <f t="shared" si="6"/>
        <v>116.82738154545454</v>
      </c>
      <c r="J40" s="209">
        <f t="shared" si="7"/>
        <v>0.40352430806422956</v>
      </c>
      <c r="K40" s="209">
        <f t="shared" si="3"/>
        <v>3.5913663417716433</v>
      </c>
      <c r="L40" s="209">
        <f t="shared" si="8"/>
        <v>4.4387673887065251</v>
      </c>
    </row>
    <row r="41" spans="1:12" ht="13.2" customHeight="1">
      <c r="A41" s="205">
        <v>2004</v>
      </c>
      <c r="B41" s="206">
        <v>292.19189</v>
      </c>
      <c r="C41" s="216">
        <v>72.221818181818193</v>
      </c>
      <c r="D41" s="216">
        <v>64.101319000000004</v>
      </c>
      <c r="E41" s="207" t="s">
        <v>7</v>
      </c>
      <c r="F41" s="214">
        <f t="shared" si="5"/>
        <v>136.3231371818182</v>
      </c>
      <c r="G41" s="216">
        <v>24.040847000000003</v>
      </c>
      <c r="H41" s="207" t="s">
        <v>7</v>
      </c>
      <c r="I41" s="214">
        <f t="shared" si="6"/>
        <v>112.2822901818182</v>
      </c>
      <c r="J41" s="209">
        <f t="shared" si="7"/>
        <v>0.38427586125617036</v>
      </c>
      <c r="K41" s="209">
        <f t="shared" si="3"/>
        <v>3.4200551651799165</v>
      </c>
      <c r="L41" s="209">
        <f t="shared" si="8"/>
        <v>4.2270344738178736</v>
      </c>
    </row>
    <row r="42" spans="1:12" ht="13.2" customHeight="1">
      <c r="A42" s="205">
        <v>2005</v>
      </c>
      <c r="B42" s="206">
        <v>294.914085</v>
      </c>
      <c r="C42" s="220">
        <v>112.56545454545454</v>
      </c>
      <c r="D42" s="220">
        <v>61.405332000000001</v>
      </c>
      <c r="E42" s="207" t="s">
        <v>7</v>
      </c>
      <c r="F42" s="214">
        <f t="shared" ref="F42:F47" si="9">SUM(C42,D42,E42)</f>
        <v>173.97078654545453</v>
      </c>
      <c r="G42" s="220">
        <v>22.894407000000005</v>
      </c>
      <c r="H42" s="207" t="s">
        <v>7</v>
      </c>
      <c r="I42" s="214">
        <f t="shared" ref="I42:I47" si="10">F42-SUM(G42,H42)</f>
        <v>151.07637954545453</v>
      </c>
      <c r="J42" s="209">
        <f t="shared" ref="J42:J47" si="11">I42/B42</f>
        <v>0.51227251335064083</v>
      </c>
      <c r="K42" s="209">
        <f t="shared" si="3"/>
        <v>4.5592253688207034</v>
      </c>
      <c r="L42" s="209">
        <f t="shared" ref="L42:L47" si="12">J42*11</f>
        <v>5.6349976468570491</v>
      </c>
    </row>
    <row r="43" spans="1:12" ht="13.2" customHeight="1">
      <c r="A43" s="198">
        <v>2006</v>
      </c>
      <c r="B43" s="199">
        <v>297.64655699999997</v>
      </c>
      <c r="C43" s="221">
        <v>72.399999999999991</v>
      </c>
      <c r="D43" s="221">
        <v>71.876528000000022</v>
      </c>
      <c r="E43" s="201" t="s">
        <v>7</v>
      </c>
      <c r="F43" s="218">
        <f t="shared" si="9"/>
        <v>144.27652800000001</v>
      </c>
      <c r="G43" s="221">
        <v>12.249941000000002</v>
      </c>
      <c r="H43" s="201" t="s">
        <v>7</v>
      </c>
      <c r="I43" s="218">
        <f t="shared" si="10"/>
        <v>132.02658700000001</v>
      </c>
      <c r="J43" s="203">
        <f t="shared" si="11"/>
        <v>0.44356833262479167</v>
      </c>
      <c r="K43" s="203">
        <f t="shared" si="3"/>
        <v>3.947758160360646</v>
      </c>
      <c r="L43" s="203">
        <f t="shared" si="12"/>
        <v>4.8792516588727084</v>
      </c>
    </row>
    <row r="44" spans="1:12" ht="13.2" customHeight="1">
      <c r="A44" s="198">
        <v>2007</v>
      </c>
      <c r="B44" s="199">
        <v>300.57448099999999</v>
      </c>
      <c r="C44" s="221">
        <v>104.25454545454545</v>
      </c>
      <c r="D44" s="221">
        <v>80.482521000000006</v>
      </c>
      <c r="E44" s="201" t="s">
        <v>7</v>
      </c>
      <c r="F44" s="218">
        <f t="shared" si="9"/>
        <v>184.73706645454547</v>
      </c>
      <c r="G44" s="221">
        <v>15.622206</v>
      </c>
      <c r="H44" s="201" t="s">
        <v>7</v>
      </c>
      <c r="I44" s="218">
        <f t="shared" si="10"/>
        <v>169.11486045454546</v>
      </c>
      <c r="J44" s="203">
        <f t="shared" si="11"/>
        <v>0.56263878387781519</v>
      </c>
      <c r="K44" s="203">
        <f t="shared" si="3"/>
        <v>5.0074851765125556</v>
      </c>
      <c r="L44" s="203">
        <f t="shared" si="12"/>
        <v>6.1890266226559669</v>
      </c>
    </row>
    <row r="45" spans="1:12" ht="13.2" customHeight="1">
      <c r="A45" s="198">
        <v>2008</v>
      </c>
      <c r="B45" s="199">
        <v>303.50646899999998</v>
      </c>
      <c r="C45" s="221">
        <v>87.11454545454545</v>
      </c>
      <c r="D45" s="221">
        <v>65.413016999999996</v>
      </c>
      <c r="E45" s="201" t="s">
        <v>7</v>
      </c>
      <c r="F45" s="218">
        <f t="shared" si="9"/>
        <v>152.52756245454543</v>
      </c>
      <c r="G45" s="221">
        <v>14.926690000000001</v>
      </c>
      <c r="H45" s="201" t="s">
        <v>7</v>
      </c>
      <c r="I45" s="218">
        <f t="shared" si="10"/>
        <v>137.60087245454542</v>
      </c>
      <c r="J45" s="203">
        <f t="shared" si="11"/>
        <v>0.45337047644459083</v>
      </c>
      <c r="K45" s="203">
        <f t="shared" ref="K45:K50" si="13">J45*8.9</f>
        <v>4.0349972403568586</v>
      </c>
      <c r="L45" s="203">
        <f t="shared" si="12"/>
        <v>4.9870752408904995</v>
      </c>
    </row>
    <row r="46" spans="1:12" ht="13.2" customHeight="1">
      <c r="A46" s="198">
        <v>2009</v>
      </c>
      <c r="B46" s="199">
        <v>306.207719</v>
      </c>
      <c r="C46" s="221">
        <v>79.690909090909088</v>
      </c>
      <c r="D46" s="221">
        <v>50.139998999999996</v>
      </c>
      <c r="E46" s="201" t="s">
        <v>7</v>
      </c>
      <c r="F46" s="218">
        <f t="shared" si="9"/>
        <v>129.83090809090908</v>
      </c>
      <c r="G46" s="221">
        <v>13.816253000000003</v>
      </c>
      <c r="H46" s="201" t="s">
        <v>7</v>
      </c>
      <c r="I46" s="218">
        <f t="shared" si="10"/>
        <v>116.01465509090907</v>
      </c>
      <c r="J46" s="203">
        <f t="shared" si="11"/>
        <v>0.3788756712919738</v>
      </c>
      <c r="K46" s="203">
        <f t="shared" si="13"/>
        <v>3.3719934744985669</v>
      </c>
      <c r="L46" s="203">
        <f t="shared" si="12"/>
        <v>4.1676323842117116</v>
      </c>
    </row>
    <row r="47" spans="1:12" ht="13.2" customHeight="1">
      <c r="A47" s="198">
        <v>2010</v>
      </c>
      <c r="B47" s="199">
        <v>308.83326399999999</v>
      </c>
      <c r="C47" s="221">
        <v>73.436363636363637</v>
      </c>
      <c r="D47" s="221">
        <v>56.661549000000001</v>
      </c>
      <c r="E47" s="201" t="s">
        <v>7</v>
      </c>
      <c r="F47" s="218">
        <f t="shared" si="9"/>
        <v>130.09791263636365</v>
      </c>
      <c r="G47" s="221">
        <v>15.125918999999998</v>
      </c>
      <c r="H47" s="201" t="s">
        <v>7</v>
      </c>
      <c r="I47" s="218">
        <f t="shared" si="10"/>
        <v>114.97199363636365</v>
      </c>
      <c r="J47" s="203">
        <f t="shared" si="11"/>
        <v>0.37227853032166786</v>
      </c>
      <c r="K47" s="203">
        <f t="shared" si="13"/>
        <v>3.3132789198628441</v>
      </c>
      <c r="L47" s="203">
        <f t="shared" si="12"/>
        <v>4.0950638335383465</v>
      </c>
    </row>
    <row r="48" spans="1:12" ht="13.2" customHeight="1">
      <c r="A48" s="222">
        <v>2011</v>
      </c>
      <c r="B48" s="223">
        <v>310.94696199999998</v>
      </c>
      <c r="C48" s="224">
        <v>85.472727272727283</v>
      </c>
      <c r="D48" s="224">
        <v>63.164130539999981</v>
      </c>
      <c r="E48" s="225" t="s">
        <v>7</v>
      </c>
      <c r="F48" s="226">
        <f t="shared" ref="F48:F58" si="14">SUM(C48,D48,E48)</f>
        <v>148.63685781272727</v>
      </c>
      <c r="G48" s="224">
        <v>16.858270089999998</v>
      </c>
      <c r="H48" s="225" t="s">
        <v>7</v>
      </c>
      <c r="I48" s="226">
        <f t="shared" ref="I48:I53" si="15">F48-SUM(G48,H48)</f>
        <v>131.77858772272728</v>
      </c>
      <c r="J48" s="227">
        <f t="shared" ref="J48:J53" si="16">I48/B48</f>
        <v>0.42379763698327205</v>
      </c>
      <c r="K48" s="227">
        <f t="shared" si="13"/>
        <v>3.7717989691511216</v>
      </c>
      <c r="L48" s="227">
        <f t="shared" ref="L48:L53" si="17">J48*11</f>
        <v>4.6617740068159925</v>
      </c>
    </row>
    <row r="49" spans="1:13" ht="13.2" customHeight="1">
      <c r="A49" s="222">
        <v>2012</v>
      </c>
      <c r="B49" s="223">
        <v>313.14999699999998</v>
      </c>
      <c r="C49" s="224">
        <v>63.081818181818178</v>
      </c>
      <c r="D49" s="224">
        <v>62.167053899999992</v>
      </c>
      <c r="E49" s="225" t="s">
        <v>7</v>
      </c>
      <c r="F49" s="226">
        <f t="shared" si="14"/>
        <v>125.24887208181818</v>
      </c>
      <c r="G49" s="224">
        <v>18.868144319999999</v>
      </c>
      <c r="H49" s="225" t="s">
        <v>7</v>
      </c>
      <c r="I49" s="226">
        <f t="shared" si="15"/>
        <v>106.38072776181818</v>
      </c>
      <c r="J49" s="227">
        <f t="shared" si="16"/>
        <v>0.33971173169712082</v>
      </c>
      <c r="K49" s="227">
        <f t="shared" si="13"/>
        <v>3.0234344121043755</v>
      </c>
      <c r="L49" s="227">
        <f t="shared" si="17"/>
        <v>3.7368290486683291</v>
      </c>
    </row>
    <row r="50" spans="1:13" ht="13.2" customHeight="1">
      <c r="A50" s="222">
        <v>2013</v>
      </c>
      <c r="B50" s="223">
        <v>315.33597600000002</v>
      </c>
      <c r="C50" s="224">
        <v>91.665454545454551</v>
      </c>
      <c r="D50" s="224">
        <v>62.269595090000003</v>
      </c>
      <c r="E50" s="225" t="s">
        <v>7</v>
      </c>
      <c r="F50" s="226">
        <f t="shared" si="14"/>
        <v>153.93504963545456</v>
      </c>
      <c r="G50" s="224">
        <v>17.256181239999997</v>
      </c>
      <c r="H50" s="225" t="s">
        <v>7</v>
      </c>
      <c r="I50" s="226">
        <f t="shared" si="15"/>
        <v>136.67886839545457</v>
      </c>
      <c r="J50" s="227">
        <f t="shared" si="16"/>
        <v>0.43343886774103618</v>
      </c>
      <c r="K50" s="227">
        <f t="shared" si="13"/>
        <v>3.857605922895222</v>
      </c>
      <c r="L50" s="227">
        <f t="shared" si="17"/>
        <v>4.7678275451513983</v>
      </c>
    </row>
    <row r="51" spans="1:13" ht="13.2" customHeight="1">
      <c r="A51" s="222">
        <v>2014</v>
      </c>
      <c r="B51" s="223">
        <v>317.519206</v>
      </c>
      <c r="C51" s="224">
        <v>99.985454545454544</v>
      </c>
      <c r="D51" s="224">
        <v>48.543957349999999</v>
      </c>
      <c r="E51" s="225" t="s">
        <v>7</v>
      </c>
      <c r="F51" s="226">
        <f t="shared" si="14"/>
        <v>148.52941189545453</v>
      </c>
      <c r="G51" s="224">
        <v>9.3994279399999989</v>
      </c>
      <c r="H51" s="225" t="s">
        <v>7</v>
      </c>
      <c r="I51" s="226">
        <f t="shared" si="15"/>
        <v>139.12998395545452</v>
      </c>
      <c r="J51" s="227">
        <f t="shared" si="16"/>
        <v>0.43817816789153385</v>
      </c>
      <c r="K51" s="227">
        <f t="shared" ref="K51:K58" si="18">J51*8.9</f>
        <v>3.8997856942346516</v>
      </c>
      <c r="L51" s="227">
        <f t="shared" si="17"/>
        <v>4.8199598468068725</v>
      </c>
    </row>
    <row r="52" spans="1:13" ht="13.2" customHeight="1">
      <c r="A52" s="222">
        <v>2015</v>
      </c>
      <c r="B52" s="223">
        <v>319.83219000000003</v>
      </c>
      <c r="C52" s="224">
        <v>79.232727272727274</v>
      </c>
      <c r="D52" s="224">
        <v>47.229225879999994</v>
      </c>
      <c r="E52" s="225" t="s">
        <v>7</v>
      </c>
      <c r="F52" s="226">
        <f t="shared" si="14"/>
        <v>126.46195315272726</v>
      </c>
      <c r="G52" s="224">
        <v>8.4921185799999996</v>
      </c>
      <c r="H52" s="225" t="s">
        <v>7</v>
      </c>
      <c r="I52" s="226">
        <f t="shared" si="15"/>
        <v>117.96983457272727</v>
      </c>
      <c r="J52" s="227">
        <f t="shared" si="16"/>
        <v>0.36884915984450239</v>
      </c>
      <c r="K52" s="227">
        <f t="shared" si="18"/>
        <v>3.2827575226160715</v>
      </c>
      <c r="L52" s="227">
        <f t="shared" si="17"/>
        <v>4.0573407582895262</v>
      </c>
    </row>
    <row r="53" spans="1:13" ht="13.2" customHeight="1">
      <c r="A53" s="228">
        <v>2016</v>
      </c>
      <c r="B53" s="229">
        <v>322.11409400000002</v>
      </c>
      <c r="C53" s="230">
        <v>88.803636363636372</v>
      </c>
      <c r="D53" s="230">
        <v>33.13200638</v>
      </c>
      <c r="E53" s="231" t="s">
        <v>7</v>
      </c>
      <c r="F53" s="232">
        <f t="shared" si="14"/>
        <v>121.93564274363638</v>
      </c>
      <c r="G53" s="230">
        <v>9.2982019700000027</v>
      </c>
      <c r="H53" s="231" t="s">
        <v>7</v>
      </c>
      <c r="I53" s="232">
        <f t="shared" si="15"/>
        <v>112.63744077363637</v>
      </c>
      <c r="J53" s="233">
        <f t="shared" si="16"/>
        <v>0.3496818142134332</v>
      </c>
      <c r="K53" s="233">
        <f t="shared" si="18"/>
        <v>3.1121681464995556</v>
      </c>
      <c r="L53" s="233">
        <f t="shared" si="17"/>
        <v>3.8464999563477651</v>
      </c>
    </row>
    <row r="54" spans="1:13" ht="13.2" customHeight="1">
      <c r="A54" s="228">
        <v>2017</v>
      </c>
      <c r="B54" s="229">
        <v>324.29674599999998</v>
      </c>
      <c r="C54" s="230">
        <v>82.163636363636357</v>
      </c>
      <c r="D54" s="230">
        <v>30.525895399999996</v>
      </c>
      <c r="E54" s="231" t="s">
        <v>7</v>
      </c>
      <c r="F54" s="232">
        <f t="shared" si="14"/>
        <v>112.68953176363635</v>
      </c>
      <c r="G54" s="230">
        <v>10.455230610000001</v>
      </c>
      <c r="H54" s="231" t="s">
        <v>7</v>
      </c>
      <c r="I54" s="232">
        <f>F54-SUM(G54,H54)</f>
        <v>102.23430115363635</v>
      </c>
      <c r="J54" s="233">
        <f>I54/B54</f>
        <v>0.31524923519780357</v>
      </c>
      <c r="K54" s="233">
        <f t="shared" si="18"/>
        <v>2.8057181932604518</v>
      </c>
      <c r="L54" s="233">
        <f>J54*11</f>
        <v>3.4677415871758392</v>
      </c>
    </row>
    <row r="55" spans="1:13" ht="15" customHeight="1">
      <c r="A55" s="282" t="s">
        <v>94</v>
      </c>
      <c r="B55" s="229">
        <v>326.16326299999997</v>
      </c>
      <c r="C55" s="230">
        <v>84.726871478203876</v>
      </c>
      <c r="D55" s="234">
        <v>41.314211399999991</v>
      </c>
      <c r="E55" s="231" t="s">
        <v>7</v>
      </c>
      <c r="F55" s="232">
        <f t="shared" si="14"/>
        <v>126.04108287820387</v>
      </c>
      <c r="G55" s="234">
        <v>8.6599423599999987</v>
      </c>
      <c r="H55" s="231" t="s">
        <v>7</v>
      </c>
      <c r="I55" s="232">
        <f>F55-SUM(G55,H55)</f>
        <v>117.38114051820386</v>
      </c>
      <c r="J55" s="233">
        <f>I55/B55</f>
        <v>0.35988461557120205</v>
      </c>
      <c r="K55" s="233">
        <f t="shared" si="18"/>
        <v>3.2029730785836983</v>
      </c>
      <c r="L55" s="233">
        <f>J55*11</f>
        <v>3.9587307712832227</v>
      </c>
    </row>
    <row r="56" spans="1:13" ht="15" customHeight="1">
      <c r="A56" s="282" t="s">
        <v>95</v>
      </c>
      <c r="B56" s="229">
        <v>327.77654100000001</v>
      </c>
      <c r="C56" s="230">
        <v>76.718564422014964</v>
      </c>
      <c r="D56" s="230">
        <v>47.988104</v>
      </c>
      <c r="E56" s="231" t="s">
        <v>7</v>
      </c>
      <c r="F56" s="232">
        <f t="shared" si="14"/>
        <v>124.70666842201496</v>
      </c>
      <c r="G56" s="230">
        <v>8.389718097754292</v>
      </c>
      <c r="H56" s="231" t="s">
        <v>7</v>
      </c>
      <c r="I56" s="232">
        <f>F56-SUM(G56,H56)</f>
        <v>116.31695032426066</v>
      </c>
      <c r="J56" s="233">
        <f>I56/B56</f>
        <v>0.35486661116562535</v>
      </c>
      <c r="K56" s="233">
        <f t="shared" si="18"/>
        <v>3.1583128393740658</v>
      </c>
      <c r="L56" s="233">
        <f>J56*11</f>
        <v>3.903532722821879</v>
      </c>
    </row>
    <row r="57" spans="1:13" ht="15" customHeight="1">
      <c r="A57" s="283" t="s">
        <v>96</v>
      </c>
      <c r="B57" s="229">
        <v>329.37155899999999</v>
      </c>
      <c r="C57" s="230">
        <v>66.24164879110441</v>
      </c>
      <c r="D57" s="234">
        <v>50.142223100000002</v>
      </c>
      <c r="E57" s="231" t="s">
        <v>7</v>
      </c>
      <c r="F57" s="232">
        <f t="shared" si="14"/>
        <v>116.38387189110441</v>
      </c>
      <c r="G57" s="234">
        <v>8.8969904</v>
      </c>
      <c r="H57" s="231" t="s">
        <v>7</v>
      </c>
      <c r="I57" s="232">
        <f t="shared" ref="I57:I58" si="19">F57-SUM(G57,H57)</f>
        <v>107.48688149110441</v>
      </c>
      <c r="J57" s="233">
        <f t="shared" ref="J57:J58" si="20">I57/B57</f>
        <v>0.32633929237073084</v>
      </c>
      <c r="K57" s="233">
        <f t="shared" si="18"/>
        <v>2.9044197020995046</v>
      </c>
      <c r="L57" s="233">
        <f t="shared" ref="L57:L58" si="21">J57*11</f>
        <v>3.5897322160780392</v>
      </c>
    </row>
    <row r="58" spans="1:13" ht="15" customHeight="1" thickBot="1">
      <c r="A58" s="284" t="s">
        <v>97</v>
      </c>
      <c r="B58" s="285">
        <v>332.02415000000002</v>
      </c>
      <c r="C58" s="286">
        <v>67.024092079447243</v>
      </c>
      <c r="D58" s="286">
        <v>47.940115895999995</v>
      </c>
      <c r="E58" s="287" t="s">
        <v>7</v>
      </c>
      <c r="F58" s="288">
        <f t="shared" si="14"/>
        <v>114.96420797544724</v>
      </c>
      <c r="G58" s="286">
        <v>10.970700000000001</v>
      </c>
      <c r="H58" s="287" t="s">
        <v>7</v>
      </c>
      <c r="I58" s="288">
        <f t="shared" si="19"/>
        <v>103.99350797544724</v>
      </c>
      <c r="J58" s="289">
        <f t="shared" si="20"/>
        <v>0.31321067451101747</v>
      </c>
      <c r="K58" s="289">
        <f t="shared" si="18"/>
        <v>2.7875750031480555</v>
      </c>
      <c r="L58" s="289">
        <f t="shared" si="21"/>
        <v>3.4453174196211922</v>
      </c>
    </row>
    <row r="59" spans="1:13" ht="15" customHeight="1" thickTop="1">
      <c r="A59" s="237" t="s">
        <v>25</v>
      </c>
      <c r="B59" s="237"/>
      <c r="J59" s="237"/>
      <c r="K59" s="237"/>
      <c r="L59" s="237"/>
      <c r="M59" s="237"/>
    </row>
    <row r="60" spans="1:13">
      <c r="A60" s="237"/>
      <c r="B60" s="237"/>
      <c r="J60" s="237"/>
      <c r="K60" s="237"/>
      <c r="L60" s="237"/>
      <c r="M60" s="237"/>
    </row>
    <row r="61" spans="1:13" ht="15" customHeight="1">
      <c r="A61" s="237" t="s">
        <v>76</v>
      </c>
      <c r="B61" s="237"/>
      <c r="J61" s="237"/>
      <c r="K61" s="237"/>
      <c r="L61" s="237"/>
      <c r="M61" s="237"/>
    </row>
    <row r="62" spans="1:13" ht="15" customHeight="1">
      <c r="A62" s="237" t="s">
        <v>77</v>
      </c>
      <c r="B62" s="237"/>
      <c r="J62" s="237"/>
      <c r="K62" s="237"/>
      <c r="L62" s="237"/>
      <c r="M62" s="237"/>
    </row>
    <row r="63" spans="1:13" ht="15" customHeight="1">
      <c r="A63" s="237" t="s">
        <v>78</v>
      </c>
      <c r="B63" s="237"/>
      <c r="J63" s="237"/>
      <c r="K63" s="237"/>
      <c r="L63" s="237"/>
      <c r="M63" s="237"/>
    </row>
    <row r="64" spans="1:13" ht="15" customHeight="1">
      <c r="A64" s="237" t="s">
        <v>79</v>
      </c>
      <c r="B64" s="237"/>
      <c r="J64" s="237"/>
      <c r="K64" s="237"/>
      <c r="L64" s="237"/>
      <c r="M64" s="237"/>
    </row>
    <row r="65" spans="1:13" ht="15" customHeight="1">
      <c r="A65" s="237" t="s">
        <v>80</v>
      </c>
      <c r="B65" s="237"/>
      <c r="J65" s="237"/>
      <c r="K65" s="237"/>
      <c r="L65" s="237"/>
      <c r="M65" s="237"/>
    </row>
    <row r="66" spans="1:13" ht="15" customHeight="1">
      <c r="A66" s="237" t="s">
        <v>98</v>
      </c>
      <c r="B66" s="237"/>
      <c r="J66" s="237"/>
      <c r="K66" s="237"/>
      <c r="L66" s="237"/>
      <c r="M66" s="237"/>
    </row>
    <row r="67" spans="1:13">
      <c r="A67" s="237"/>
      <c r="B67" s="237"/>
      <c r="J67" s="237"/>
      <c r="K67" s="237"/>
      <c r="L67" s="237"/>
      <c r="M67" s="237"/>
    </row>
    <row r="68" spans="1:13" ht="15" customHeight="1">
      <c r="A68" s="237" t="s">
        <v>85</v>
      </c>
      <c r="B68" s="237"/>
      <c r="J68" s="237"/>
      <c r="K68" s="237"/>
      <c r="L68" s="237"/>
      <c r="M68" s="237"/>
    </row>
    <row r="69" spans="1:13">
      <c r="A69" s="237"/>
      <c r="B69" s="237"/>
      <c r="J69" s="237"/>
      <c r="K69" s="237"/>
      <c r="L69" s="237"/>
      <c r="M69" s="237"/>
    </row>
    <row r="70" spans="1:13">
      <c r="A70" s="237"/>
      <c r="B70" s="237"/>
      <c r="J70" s="237"/>
      <c r="K70" s="237"/>
      <c r="L70" s="237"/>
      <c r="M70" s="237"/>
    </row>
    <row r="71" spans="1:13">
      <c r="A71" s="237"/>
      <c r="B71" s="237"/>
      <c r="J71" s="237"/>
      <c r="K71" s="237"/>
      <c r="L71" s="237"/>
      <c r="M71" s="237"/>
    </row>
  </sheetData>
  <phoneticPr fontId="5" type="noConversion"/>
  <printOptions horizontalCentered="1" verticalCentered="1"/>
  <pageMargins left="0.75" right="0.75" top="0.56000000000000005" bottom="0.75" header="0.5" footer="0.5"/>
  <pageSetup scale="82" orientation="landscape" r:id="rId1"/>
  <headerFooter alignWithMargins="0"/>
  <ignoredErrors>
    <ignoredError sqref="F27 I27:J28" unlockedFormula="1"/>
    <ignoredError sqref="A55:A58"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pageSetUpPr autoPageBreaks="0" fitToPage="1"/>
  </sheetPr>
  <dimension ref="A1:M74"/>
  <sheetViews>
    <sheetView showZeros="0" showOutlineSymbols="0" workbookViewId="0">
      <pane ySplit="6" topLeftCell="A7" activePane="bottomLeft" state="frozen"/>
      <selection pane="bottomLeft"/>
    </sheetView>
  </sheetViews>
  <sheetFormatPr defaultColWidth="12.6640625" defaultRowHeight="13.2"/>
  <cols>
    <col min="1" max="1" width="12.109375" style="117" customWidth="1"/>
    <col min="2" max="2" width="16.6640625" style="118" customWidth="1"/>
    <col min="3" max="3" width="13.33203125" style="119" customWidth="1"/>
    <col min="4" max="4" width="13.21875" style="119" customWidth="1"/>
    <col min="5" max="9" width="13.33203125" style="119" customWidth="1"/>
    <col min="10" max="11" width="15" style="120" customWidth="1"/>
    <col min="12" max="12" width="22.21875" style="121" customWidth="1"/>
    <col min="13" max="16384" width="12.6640625" style="75"/>
  </cols>
  <sheetData>
    <row r="1" spans="1:13" s="74" customFormat="1" ht="16.2" thickBot="1">
      <c r="A1" s="73" t="s">
        <v>81</v>
      </c>
      <c r="B1" s="73"/>
      <c r="C1" s="73"/>
      <c r="D1" s="73"/>
      <c r="E1" s="73"/>
      <c r="F1" s="73"/>
      <c r="G1" s="73"/>
      <c r="H1" s="73"/>
      <c r="I1" s="73"/>
      <c r="J1" s="73"/>
      <c r="K1" s="6" t="s">
        <v>24</v>
      </c>
      <c r="L1" s="6"/>
    </row>
    <row r="2" spans="1:13" ht="21" customHeight="1" thickTop="1">
      <c r="A2" s="75"/>
      <c r="B2" s="145"/>
      <c r="C2" s="129" t="s">
        <v>0</v>
      </c>
      <c r="D2" s="130"/>
      <c r="E2" s="130"/>
      <c r="F2" s="130"/>
      <c r="G2" s="134" t="s">
        <v>28</v>
      </c>
      <c r="H2" s="128"/>
      <c r="I2" s="134" t="s">
        <v>59</v>
      </c>
      <c r="J2" s="128"/>
      <c r="K2" s="128"/>
      <c r="L2" s="128"/>
      <c r="M2" s="147"/>
    </row>
    <row r="3" spans="1:13" ht="18" customHeight="1">
      <c r="A3" s="264"/>
      <c r="B3" s="265"/>
      <c r="C3" s="170"/>
      <c r="D3" s="171"/>
      <c r="E3" s="171"/>
      <c r="F3" s="170"/>
      <c r="G3" s="171"/>
      <c r="H3" s="171"/>
      <c r="I3" s="173"/>
      <c r="J3" s="143" t="s">
        <v>23</v>
      </c>
      <c r="K3" s="143"/>
      <c r="L3" s="144"/>
      <c r="M3" s="147"/>
    </row>
    <row r="4" spans="1:13" ht="42" customHeight="1">
      <c r="A4" s="150" t="s">
        <v>88</v>
      </c>
      <c r="B4" s="151" t="s">
        <v>51</v>
      </c>
      <c r="C4" s="152" t="s">
        <v>101</v>
      </c>
      <c r="D4" s="153" t="s">
        <v>1</v>
      </c>
      <c r="E4" s="153" t="s">
        <v>19</v>
      </c>
      <c r="F4" s="152" t="s">
        <v>61</v>
      </c>
      <c r="G4" s="153" t="s">
        <v>3</v>
      </c>
      <c r="H4" s="154" t="s">
        <v>20</v>
      </c>
      <c r="I4" s="153" t="s">
        <v>2</v>
      </c>
      <c r="J4" s="137" t="s">
        <v>6</v>
      </c>
      <c r="K4" s="138"/>
      <c r="L4" s="271" t="s">
        <v>102</v>
      </c>
      <c r="M4" s="147"/>
    </row>
    <row r="5" spans="1:13" ht="27" customHeight="1">
      <c r="A5" s="125"/>
      <c r="B5" s="123"/>
      <c r="C5" s="124"/>
      <c r="D5" s="124"/>
      <c r="E5" s="124"/>
      <c r="F5" s="124"/>
      <c r="G5" s="124"/>
      <c r="H5" s="124"/>
      <c r="I5" s="159"/>
      <c r="J5" s="193"/>
      <c r="K5" s="159"/>
      <c r="L5" s="281" t="s">
        <v>31</v>
      </c>
      <c r="M5" s="147"/>
    </row>
    <row r="6" spans="1:13" ht="27" customHeight="1">
      <c r="A6" s="247"/>
      <c r="B6" s="77" t="s">
        <v>26</v>
      </c>
      <c r="C6" s="131" t="s">
        <v>86</v>
      </c>
      <c r="D6" s="132"/>
      <c r="E6" s="132"/>
      <c r="F6" s="132"/>
      <c r="G6" s="132"/>
      <c r="H6" s="132"/>
      <c r="I6" s="133"/>
      <c r="J6" s="78" t="s">
        <v>34</v>
      </c>
      <c r="K6" s="174" t="s">
        <v>35</v>
      </c>
      <c r="L6" s="175"/>
      <c r="M6" s="247"/>
    </row>
    <row r="7" spans="1:13" ht="13.2" customHeight="1">
      <c r="A7" s="79">
        <v>1970</v>
      </c>
      <c r="B7" s="80">
        <v>205.05199999999999</v>
      </c>
      <c r="C7" s="177">
        <v>45.287999999999997</v>
      </c>
      <c r="D7" s="81">
        <v>13.594738</v>
      </c>
      <c r="E7" s="177" t="s">
        <v>7</v>
      </c>
      <c r="F7" s="177">
        <f t="shared" ref="F7:F37" si="0">SUM(C7,D7,E7)</f>
        <v>58.882737999999996</v>
      </c>
      <c r="G7" s="177">
        <v>4.0311119999999994</v>
      </c>
      <c r="H7" s="81" t="s">
        <v>7</v>
      </c>
      <c r="I7" s="177">
        <f t="shared" ref="I7:I37" si="1">F7-SUM(G7,H7)</f>
        <v>54.851625999999996</v>
      </c>
      <c r="J7" s="178">
        <f t="shared" ref="J7:J37" si="2">I7/B7</f>
        <v>0.2675010533913349</v>
      </c>
      <c r="K7" s="83">
        <f>J7*8.8</f>
        <v>2.3540092698437474</v>
      </c>
      <c r="L7" s="83">
        <f>J7*15</f>
        <v>4.0125158008700232</v>
      </c>
      <c r="M7" s="179"/>
    </row>
    <row r="8" spans="1:13" ht="13.2" customHeight="1">
      <c r="A8" s="84">
        <v>1971</v>
      </c>
      <c r="B8" s="85">
        <v>207.661</v>
      </c>
      <c r="C8" s="86">
        <v>44.942666666666668</v>
      </c>
      <c r="D8" s="86">
        <v>13.141654999999998</v>
      </c>
      <c r="E8" s="86" t="s">
        <v>7</v>
      </c>
      <c r="F8" s="86">
        <f t="shared" si="0"/>
        <v>58.084321666666668</v>
      </c>
      <c r="G8" s="86">
        <v>3.533042</v>
      </c>
      <c r="H8" s="86" t="s">
        <v>7</v>
      </c>
      <c r="I8" s="86">
        <f t="shared" si="1"/>
        <v>54.551279666666666</v>
      </c>
      <c r="J8" s="87">
        <f t="shared" si="2"/>
        <v>0.26269390818048005</v>
      </c>
      <c r="K8" s="88">
        <f t="shared" ref="K8:K44" si="3">J8*8.8</f>
        <v>2.3117063919882246</v>
      </c>
      <c r="L8" s="88">
        <f t="shared" ref="L8:L37" si="4">J8*15</f>
        <v>3.9404086227072006</v>
      </c>
      <c r="M8" s="179"/>
    </row>
    <row r="9" spans="1:13" ht="13.2" customHeight="1">
      <c r="A9" s="84">
        <v>1972</v>
      </c>
      <c r="B9" s="85">
        <v>209.89599999999999</v>
      </c>
      <c r="C9" s="86">
        <v>44.695999999999998</v>
      </c>
      <c r="D9" s="86">
        <v>10.67961</v>
      </c>
      <c r="E9" s="86" t="s">
        <v>7</v>
      </c>
      <c r="F9" s="86">
        <f t="shared" si="0"/>
        <v>55.375609999999995</v>
      </c>
      <c r="G9" s="86">
        <v>3.144711</v>
      </c>
      <c r="H9" s="86" t="s">
        <v>7</v>
      </c>
      <c r="I9" s="86">
        <f t="shared" si="1"/>
        <v>52.230898999999994</v>
      </c>
      <c r="J9" s="87">
        <f t="shared" si="2"/>
        <v>0.24884180260700536</v>
      </c>
      <c r="K9" s="88">
        <f t="shared" si="3"/>
        <v>2.1898078629416475</v>
      </c>
      <c r="L9" s="88">
        <f t="shared" si="4"/>
        <v>3.7326270391050804</v>
      </c>
      <c r="M9" s="179"/>
    </row>
    <row r="10" spans="1:13" ht="13.2" customHeight="1">
      <c r="A10" s="84">
        <v>1973</v>
      </c>
      <c r="B10" s="85">
        <v>211.90899999999999</v>
      </c>
      <c r="C10" s="86">
        <v>36.901333333333334</v>
      </c>
      <c r="D10" s="86">
        <v>10.101699</v>
      </c>
      <c r="E10" s="86" t="s">
        <v>7</v>
      </c>
      <c r="F10" s="86">
        <f t="shared" si="0"/>
        <v>47.003032333333337</v>
      </c>
      <c r="G10" s="86">
        <v>3.4607410000000001</v>
      </c>
      <c r="H10" s="86" t="s">
        <v>7</v>
      </c>
      <c r="I10" s="86">
        <f t="shared" si="1"/>
        <v>43.542291333333338</v>
      </c>
      <c r="J10" s="87">
        <f t="shared" si="2"/>
        <v>0.20547636642772765</v>
      </c>
      <c r="K10" s="88">
        <f t="shared" si="3"/>
        <v>1.8081920245640035</v>
      </c>
      <c r="L10" s="88">
        <f t="shared" si="4"/>
        <v>3.0821454964159147</v>
      </c>
      <c r="M10" s="179"/>
    </row>
    <row r="11" spans="1:13" ht="13.2" customHeight="1">
      <c r="A11" s="84">
        <v>1974</v>
      </c>
      <c r="B11" s="85">
        <v>213.85400000000001</v>
      </c>
      <c r="C11" s="86">
        <v>31.622666666666664</v>
      </c>
      <c r="D11" s="86">
        <v>9.3387290000000007</v>
      </c>
      <c r="E11" s="86" t="s">
        <v>7</v>
      </c>
      <c r="F11" s="86">
        <f t="shared" si="0"/>
        <v>40.961395666666661</v>
      </c>
      <c r="G11" s="86">
        <v>2.7870380000000003</v>
      </c>
      <c r="H11" s="86" t="s">
        <v>7</v>
      </c>
      <c r="I11" s="86">
        <f t="shared" si="1"/>
        <v>38.174357666666658</v>
      </c>
      <c r="J11" s="87">
        <f t="shared" si="2"/>
        <v>0.17850663380935899</v>
      </c>
      <c r="K11" s="88">
        <f t="shared" si="3"/>
        <v>1.5708583775223592</v>
      </c>
      <c r="L11" s="88">
        <f t="shared" si="4"/>
        <v>2.6775995071403851</v>
      </c>
      <c r="M11" s="179"/>
    </row>
    <row r="12" spans="1:13" ht="13.2" customHeight="1">
      <c r="A12" s="84">
        <v>1975</v>
      </c>
      <c r="B12" s="85">
        <v>215.97300000000001</v>
      </c>
      <c r="C12" s="86">
        <v>32.411999999999999</v>
      </c>
      <c r="D12" s="86">
        <v>14.190811999999999</v>
      </c>
      <c r="E12" s="86" t="s">
        <v>7</v>
      </c>
      <c r="F12" s="86">
        <f t="shared" si="0"/>
        <v>46.602812</v>
      </c>
      <c r="G12" s="86">
        <v>1.736305</v>
      </c>
      <c r="H12" s="86" t="s">
        <v>7</v>
      </c>
      <c r="I12" s="86">
        <f t="shared" si="1"/>
        <v>44.866506999999999</v>
      </c>
      <c r="J12" s="87">
        <f t="shared" si="2"/>
        <v>0.20774127784491578</v>
      </c>
      <c r="K12" s="88">
        <f t="shared" si="3"/>
        <v>1.8281232450352589</v>
      </c>
      <c r="L12" s="88">
        <f t="shared" si="4"/>
        <v>3.1161191676737365</v>
      </c>
      <c r="M12" s="179"/>
    </row>
    <row r="13" spans="1:13" ht="13.2" customHeight="1">
      <c r="A13" s="79">
        <v>1976</v>
      </c>
      <c r="B13" s="80">
        <v>218.035</v>
      </c>
      <c r="C13" s="81">
        <v>31.772000000000002</v>
      </c>
      <c r="D13" s="81">
        <v>14.610888999999998</v>
      </c>
      <c r="E13" s="81" t="s">
        <v>7</v>
      </c>
      <c r="F13" s="81">
        <f t="shared" si="0"/>
        <v>46.382888999999999</v>
      </c>
      <c r="G13" s="81">
        <v>1.529493</v>
      </c>
      <c r="H13" s="81" t="s">
        <v>7</v>
      </c>
      <c r="I13" s="81">
        <f t="shared" si="1"/>
        <v>44.853395999999996</v>
      </c>
      <c r="J13" s="82">
        <f t="shared" si="2"/>
        <v>0.20571649505813286</v>
      </c>
      <c r="K13" s="83">
        <f t="shared" si="3"/>
        <v>1.8103051565115693</v>
      </c>
      <c r="L13" s="83">
        <f t="shared" si="4"/>
        <v>3.0857474258719928</v>
      </c>
      <c r="M13" s="179"/>
    </row>
    <row r="14" spans="1:13" ht="13.2" customHeight="1">
      <c r="A14" s="79">
        <v>1977</v>
      </c>
      <c r="B14" s="80">
        <v>220.23899999999998</v>
      </c>
      <c r="C14" s="81">
        <v>33.182666666666663</v>
      </c>
      <c r="D14" s="81">
        <v>21.400768000000003</v>
      </c>
      <c r="E14" s="81" t="s">
        <v>7</v>
      </c>
      <c r="F14" s="81">
        <f t="shared" si="0"/>
        <v>54.583434666666662</v>
      </c>
      <c r="G14" s="81">
        <v>2.1444640000000001</v>
      </c>
      <c r="H14" s="81" t="s">
        <v>7</v>
      </c>
      <c r="I14" s="81">
        <f t="shared" si="1"/>
        <v>52.438970666666663</v>
      </c>
      <c r="J14" s="82">
        <f t="shared" si="2"/>
        <v>0.23810029407446759</v>
      </c>
      <c r="K14" s="83">
        <f t="shared" si="3"/>
        <v>2.0952825878553147</v>
      </c>
      <c r="L14" s="83">
        <f t="shared" si="4"/>
        <v>3.5715044111170138</v>
      </c>
      <c r="M14" s="179"/>
    </row>
    <row r="15" spans="1:13" ht="13.2" customHeight="1">
      <c r="A15" s="79">
        <v>1978</v>
      </c>
      <c r="B15" s="80">
        <v>222.58500000000001</v>
      </c>
      <c r="C15" s="81">
        <v>32.479999999999997</v>
      </c>
      <c r="D15" s="81">
        <v>24.657813999999998</v>
      </c>
      <c r="E15" s="81" t="s">
        <v>7</v>
      </c>
      <c r="F15" s="81">
        <f t="shared" si="0"/>
        <v>57.137813999999992</v>
      </c>
      <c r="G15" s="81">
        <v>2.8115669999999997</v>
      </c>
      <c r="H15" s="81" t="s">
        <v>7</v>
      </c>
      <c r="I15" s="81">
        <f t="shared" si="1"/>
        <v>54.326246999999995</v>
      </c>
      <c r="J15" s="82">
        <f t="shared" si="2"/>
        <v>0.24406966776736974</v>
      </c>
      <c r="K15" s="83">
        <f t="shared" si="3"/>
        <v>2.147813076352854</v>
      </c>
      <c r="L15" s="83">
        <f t="shared" si="4"/>
        <v>3.6610450165105459</v>
      </c>
      <c r="M15" s="179"/>
    </row>
    <row r="16" spans="1:13" ht="13.2" customHeight="1">
      <c r="A16" s="79">
        <v>1979</v>
      </c>
      <c r="B16" s="80">
        <v>225.05500000000001</v>
      </c>
      <c r="C16" s="81">
        <v>32.872</v>
      </c>
      <c r="D16" s="81">
        <v>33.992246000000002</v>
      </c>
      <c r="E16" s="81" t="s">
        <v>7</v>
      </c>
      <c r="F16" s="81">
        <f t="shared" si="0"/>
        <v>66.864246000000009</v>
      </c>
      <c r="G16" s="81">
        <v>2.374727</v>
      </c>
      <c r="H16" s="81" t="s">
        <v>7</v>
      </c>
      <c r="I16" s="81">
        <f t="shared" si="1"/>
        <v>64.489519000000001</v>
      </c>
      <c r="J16" s="82">
        <f t="shared" si="2"/>
        <v>0.28655003887938502</v>
      </c>
      <c r="K16" s="83">
        <f t="shared" si="3"/>
        <v>2.5216403421385882</v>
      </c>
      <c r="L16" s="83">
        <f t="shared" si="4"/>
        <v>4.2982505831907751</v>
      </c>
      <c r="M16" s="179"/>
    </row>
    <row r="17" spans="1:13" ht="13.2" customHeight="1">
      <c r="A17" s="79">
        <v>1980</v>
      </c>
      <c r="B17" s="80">
        <v>227.726</v>
      </c>
      <c r="C17" s="81">
        <v>34.101333333333301</v>
      </c>
      <c r="D17" s="81">
        <v>39.774676999999997</v>
      </c>
      <c r="E17" s="81" t="s">
        <v>7</v>
      </c>
      <c r="F17" s="81">
        <f t="shared" si="0"/>
        <v>73.876010333333298</v>
      </c>
      <c r="G17" s="81">
        <v>3.748875</v>
      </c>
      <c r="H17" s="81" t="s">
        <v>7</v>
      </c>
      <c r="I17" s="81">
        <f t="shared" si="1"/>
        <v>70.1271353333333</v>
      </c>
      <c r="J17" s="82">
        <f t="shared" si="2"/>
        <v>0.30794522950094982</v>
      </c>
      <c r="K17" s="83">
        <f t="shared" si="3"/>
        <v>2.7099180196083585</v>
      </c>
      <c r="L17" s="83">
        <f t="shared" si="4"/>
        <v>4.6191784425142473</v>
      </c>
      <c r="M17" s="179"/>
    </row>
    <row r="18" spans="1:13" ht="13.2" customHeight="1">
      <c r="A18" s="84">
        <v>1981</v>
      </c>
      <c r="B18" s="85">
        <v>229.96600000000001</v>
      </c>
      <c r="C18" s="86">
        <v>31.832000000000001</v>
      </c>
      <c r="D18" s="86">
        <v>37.329718999999997</v>
      </c>
      <c r="E18" s="86" t="s">
        <v>7</v>
      </c>
      <c r="F18" s="86">
        <f t="shared" si="0"/>
        <v>69.161719000000005</v>
      </c>
      <c r="G18" s="86">
        <v>4.094487</v>
      </c>
      <c r="H18" s="86" t="s">
        <v>7</v>
      </c>
      <c r="I18" s="86">
        <f t="shared" si="1"/>
        <v>65.067232000000004</v>
      </c>
      <c r="J18" s="87">
        <f t="shared" si="2"/>
        <v>0.28294283502778672</v>
      </c>
      <c r="K18" s="88">
        <f t="shared" si="3"/>
        <v>2.4898969482445232</v>
      </c>
      <c r="L18" s="88">
        <f t="shared" si="4"/>
        <v>4.2441425254168008</v>
      </c>
    </row>
    <row r="19" spans="1:13" ht="13.2" customHeight="1">
      <c r="A19" s="84">
        <v>1982</v>
      </c>
      <c r="B19" s="85">
        <v>232.18799999999999</v>
      </c>
      <c r="C19" s="86">
        <v>33.2426666666667</v>
      </c>
      <c r="D19" s="86">
        <v>37.952818999999998</v>
      </c>
      <c r="E19" s="86" t="s">
        <v>7</v>
      </c>
      <c r="F19" s="86">
        <f t="shared" si="0"/>
        <v>71.195485666666698</v>
      </c>
      <c r="G19" s="86">
        <v>4.1726409999999996</v>
      </c>
      <c r="H19" s="86" t="s">
        <v>7</v>
      </c>
      <c r="I19" s="86">
        <f t="shared" si="1"/>
        <v>67.0228446666667</v>
      </c>
      <c r="J19" s="87">
        <f t="shared" si="2"/>
        <v>0.28865765959768247</v>
      </c>
      <c r="K19" s="88">
        <f t="shared" si="3"/>
        <v>2.5401874044596058</v>
      </c>
      <c r="L19" s="88">
        <f t="shared" si="4"/>
        <v>4.3298648939652367</v>
      </c>
    </row>
    <row r="20" spans="1:13" ht="13.2" customHeight="1">
      <c r="A20" s="84">
        <v>1983</v>
      </c>
      <c r="B20" s="85">
        <v>234.30699999999999</v>
      </c>
      <c r="C20" s="86">
        <v>36.9226666666667</v>
      </c>
      <c r="D20" s="86">
        <v>32.615493000000001</v>
      </c>
      <c r="E20" s="86" t="s">
        <v>7</v>
      </c>
      <c r="F20" s="86">
        <f t="shared" si="0"/>
        <v>69.538159666666701</v>
      </c>
      <c r="G20" s="86">
        <v>4.0694530000000002</v>
      </c>
      <c r="H20" s="86" t="s">
        <v>7</v>
      </c>
      <c r="I20" s="86">
        <f t="shared" si="1"/>
        <v>65.468706666666705</v>
      </c>
      <c r="J20" s="87">
        <f t="shared" si="2"/>
        <v>0.27941421582226184</v>
      </c>
      <c r="K20" s="88">
        <f t="shared" si="3"/>
        <v>2.4588450992359046</v>
      </c>
      <c r="L20" s="88">
        <f t="shared" si="4"/>
        <v>4.1912132373339279</v>
      </c>
    </row>
    <row r="21" spans="1:13" ht="13.2" customHeight="1">
      <c r="A21" s="84">
        <v>1984</v>
      </c>
      <c r="B21" s="85">
        <v>236.34800000000001</v>
      </c>
      <c r="C21" s="86">
        <v>29.501333333333299</v>
      </c>
      <c r="D21" s="86">
        <v>37.722464000000002</v>
      </c>
      <c r="E21" s="86" t="s">
        <v>7</v>
      </c>
      <c r="F21" s="86">
        <f t="shared" si="0"/>
        <v>67.223797333333295</v>
      </c>
      <c r="G21" s="86">
        <v>3.3433670000000002</v>
      </c>
      <c r="H21" s="86" t="s">
        <v>7</v>
      </c>
      <c r="I21" s="86">
        <f t="shared" si="1"/>
        <v>63.880430333333294</v>
      </c>
      <c r="J21" s="87">
        <f t="shared" si="2"/>
        <v>0.27028123924608327</v>
      </c>
      <c r="K21" s="88">
        <f t="shared" si="3"/>
        <v>2.378474905365533</v>
      </c>
      <c r="L21" s="88">
        <f t="shared" si="4"/>
        <v>4.0542185886912492</v>
      </c>
    </row>
    <row r="22" spans="1:13" ht="13.2" customHeight="1">
      <c r="A22" s="84">
        <v>1985</v>
      </c>
      <c r="B22" s="85">
        <v>238.46600000000001</v>
      </c>
      <c r="C22" s="86">
        <v>27.047999999999998</v>
      </c>
      <c r="D22" s="86">
        <v>56.612647000000003</v>
      </c>
      <c r="E22" s="86" t="s">
        <v>7</v>
      </c>
      <c r="F22" s="86">
        <f t="shared" si="0"/>
        <v>83.660646999999997</v>
      </c>
      <c r="G22" s="86">
        <v>2.8514270000000002</v>
      </c>
      <c r="H22" s="86" t="s">
        <v>7</v>
      </c>
      <c r="I22" s="86">
        <f t="shared" si="1"/>
        <v>80.809219999999996</v>
      </c>
      <c r="J22" s="87">
        <f t="shared" si="2"/>
        <v>0.33887103402581498</v>
      </c>
      <c r="K22" s="88">
        <f t="shared" si="3"/>
        <v>2.9820650994271722</v>
      </c>
      <c r="L22" s="88">
        <f t="shared" si="4"/>
        <v>5.0830655103872244</v>
      </c>
    </row>
    <row r="23" spans="1:13" ht="13.2" customHeight="1">
      <c r="A23" s="79">
        <v>1986</v>
      </c>
      <c r="B23" s="80">
        <v>240.65100000000001</v>
      </c>
      <c r="C23" s="81">
        <v>31.5253333333333</v>
      </c>
      <c r="D23" s="81">
        <v>65.891503999999998</v>
      </c>
      <c r="E23" s="81" t="s">
        <v>7</v>
      </c>
      <c r="F23" s="81">
        <f t="shared" si="0"/>
        <v>97.416837333333291</v>
      </c>
      <c r="G23" s="81">
        <v>2.7247880000000002</v>
      </c>
      <c r="H23" s="81" t="s">
        <v>7</v>
      </c>
      <c r="I23" s="81">
        <f t="shared" si="1"/>
        <v>94.692049333333287</v>
      </c>
      <c r="J23" s="82">
        <f t="shared" si="2"/>
        <v>0.39348288323478098</v>
      </c>
      <c r="K23" s="83">
        <f t="shared" si="3"/>
        <v>3.462649372466073</v>
      </c>
      <c r="L23" s="83">
        <f t="shared" si="4"/>
        <v>5.9022432485217147</v>
      </c>
    </row>
    <row r="24" spans="1:13" ht="13.2" customHeight="1">
      <c r="A24" s="79">
        <v>1987</v>
      </c>
      <c r="B24" s="80">
        <v>242.804</v>
      </c>
      <c r="C24" s="81">
        <v>49.103999999999999</v>
      </c>
      <c r="D24" s="81">
        <v>56.543945999999998</v>
      </c>
      <c r="E24" s="81" t="s">
        <v>7</v>
      </c>
      <c r="F24" s="81">
        <f t="shared" si="0"/>
        <v>105.64794599999999</v>
      </c>
      <c r="G24" s="81">
        <v>1.82246</v>
      </c>
      <c r="H24" s="81" t="s">
        <v>7</v>
      </c>
      <c r="I24" s="81">
        <f t="shared" si="1"/>
        <v>103.82548599999998</v>
      </c>
      <c r="J24" s="82">
        <f t="shared" si="2"/>
        <v>0.42761027824912268</v>
      </c>
      <c r="K24" s="83">
        <f t="shared" si="3"/>
        <v>3.7629704485922799</v>
      </c>
      <c r="L24" s="83">
        <f t="shared" si="4"/>
        <v>6.4141541737368399</v>
      </c>
    </row>
    <row r="25" spans="1:13" ht="13.2" customHeight="1">
      <c r="A25" s="79">
        <v>1988</v>
      </c>
      <c r="B25" s="80">
        <v>245.02099999999999</v>
      </c>
      <c r="C25" s="81">
        <v>46.287999999999997</v>
      </c>
      <c r="D25" s="81">
        <v>60.039143000000003</v>
      </c>
      <c r="E25" s="81" t="s">
        <v>7</v>
      </c>
      <c r="F25" s="81">
        <f t="shared" si="0"/>
        <v>106.32714300000001</v>
      </c>
      <c r="G25" s="81">
        <v>1.927988</v>
      </c>
      <c r="H25" s="81" t="s">
        <v>7</v>
      </c>
      <c r="I25" s="81">
        <f t="shared" si="1"/>
        <v>104.39915500000001</v>
      </c>
      <c r="J25" s="82">
        <f t="shared" si="2"/>
        <v>0.42608247864468768</v>
      </c>
      <c r="K25" s="83">
        <f t="shared" si="3"/>
        <v>3.749525812073252</v>
      </c>
      <c r="L25" s="83">
        <f t="shared" si="4"/>
        <v>6.3912371796703153</v>
      </c>
    </row>
    <row r="26" spans="1:13" ht="13.2" customHeight="1">
      <c r="A26" s="79">
        <v>1989</v>
      </c>
      <c r="B26" s="80">
        <v>247.34200000000001</v>
      </c>
      <c r="C26" s="81">
        <v>38.28</v>
      </c>
      <c r="D26" s="81">
        <v>73.996876684102105</v>
      </c>
      <c r="E26" s="81" t="s">
        <v>7</v>
      </c>
      <c r="F26" s="81">
        <f t="shared" si="0"/>
        <v>112.27687668410211</v>
      </c>
      <c r="G26" s="81">
        <v>2.6577904580757599</v>
      </c>
      <c r="H26" s="81" t="s">
        <v>7</v>
      </c>
      <c r="I26" s="81">
        <f t="shared" si="1"/>
        <v>109.61908622602634</v>
      </c>
      <c r="J26" s="82">
        <f t="shared" si="2"/>
        <v>0.44318832315589884</v>
      </c>
      <c r="K26" s="83">
        <f t="shared" si="3"/>
        <v>3.9000572437719101</v>
      </c>
      <c r="L26" s="83">
        <f t="shared" si="4"/>
        <v>6.6478248473384829</v>
      </c>
    </row>
    <row r="27" spans="1:13" ht="13.2" customHeight="1">
      <c r="A27" s="79">
        <v>1990</v>
      </c>
      <c r="B27" s="80">
        <v>250.13200000000001</v>
      </c>
      <c r="C27" s="89">
        <v>38.192</v>
      </c>
      <c r="D27" s="89">
        <v>89.3747376763354</v>
      </c>
      <c r="E27" s="89" t="s">
        <v>7</v>
      </c>
      <c r="F27" s="89">
        <f t="shared" si="0"/>
        <v>127.56673767633541</v>
      </c>
      <c r="G27" s="89">
        <v>3.40571670100914</v>
      </c>
      <c r="H27" s="89" t="s">
        <v>7</v>
      </c>
      <c r="I27" s="89">
        <f t="shared" si="1"/>
        <v>124.16102097532627</v>
      </c>
      <c r="J27" s="248">
        <f t="shared" si="2"/>
        <v>0.49638199420836304</v>
      </c>
      <c r="K27" s="83">
        <f t="shared" si="3"/>
        <v>4.3681615490335952</v>
      </c>
      <c r="L27" s="83">
        <f t="shared" si="4"/>
        <v>7.4457299131254455</v>
      </c>
    </row>
    <row r="28" spans="1:13" ht="13.2" customHeight="1">
      <c r="A28" s="84">
        <v>1991</v>
      </c>
      <c r="B28" s="85">
        <v>253.49299999999999</v>
      </c>
      <c r="C28" s="92">
        <v>37.840000000000003</v>
      </c>
      <c r="D28" s="92">
        <v>92.929413007872398</v>
      </c>
      <c r="E28" s="86" t="s">
        <v>7</v>
      </c>
      <c r="F28" s="93">
        <f t="shared" si="0"/>
        <v>130.7694130078724</v>
      </c>
      <c r="G28" s="92">
        <v>3.9427273207587001</v>
      </c>
      <c r="H28" s="86" t="s">
        <v>7</v>
      </c>
      <c r="I28" s="92">
        <f t="shared" si="1"/>
        <v>126.8266856871137</v>
      </c>
      <c r="J28" s="249">
        <f t="shared" si="2"/>
        <v>0.50031632308234819</v>
      </c>
      <c r="K28" s="88">
        <f t="shared" si="3"/>
        <v>4.4027836431246641</v>
      </c>
      <c r="L28" s="88">
        <f t="shared" si="4"/>
        <v>7.5047448462352229</v>
      </c>
    </row>
    <row r="29" spans="1:13" ht="13.2" customHeight="1">
      <c r="A29" s="84">
        <v>1992</v>
      </c>
      <c r="B29" s="85">
        <v>256.89400000000001</v>
      </c>
      <c r="C29" s="91">
        <v>36.96</v>
      </c>
      <c r="D29" s="92">
        <v>87.894806361282804</v>
      </c>
      <c r="E29" s="86" t="s">
        <v>7</v>
      </c>
      <c r="F29" s="93">
        <f t="shared" si="0"/>
        <v>124.85480636128281</v>
      </c>
      <c r="G29" s="92">
        <v>3.472</v>
      </c>
      <c r="H29" s="86" t="s">
        <v>7</v>
      </c>
      <c r="I29" s="93">
        <f t="shared" si="1"/>
        <v>121.38280636128282</v>
      </c>
      <c r="J29" s="88">
        <f t="shared" si="2"/>
        <v>0.47250152343489071</v>
      </c>
      <c r="K29" s="88">
        <f t="shared" si="3"/>
        <v>4.1580134062270382</v>
      </c>
      <c r="L29" s="88">
        <f t="shared" si="4"/>
        <v>7.087522851523361</v>
      </c>
    </row>
    <row r="30" spans="1:13" ht="13.2" customHeight="1">
      <c r="A30" s="84">
        <v>1993</v>
      </c>
      <c r="B30" s="85">
        <v>260.255</v>
      </c>
      <c r="C30" s="91">
        <v>20.68</v>
      </c>
      <c r="D30" s="92">
        <v>89.01</v>
      </c>
      <c r="E30" s="86" t="s">
        <v>7</v>
      </c>
      <c r="F30" s="93">
        <f t="shared" si="0"/>
        <v>109.69</v>
      </c>
      <c r="G30" s="92">
        <v>2.2679999999999998</v>
      </c>
      <c r="H30" s="86" t="s">
        <v>7</v>
      </c>
      <c r="I30" s="93">
        <f t="shared" si="1"/>
        <v>107.422</v>
      </c>
      <c r="J30" s="88">
        <f t="shared" si="2"/>
        <v>0.41275671937138575</v>
      </c>
      <c r="K30" s="88">
        <f t="shared" si="3"/>
        <v>3.6322591304681948</v>
      </c>
      <c r="L30" s="88">
        <f t="shared" si="4"/>
        <v>6.1913507905707865</v>
      </c>
    </row>
    <row r="31" spans="1:13" ht="13.2" customHeight="1">
      <c r="A31" s="84">
        <v>1994</v>
      </c>
      <c r="B31" s="85">
        <v>263.43599999999998</v>
      </c>
      <c r="C31" s="91">
        <v>20.68</v>
      </c>
      <c r="D31" s="92">
        <v>73.2</v>
      </c>
      <c r="E31" s="86" t="s">
        <v>7</v>
      </c>
      <c r="F31" s="93">
        <f t="shared" si="0"/>
        <v>93.88</v>
      </c>
      <c r="G31" s="92">
        <v>2.1</v>
      </c>
      <c r="H31" s="86" t="s">
        <v>7</v>
      </c>
      <c r="I31" s="93">
        <f t="shared" si="1"/>
        <v>91.78</v>
      </c>
      <c r="J31" s="88">
        <f t="shared" si="2"/>
        <v>0.34839581530238845</v>
      </c>
      <c r="K31" s="88">
        <f t="shared" si="3"/>
        <v>3.0658831746610185</v>
      </c>
      <c r="L31" s="88">
        <f t="shared" si="4"/>
        <v>5.2259372295358268</v>
      </c>
    </row>
    <row r="32" spans="1:13" ht="13.2" customHeight="1">
      <c r="A32" s="84">
        <v>1995</v>
      </c>
      <c r="B32" s="85">
        <v>266.55700000000002</v>
      </c>
      <c r="C32" s="91">
        <v>19.399999999999999</v>
      </c>
      <c r="D32" s="92">
        <v>85</v>
      </c>
      <c r="E32" s="86" t="s">
        <v>7</v>
      </c>
      <c r="F32" s="93">
        <f t="shared" si="0"/>
        <v>104.4</v>
      </c>
      <c r="G32" s="92">
        <v>2.6</v>
      </c>
      <c r="H32" s="86" t="s">
        <v>7</v>
      </c>
      <c r="I32" s="93">
        <f t="shared" si="1"/>
        <v>101.80000000000001</v>
      </c>
      <c r="J32" s="88">
        <f t="shared" si="2"/>
        <v>0.38190705927812812</v>
      </c>
      <c r="K32" s="88">
        <f t="shared" si="3"/>
        <v>3.360782121647528</v>
      </c>
      <c r="L32" s="88">
        <f t="shared" si="4"/>
        <v>5.7286058891719218</v>
      </c>
    </row>
    <row r="33" spans="1:12" ht="13.2" customHeight="1">
      <c r="A33" s="79">
        <v>1996</v>
      </c>
      <c r="B33" s="80">
        <v>269.66699999999997</v>
      </c>
      <c r="C33" s="94">
        <v>20.399999999999999</v>
      </c>
      <c r="D33" s="89">
        <v>83.9</v>
      </c>
      <c r="E33" s="81" t="s">
        <v>7</v>
      </c>
      <c r="F33" s="90">
        <f t="shared" si="0"/>
        <v>104.30000000000001</v>
      </c>
      <c r="G33" s="89">
        <v>1.6</v>
      </c>
      <c r="H33" s="81" t="s">
        <v>7</v>
      </c>
      <c r="I33" s="90">
        <f t="shared" si="1"/>
        <v>102.70000000000002</v>
      </c>
      <c r="J33" s="83">
        <f t="shared" si="2"/>
        <v>0.3808400731272274</v>
      </c>
      <c r="K33" s="83">
        <f t="shared" si="3"/>
        <v>3.3513926435196013</v>
      </c>
      <c r="L33" s="83">
        <f t="shared" si="4"/>
        <v>5.7126010969084113</v>
      </c>
    </row>
    <row r="34" spans="1:12" ht="13.2" customHeight="1">
      <c r="A34" s="79">
        <v>1997</v>
      </c>
      <c r="B34" s="80">
        <v>272.91199999999998</v>
      </c>
      <c r="C34" s="94">
        <v>19.399999999999999</v>
      </c>
      <c r="D34" s="95">
        <v>76.099999999999994</v>
      </c>
      <c r="E34" s="81" t="s">
        <v>7</v>
      </c>
      <c r="F34" s="90">
        <f t="shared" si="0"/>
        <v>95.5</v>
      </c>
      <c r="G34" s="95">
        <v>1.6</v>
      </c>
      <c r="H34" s="81" t="s">
        <v>7</v>
      </c>
      <c r="I34" s="90">
        <f t="shared" si="1"/>
        <v>93.9</v>
      </c>
      <c r="J34" s="83">
        <f t="shared" si="2"/>
        <v>0.34406695198452253</v>
      </c>
      <c r="K34" s="83">
        <f t="shared" si="3"/>
        <v>3.0277891774637986</v>
      </c>
      <c r="L34" s="83">
        <f t="shared" si="4"/>
        <v>5.1610042797678375</v>
      </c>
    </row>
    <row r="35" spans="1:12" ht="13.2" customHeight="1">
      <c r="A35" s="79">
        <v>1998</v>
      </c>
      <c r="B35" s="80">
        <v>276.11500000000001</v>
      </c>
      <c r="C35" s="94">
        <v>19.448</v>
      </c>
      <c r="D35" s="89">
        <v>61.508000000000003</v>
      </c>
      <c r="E35" s="81" t="s">
        <v>7</v>
      </c>
      <c r="F35" s="90">
        <f t="shared" si="0"/>
        <v>80.956000000000003</v>
      </c>
      <c r="G35" s="89">
        <v>1.8090000000000002</v>
      </c>
      <c r="H35" s="81" t="s">
        <v>7</v>
      </c>
      <c r="I35" s="90">
        <f t="shared" si="1"/>
        <v>79.147000000000006</v>
      </c>
      <c r="J35" s="83">
        <f t="shared" si="2"/>
        <v>0.2866450573130761</v>
      </c>
      <c r="K35" s="83">
        <f t="shared" si="3"/>
        <v>2.5224765043550699</v>
      </c>
      <c r="L35" s="83">
        <f t="shared" si="4"/>
        <v>4.2996758596961415</v>
      </c>
    </row>
    <row r="36" spans="1:12" ht="13.2" customHeight="1">
      <c r="A36" s="79">
        <v>1999</v>
      </c>
      <c r="B36" s="80">
        <v>279.29500000000002</v>
      </c>
      <c r="C36" s="94">
        <v>20.239999999999998</v>
      </c>
      <c r="D36" s="89">
        <v>72.764294000000007</v>
      </c>
      <c r="E36" s="81" t="s">
        <v>7</v>
      </c>
      <c r="F36" s="90">
        <f t="shared" si="0"/>
        <v>93.004294000000002</v>
      </c>
      <c r="G36" s="89">
        <v>2.3728929999999999</v>
      </c>
      <c r="H36" s="81" t="s">
        <v>7</v>
      </c>
      <c r="I36" s="90">
        <f t="shared" si="1"/>
        <v>90.631400999999997</v>
      </c>
      <c r="J36" s="83">
        <f t="shared" si="2"/>
        <v>0.32450062120696749</v>
      </c>
      <c r="K36" s="83">
        <f t="shared" si="3"/>
        <v>2.8556054666213142</v>
      </c>
      <c r="L36" s="83">
        <f t="shared" si="4"/>
        <v>4.8675093181045126</v>
      </c>
    </row>
    <row r="37" spans="1:12" ht="13.2" customHeight="1">
      <c r="A37" s="79">
        <v>2000</v>
      </c>
      <c r="B37" s="80">
        <v>282.38499999999999</v>
      </c>
      <c r="C37" s="94">
        <v>20.416</v>
      </c>
      <c r="D37" s="94">
        <v>67.374950999999996</v>
      </c>
      <c r="E37" s="81" t="s">
        <v>7</v>
      </c>
      <c r="F37" s="90">
        <f t="shared" si="0"/>
        <v>87.790950999999993</v>
      </c>
      <c r="G37" s="94">
        <v>2.1414600000000004</v>
      </c>
      <c r="H37" s="81" t="s">
        <v>7</v>
      </c>
      <c r="I37" s="90">
        <f t="shared" si="1"/>
        <v>85.649490999999998</v>
      </c>
      <c r="J37" s="83">
        <f t="shared" si="2"/>
        <v>0.30330750925155375</v>
      </c>
      <c r="K37" s="83">
        <f t="shared" si="3"/>
        <v>2.6691060814136733</v>
      </c>
      <c r="L37" s="83">
        <f t="shared" si="4"/>
        <v>4.549612638773306</v>
      </c>
    </row>
    <row r="38" spans="1:12" ht="13.2" customHeight="1">
      <c r="A38" s="84">
        <v>2001</v>
      </c>
      <c r="B38" s="85">
        <v>285.30901899999998</v>
      </c>
      <c r="C38" s="91">
        <v>18.744000000000003</v>
      </c>
      <c r="D38" s="91">
        <v>70.826130000000006</v>
      </c>
      <c r="E38" s="86" t="s">
        <v>7</v>
      </c>
      <c r="F38" s="93">
        <f t="shared" ref="F38:F43" si="5">SUM(C38,D38,E38)</f>
        <v>89.570130000000006</v>
      </c>
      <c r="G38" s="91">
        <v>1.0378669999999999</v>
      </c>
      <c r="H38" s="86" t="s">
        <v>7</v>
      </c>
      <c r="I38" s="93">
        <f t="shared" ref="I38:I43" si="6">F38-SUM(G38,H38)</f>
        <v>88.532263</v>
      </c>
      <c r="J38" s="88">
        <f t="shared" ref="J38:J43" si="7">I38/B38</f>
        <v>0.31030306476221142</v>
      </c>
      <c r="K38" s="88">
        <f t="shared" si="3"/>
        <v>2.7306669699074608</v>
      </c>
      <c r="L38" s="88">
        <f t="shared" ref="L38:L43" si="8">J38*15</f>
        <v>4.6545459714331709</v>
      </c>
    </row>
    <row r="39" spans="1:12" ht="13.2" customHeight="1">
      <c r="A39" s="84">
        <v>2002</v>
      </c>
      <c r="B39" s="85">
        <v>288.10481800000002</v>
      </c>
      <c r="C39" s="91">
        <v>17.864000000000001</v>
      </c>
      <c r="D39" s="91">
        <v>75.376009999999994</v>
      </c>
      <c r="E39" s="86" t="s">
        <v>7</v>
      </c>
      <c r="F39" s="93">
        <f t="shared" si="5"/>
        <v>93.240009999999998</v>
      </c>
      <c r="G39" s="91">
        <v>1.0573819999999998</v>
      </c>
      <c r="H39" s="86" t="s">
        <v>7</v>
      </c>
      <c r="I39" s="93">
        <f t="shared" si="6"/>
        <v>92.182627999999994</v>
      </c>
      <c r="J39" s="88">
        <f t="shared" si="7"/>
        <v>0.31996211878692005</v>
      </c>
      <c r="K39" s="88">
        <f t="shared" si="3"/>
        <v>2.8156666453248969</v>
      </c>
      <c r="L39" s="88">
        <f t="shared" si="8"/>
        <v>4.7994317818038006</v>
      </c>
    </row>
    <row r="40" spans="1:12" ht="13.2" customHeight="1">
      <c r="A40" s="84">
        <v>2003</v>
      </c>
      <c r="B40" s="85">
        <v>290.81963400000001</v>
      </c>
      <c r="C40" s="91">
        <v>14.96</v>
      </c>
      <c r="D40" s="91">
        <v>83.911984000000018</v>
      </c>
      <c r="E40" s="86" t="s">
        <v>7</v>
      </c>
      <c r="F40" s="93">
        <f t="shared" si="5"/>
        <v>98.871984000000026</v>
      </c>
      <c r="G40" s="91">
        <v>1.3570090000000001</v>
      </c>
      <c r="H40" s="86" t="s">
        <v>7</v>
      </c>
      <c r="I40" s="93">
        <f t="shared" si="6"/>
        <v>97.514975000000021</v>
      </c>
      <c r="J40" s="88">
        <f t="shared" si="7"/>
        <v>0.33531083736939171</v>
      </c>
      <c r="K40" s="88">
        <f t="shared" si="3"/>
        <v>2.9507353688506472</v>
      </c>
      <c r="L40" s="88">
        <f t="shared" si="8"/>
        <v>5.029662560540876</v>
      </c>
    </row>
    <row r="41" spans="1:12" ht="13.2" customHeight="1">
      <c r="A41" s="84">
        <v>2004</v>
      </c>
      <c r="B41" s="85">
        <v>293.46318500000001</v>
      </c>
      <c r="C41" s="91">
        <v>10.208</v>
      </c>
      <c r="D41" s="91">
        <v>69.103967000000011</v>
      </c>
      <c r="E41" s="86" t="s">
        <v>7</v>
      </c>
      <c r="F41" s="93">
        <f t="shared" si="5"/>
        <v>79.31196700000001</v>
      </c>
      <c r="G41" s="91">
        <v>0.71513499999999997</v>
      </c>
      <c r="H41" s="86" t="s">
        <v>7</v>
      </c>
      <c r="I41" s="93">
        <f t="shared" si="6"/>
        <v>78.596832000000006</v>
      </c>
      <c r="J41" s="88">
        <f t="shared" si="7"/>
        <v>0.26782518563614716</v>
      </c>
      <c r="K41" s="88">
        <f t="shared" si="3"/>
        <v>2.3568616335980952</v>
      </c>
      <c r="L41" s="88">
        <f t="shared" si="8"/>
        <v>4.017377784542207</v>
      </c>
    </row>
    <row r="42" spans="1:12" ht="13.2" customHeight="1">
      <c r="A42" s="84">
        <v>2005</v>
      </c>
      <c r="B42" s="85">
        <v>296.186216</v>
      </c>
      <c r="C42" s="91">
        <v>9.3280000000000012</v>
      </c>
      <c r="D42" s="91">
        <v>67.691569000000001</v>
      </c>
      <c r="E42" s="86" t="s">
        <v>7</v>
      </c>
      <c r="F42" s="93">
        <f t="shared" si="5"/>
        <v>77.019569000000004</v>
      </c>
      <c r="G42" s="91">
        <v>0.97973900000000003</v>
      </c>
      <c r="H42" s="86" t="s">
        <v>7</v>
      </c>
      <c r="I42" s="93">
        <f t="shared" si="6"/>
        <v>76.039830000000009</v>
      </c>
      <c r="J42" s="88">
        <f t="shared" si="7"/>
        <v>0.25672980676453899</v>
      </c>
      <c r="K42" s="88">
        <f t="shared" si="3"/>
        <v>2.2592222995279432</v>
      </c>
      <c r="L42" s="88">
        <f t="shared" si="8"/>
        <v>3.8509471014680847</v>
      </c>
    </row>
    <row r="43" spans="1:12" ht="13.2" customHeight="1">
      <c r="A43" s="79">
        <v>2006</v>
      </c>
      <c r="B43" s="80">
        <v>298.99582500000002</v>
      </c>
      <c r="C43" s="94">
        <v>7.8319999999999999</v>
      </c>
      <c r="D43" s="94">
        <v>72.785218999999998</v>
      </c>
      <c r="E43" s="81" t="s">
        <v>7</v>
      </c>
      <c r="F43" s="90">
        <f t="shared" si="5"/>
        <v>80.617218999999992</v>
      </c>
      <c r="G43" s="94">
        <v>0.92150799999999999</v>
      </c>
      <c r="H43" s="81" t="s">
        <v>7</v>
      </c>
      <c r="I43" s="90">
        <f t="shared" si="6"/>
        <v>79.695710999999989</v>
      </c>
      <c r="J43" s="83">
        <f t="shared" si="7"/>
        <v>0.26654456128275361</v>
      </c>
      <c r="K43" s="83">
        <f t="shared" si="3"/>
        <v>2.345592139288232</v>
      </c>
      <c r="L43" s="83">
        <f t="shared" si="8"/>
        <v>3.9981684192413041</v>
      </c>
    </row>
    <row r="44" spans="1:12" ht="13.2" customHeight="1">
      <c r="A44" s="79">
        <v>2007</v>
      </c>
      <c r="B44" s="80">
        <v>302.003917</v>
      </c>
      <c r="C44" s="250" t="s">
        <v>7</v>
      </c>
      <c r="D44" s="251">
        <v>66.326271999999989</v>
      </c>
      <c r="E44" s="181" t="s">
        <v>7</v>
      </c>
      <c r="F44" s="182">
        <f t="shared" ref="F44:F51" si="9">SUM(D44)</f>
        <v>66.326271999999989</v>
      </c>
      <c r="G44" s="251">
        <v>1.1139869999999996</v>
      </c>
      <c r="H44" s="81" t="s">
        <v>7</v>
      </c>
      <c r="I44" s="90">
        <f t="shared" ref="I44:I49" si="10">F44-SUM(G44,H44)</f>
        <v>65.212284999999994</v>
      </c>
      <c r="J44" s="83">
        <f t="shared" ref="J44:J49" si="11">I44/B44</f>
        <v>0.21593191786317126</v>
      </c>
      <c r="K44" s="83">
        <f t="shared" si="3"/>
        <v>1.9002008771959071</v>
      </c>
      <c r="L44" s="83">
        <f t="shared" ref="L44:L49" si="12">J44*15</f>
        <v>3.238978767947569</v>
      </c>
    </row>
    <row r="45" spans="1:12" ht="13.2" customHeight="1">
      <c r="A45" s="79">
        <v>2008</v>
      </c>
      <c r="B45" s="80">
        <v>304.79776099999998</v>
      </c>
      <c r="C45" s="250" t="s">
        <v>7</v>
      </c>
      <c r="D45" s="251">
        <v>83.042853960000002</v>
      </c>
      <c r="E45" s="181" t="s">
        <v>7</v>
      </c>
      <c r="F45" s="182">
        <f t="shared" si="9"/>
        <v>83.042853960000002</v>
      </c>
      <c r="G45" s="251">
        <v>1.22438</v>
      </c>
      <c r="H45" s="81" t="s">
        <v>7</v>
      </c>
      <c r="I45" s="90">
        <f t="shared" si="10"/>
        <v>81.818473960000006</v>
      </c>
      <c r="J45" s="83">
        <f t="shared" si="11"/>
        <v>0.2684352853891207</v>
      </c>
      <c r="K45" s="83">
        <f t="shared" ref="K45:K50" si="13">J45*8.8</f>
        <v>2.3622305114242623</v>
      </c>
      <c r="L45" s="83">
        <f t="shared" si="12"/>
        <v>4.0265292808368107</v>
      </c>
    </row>
    <row r="46" spans="1:12" ht="13.2" customHeight="1">
      <c r="A46" s="79">
        <v>2009</v>
      </c>
      <c r="B46" s="80">
        <v>307.43940600000002</v>
      </c>
      <c r="C46" s="250" t="s">
        <v>7</v>
      </c>
      <c r="D46" s="251">
        <v>84.236608009999998</v>
      </c>
      <c r="E46" s="181" t="s">
        <v>7</v>
      </c>
      <c r="F46" s="182">
        <f t="shared" si="9"/>
        <v>84.236608009999998</v>
      </c>
      <c r="G46" s="251">
        <v>1.261644</v>
      </c>
      <c r="H46" s="81" t="s">
        <v>7</v>
      </c>
      <c r="I46" s="90">
        <f t="shared" si="10"/>
        <v>82.974964009999994</v>
      </c>
      <c r="J46" s="83">
        <f t="shared" si="11"/>
        <v>0.26989046423671526</v>
      </c>
      <c r="K46" s="83">
        <f t="shared" si="13"/>
        <v>2.3750360852830945</v>
      </c>
      <c r="L46" s="83">
        <f t="shared" si="12"/>
        <v>4.048356963550729</v>
      </c>
    </row>
    <row r="47" spans="1:12" ht="13.2" customHeight="1">
      <c r="A47" s="79">
        <v>2010</v>
      </c>
      <c r="B47" s="80">
        <v>309.74127900000002</v>
      </c>
      <c r="C47" s="250" t="s">
        <v>7</v>
      </c>
      <c r="D47" s="251">
        <v>67.496371530000005</v>
      </c>
      <c r="E47" s="181" t="s">
        <v>7</v>
      </c>
      <c r="F47" s="182">
        <f t="shared" si="9"/>
        <v>67.496371530000005</v>
      </c>
      <c r="G47" s="251">
        <v>1.10998116</v>
      </c>
      <c r="H47" s="81" t="s">
        <v>7</v>
      </c>
      <c r="I47" s="90">
        <f t="shared" si="10"/>
        <v>66.386390370000001</v>
      </c>
      <c r="J47" s="83">
        <f t="shared" si="11"/>
        <v>0.21432852148195591</v>
      </c>
      <c r="K47" s="83">
        <f t="shared" si="13"/>
        <v>1.8860909890412121</v>
      </c>
      <c r="L47" s="83">
        <f t="shared" si="12"/>
        <v>3.2149278222293387</v>
      </c>
    </row>
    <row r="48" spans="1:12" ht="13.2" customHeight="1">
      <c r="A48" s="96">
        <v>2011</v>
      </c>
      <c r="B48" s="97">
        <v>311.97391399999998</v>
      </c>
      <c r="C48" s="252" t="s">
        <v>7</v>
      </c>
      <c r="D48" s="253">
        <v>73.144567880000011</v>
      </c>
      <c r="E48" s="184" t="s">
        <v>7</v>
      </c>
      <c r="F48" s="185">
        <f t="shared" si="9"/>
        <v>73.144567880000011</v>
      </c>
      <c r="G48" s="253">
        <v>1.4669656300000002</v>
      </c>
      <c r="H48" s="186" t="s">
        <v>7</v>
      </c>
      <c r="I48" s="99">
        <f t="shared" si="10"/>
        <v>71.677602250000007</v>
      </c>
      <c r="J48" s="100">
        <f t="shared" si="11"/>
        <v>0.22975511423689102</v>
      </c>
      <c r="K48" s="100">
        <f t="shared" si="13"/>
        <v>2.0218450052846411</v>
      </c>
      <c r="L48" s="100">
        <f t="shared" si="12"/>
        <v>3.4463267135533653</v>
      </c>
    </row>
    <row r="49" spans="1:13" ht="13.2" customHeight="1">
      <c r="A49" s="96">
        <v>2012</v>
      </c>
      <c r="B49" s="97">
        <v>314.16755799999999</v>
      </c>
      <c r="C49" s="252" t="s">
        <v>7</v>
      </c>
      <c r="D49" s="253">
        <v>68.127274200000002</v>
      </c>
      <c r="E49" s="184" t="s">
        <v>7</v>
      </c>
      <c r="F49" s="185">
        <f t="shared" si="9"/>
        <v>68.127274200000002</v>
      </c>
      <c r="G49" s="253">
        <v>1.4659852700000002</v>
      </c>
      <c r="H49" s="186" t="s">
        <v>7</v>
      </c>
      <c r="I49" s="99">
        <f t="shared" si="10"/>
        <v>66.661288929999998</v>
      </c>
      <c r="J49" s="100">
        <f t="shared" si="11"/>
        <v>0.21218387205339642</v>
      </c>
      <c r="K49" s="100">
        <f t="shared" si="13"/>
        <v>1.8672180740698887</v>
      </c>
      <c r="L49" s="100">
        <f t="shared" si="12"/>
        <v>3.1827580808009461</v>
      </c>
    </row>
    <row r="50" spans="1:13" ht="13.2" customHeight="1">
      <c r="A50" s="96">
        <v>2013</v>
      </c>
      <c r="B50" s="97">
        <v>316.29476599999998</v>
      </c>
      <c r="C50" s="252" t="s">
        <v>7</v>
      </c>
      <c r="D50" s="253">
        <v>67.137769000000006</v>
      </c>
      <c r="E50" s="184" t="s">
        <v>7</v>
      </c>
      <c r="F50" s="185">
        <f t="shared" si="9"/>
        <v>67.137769000000006</v>
      </c>
      <c r="G50" s="253">
        <v>1.01674</v>
      </c>
      <c r="H50" s="186" t="s">
        <v>7</v>
      </c>
      <c r="I50" s="99">
        <f t="shared" ref="I50:I58" si="14">F50-SUM(G50,H50)</f>
        <v>66.121029000000007</v>
      </c>
      <c r="J50" s="100">
        <f t="shared" ref="J50:J58" si="15">I50/B50</f>
        <v>0.20904876117994317</v>
      </c>
      <c r="K50" s="100">
        <f t="shared" si="13"/>
        <v>1.8396290983835</v>
      </c>
      <c r="L50" s="100">
        <f t="shared" ref="L50:L58" si="16">J50*15</f>
        <v>3.1357314176991475</v>
      </c>
    </row>
    <row r="51" spans="1:13" ht="13.2" customHeight="1">
      <c r="A51" s="96">
        <v>2014</v>
      </c>
      <c r="B51" s="97">
        <v>318.576955</v>
      </c>
      <c r="C51" s="252" t="s">
        <v>7</v>
      </c>
      <c r="D51" s="253">
        <v>67.635352989999987</v>
      </c>
      <c r="E51" s="184" t="s">
        <v>7</v>
      </c>
      <c r="F51" s="185">
        <f t="shared" si="9"/>
        <v>67.635352989999987</v>
      </c>
      <c r="G51" s="253">
        <v>0.67746485999999984</v>
      </c>
      <c r="H51" s="186" t="s">
        <v>7</v>
      </c>
      <c r="I51" s="99">
        <f t="shared" si="14"/>
        <v>66.957888129999986</v>
      </c>
      <c r="J51" s="100">
        <f t="shared" si="15"/>
        <v>0.21017806554777319</v>
      </c>
      <c r="K51" s="100">
        <f t="shared" ref="K51:K58" si="17">J51*8.8</f>
        <v>1.8495669768204042</v>
      </c>
      <c r="L51" s="100">
        <f t="shared" si="16"/>
        <v>3.1526709832165976</v>
      </c>
    </row>
    <row r="52" spans="1:13" ht="13.2" customHeight="1">
      <c r="A52" s="96">
        <v>2015</v>
      </c>
      <c r="B52" s="97">
        <v>320.87070299999999</v>
      </c>
      <c r="C52" s="252" t="s">
        <v>7</v>
      </c>
      <c r="D52" s="253">
        <v>64.944544050000005</v>
      </c>
      <c r="E52" s="184" t="s">
        <v>7</v>
      </c>
      <c r="F52" s="185">
        <f>SUM(D52)</f>
        <v>64.944544050000005</v>
      </c>
      <c r="G52" s="253">
        <v>0.43020691</v>
      </c>
      <c r="H52" s="186" t="s">
        <v>7</v>
      </c>
      <c r="I52" s="99">
        <f t="shared" si="14"/>
        <v>64.514337140000009</v>
      </c>
      <c r="J52" s="100">
        <f t="shared" si="15"/>
        <v>0.20106022935973689</v>
      </c>
      <c r="K52" s="100">
        <f t="shared" si="17"/>
        <v>1.7693300183656848</v>
      </c>
      <c r="L52" s="100">
        <f t="shared" si="16"/>
        <v>3.0159034403960532</v>
      </c>
    </row>
    <row r="53" spans="1:13" ht="13.2" customHeight="1">
      <c r="A53" s="106">
        <v>2016</v>
      </c>
      <c r="B53" s="107">
        <v>323.16101099999997</v>
      </c>
      <c r="C53" s="250" t="s">
        <v>7</v>
      </c>
      <c r="D53" s="254">
        <v>67.727710989999991</v>
      </c>
      <c r="E53" s="188" t="s">
        <v>7</v>
      </c>
      <c r="F53" s="189">
        <f>SUM(D53)</f>
        <v>67.727710989999991</v>
      </c>
      <c r="G53" s="254">
        <v>0.56249081000000001</v>
      </c>
      <c r="H53" s="190" t="s">
        <v>7</v>
      </c>
      <c r="I53" s="109">
        <f t="shared" si="14"/>
        <v>67.165220179999992</v>
      </c>
      <c r="J53" s="110">
        <f t="shared" si="15"/>
        <v>0.20783825366854047</v>
      </c>
      <c r="K53" s="110">
        <f t="shared" si="17"/>
        <v>1.8289766322831562</v>
      </c>
      <c r="L53" s="110">
        <f t="shared" si="16"/>
        <v>3.117573805028107</v>
      </c>
    </row>
    <row r="54" spans="1:13" ht="13.2" customHeight="1">
      <c r="A54" s="101">
        <v>2017</v>
      </c>
      <c r="B54" s="102">
        <v>325.20603</v>
      </c>
      <c r="C54" s="250" t="s">
        <v>7</v>
      </c>
      <c r="D54" s="255">
        <v>65.841374520000002</v>
      </c>
      <c r="E54" s="256" t="s">
        <v>7</v>
      </c>
      <c r="F54" s="257">
        <f>SUM(D54)</f>
        <v>65.841374520000002</v>
      </c>
      <c r="G54" s="255">
        <v>0.40734966</v>
      </c>
      <c r="H54" s="258" t="s">
        <v>7</v>
      </c>
      <c r="I54" s="104">
        <f t="shared" si="14"/>
        <v>65.434024860000008</v>
      </c>
      <c r="J54" s="105">
        <f t="shared" si="15"/>
        <v>0.20120790767625069</v>
      </c>
      <c r="K54" s="105">
        <f t="shared" si="17"/>
        <v>1.7706295875510061</v>
      </c>
      <c r="L54" s="105">
        <f t="shared" si="16"/>
        <v>3.0181186151437602</v>
      </c>
    </row>
    <row r="55" spans="1:13" ht="13.2" customHeight="1">
      <c r="A55" s="155">
        <v>2018</v>
      </c>
      <c r="B55" s="156">
        <v>326.92397599999998</v>
      </c>
      <c r="C55" s="259" t="s">
        <v>7</v>
      </c>
      <c r="D55" s="260">
        <v>42.33458632</v>
      </c>
      <c r="E55" s="261" t="s">
        <v>7</v>
      </c>
      <c r="F55" s="262">
        <f>SUM(D55)</f>
        <v>42.33458632</v>
      </c>
      <c r="G55" s="260">
        <v>0.41755517999999991</v>
      </c>
      <c r="H55" s="263" t="s">
        <v>7</v>
      </c>
      <c r="I55" s="157">
        <f t="shared" si="14"/>
        <v>41.917031139999999</v>
      </c>
      <c r="J55" s="158">
        <f t="shared" si="15"/>
        <v>0.12821644852379993</v>
      </c>
      <c r="K55" s="158">
        <f t="shared" si="17"/>
        <v>1.1283047470094394</v>
      </c>
      <c r="L55" s="158">
        <f t="shared" si="16"/>
        <v>1.9232467278569989</v>
      </c>
    </row>
    <row r="56" spans="1:13" ht="13.2" customHeight="1">
      <c r="A56" s="101">
        <v>2019</v>
      </c>
      <c r="B56" s="102">
        <v>328.475998</v>
      </c>
      <c r="C56" s="250" t="s">
        <v>7</v>
      </c>
      <c r="D56" s="255">
        <v>40.492200000000004</v>
      </c>
      <c r="E56" s="256" t="s">
        <v>7</v>
      </c>
      <c r="F56" s="257">
        <f>SUM(D56)</f>
        <v>40.492200000000004</v>
      </c>
      <c r="G56" s="255">
        <v>0.412885</v>
      </c>
      <c r="H56" s="258" t="s">
        <v>7</v>
      </c>
      <c r="I56" s="104">
        <f t="shared" si="14"/>
        <v>40.079315000000001</v>
      </c>
      <c r="J56" s="105">
        <f t="shared" si="15"/>
        <v>0.12201596233524496</v>
      </c>
      <c r="K56" s="105">
        <f t="shared" si="17"/>
        <v>1.0737404685501557</v>
      </c>
      <c r="L56" s="105">
        <f t="shared" si="16"/>
        <v>1.8302394350286744</v>
      </c>
    </row>
    <row r="57" spans="1:13" ht="13.2" customHeight="1">
      <c r="A57" s="155">
        <v>2020</v>
      </c>
      <c r="B57" s="156">
        <v>330.11398000000003</v>
      </c>
      <c r="C57" s="259" t="s">
        <v>7</v>
      </c>
      <c r="D57" s="260">
        <v>47.528426128400014</v>
      </c>
      <c r="E57" s="261" t="s">
        <v>7</v>
      </c>
      <c r="F57" s="262">
        <f t="shared" ref="F57:F58" si="18">SUM(D57)</f>
        <v>47.528426128400014</v>
      </c>
      <c r="G57" s="260">
        <v>0.32980239999999994</v>
      </c>
      <c r="H57" s="263" t="s">
        <v>7</v>
      </c>
      <c r="I57" s="157">
        <f t="shared" si="14"/>
        <v>47.198623728400015</v>
      </c>
      <c r="J57" s="158">
        <f t="shared" si="15"/>
        <v>0.14297674920765249</v>
      </c>
      <c r="K57" s="158">
        <f t="shared" si="17"/>
        <v>1.258195393027342</v>
      </c>
      <c r="L57" s="158">
        <f t="shared" si="16"/>
        <v>2.1446512381147875</v>
      </c>
    </row>
    <row r="58" spans="1:13" ht="13.8" customHeight="1" thickBot="1">
      <c r="A58" s="266">
        <v>2021</v>
      </c>
      <c r="B58" s="267">
        <v>332.28139499999997</v>
      </c>
      <c r="C58" s="290" t="s">
        <v>7</v>
      </c>
      <c r="D58" s="291">
        <v>66.2573227436</v>
      </c>
      <c r="E58" s="276" t="s">
        <v>7</v>
      </c>
      <c r="F58" s="277">
        <f t="shared" si="18"/>
        <v>66.2573227436</v>
      </c>
      <c r="G58" s="291">
        <v>0.40484358999999998</v>
      </c>
      <c r="H58" s="278" t="s">
        <v>7</v>
      </c>
      <c r="I58" s="269">
        <f t="shared" si="14"/>
        <v>65.852479153600001</v>
      </c>
      <c r="J58" s="270">
        <f t="shared" si="15"/>
        <v>0.19818286592181908</v>
      </c>
      <c r="K58" s="270">
        <f t="shared" si="17"/>
        <v>1.7440092201120081</v>
      </c>
      <c r="L58" s="270">
        <f t="shared" si="16"/>
        <v>2.972742988827286</v>
      </c>
    </row>
    <row r="59" spans="1:13" ht="15" customHeight="1" thickTop="1">
      <c r="A59" s="119" t="s">
        <v>25</v>
      </c>
      <c r="B59" s="119"/>
      <c r="J59" s="119"/>
      <c r="K59" s="119"/>
      <c r="L59" s="119"/>
      <c r="M59" s="119"/>
    </row>
    <row r="60" spans="1:13">
      <c r="A60" s="119"/>
      <c r="B60" s="119"/>
      <c r="J60" s="119"/>
      <c r="K60" s="119"/>
      <c r="L60" s="119"/>
      <c r="M60" s="119"/>
    </row>
    <row r="61" spans="1:13" ht="15" customHeight="1">
      <c r="A61" s="119" t="s">
        <v>54</v>
      </c>
      <c r="B61" s="119"/>
      <c r="J61" s="119"/>
      <c r="K61" s="119"/>
      <c r="L61" s="119"/>
      <c r="M61" s="119"/>
    </row>
    <row r="62" spans="1:13" ht="15" customHeight="1">
      <c r="A62" s="119" t="s">
        <v>82</v>
      </c>
      <c r="B62" s="119"/>
      <c r="J62" s="119"/>
      <c r="K62" s="119"/>
      <c r="L62" s="119"/>
      <c r="M62" s="119"/>
    </row>
    <row r="63" spans="1:13" ht="15" customHeight="1">
      <c r="A63" s="119" t="s">
        <v>56</v>
      </c>
      <c r="B63" s="119"/>
      <c r="J63" s="119"/>
      <c r="K63" s="119"/>
      <c r="L63" s="119"/>
      <c r="M63" s="119"/>
    </row>
    <row r="64" spans="1:13" ht="15" customHeight="1">
      <c r="A64" s="119" t="s">
        <v>106</v>
      </c>
      <c r="B64" s="119"/>
      <c r="J64" s="119"/>
      <c r="K64" s="119"/>
      <c r="L64" s="119"/>
      <c r="M64" s="119"/>
    </row>
    <row r="65" spans="1:13" ht="15" customHeight="1">
      <c r="A65" s="119" t="s">
        <v>107</v>
      </c>
      <c r="B65" s="119"/>
      <c r="J65" s="119"/>
      <c r="K65" s="119"/>
      <c r="L65" s="119"/>
      <c r="M65" s="119"/>
    </row>
    <row r="66" spans="1:13" ht="15" customHeight="1">
      <c r="A66" s="119" t="s">
        <v>99</v>
      </c>
      <c r="B66" s="119"/>
      <c r="J66" s="119"/>
      <c r="K66" s="119"/>
      <c r="L66" s="119"/>
      <c r="M66" s="119"/>
    </row>
    <row r="67" spans="1:13" ht="15" customHeight="1">
      <c r="A67" s="119" t="s">
        <v>100</v>
      </c>
      <c r="B67" s="119"/>
      <c r="J67" s="119"/>
      <c r="K67" s="119"/>
      <c r="L67" s="119"/>
      <c r="M67" s="119"/>
    </row>
    <row r="68" spans="1:13">
      <c r="A68" s="119"/>
      <c r="B68" s="119"/>
      <c r="J68" s="119"/>
      <c r="K68" s="119"/>
      <c r="L68" s="119"/>
      <c r="M68" s="119"/>
    </row>
    <row r="69" spans="1:13" ht="15" customHeight="1">
      <c r="A69" s="119" t="s">
        <v>85</v>
      </c>
      <c r="B69" s="119"/>
      <c r="J69" s="119"/>
      <c r="K69" s="119"/>
      <c r="L69" s="119"/>
      <c r="M69" s="119"/>
    </row>
    <row r="70" spans="1:13">
      <c r="A70" s="119"/>
      <c r="B70" s="119"/>
      <c r="J70" s="119"/>
      <c r="K70" s="119"/>
      <c r="L70" s="119"/>
      <c r="M70" s="119"/>
    </row>
    <row r="71" spans="1:13">
      <c r="A71" s="119"/>
      <c r="B71" s="119"/>
      <c r="J71" s="119"/>
      <c r="K71" s="119"/>
      <c r="L71" s="119"/>
      <c r="M71" s="119"/>
    </row>
    <row r="72" spans="1:13">
      <c r="A72" s="119"/>
      <c r="B72" s="119"/>
      <c r="J72" s="119"/>
      <c r="K72" s="119"/>
      <c r="L72" s="119"/>
      <c r="M72" s="119"/>
    </row>
    <row r="73" spans="1:13">
      <c r="A73" s="119"/>
      <c r="B73" s="119"/>
      <c r="J73" s="119"/>
      <c r="K73" s="119"/>
      <c r="L73" s="119"/>
      <c r="M73" s="119"/>
    </row>
    <row r="74" spans="1:13">
      <c r="A74" s="119"/>
      <c r="B74" s="119"/>
      <c r="J74" s="119"/>
      <c r="K74" s="119"/>
      <c r="L74" s="119"/>
      <c r="M74" s="119"/>
    </row>
  </sheetData>
  <phoneticPr fontId="5" type="noConversion"/>
  <printOptions horizontalCentered="1" verticalCentered="1"/>
  <pageMargins left="0.75" right="0.75" top="0.56000000000000005" bottom="0.75" header="0.5" footer="0.5"/>
  <pageSetup scale="77" orientation="landscape" r:id="rId1"/>
  <headerFooter alignWithMargins="0"/>
  <ignoredErrors>
    <ignoredError sqref="F27 I27:J28"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TableOfContents</vt:lpstr>
      <vt:lpstr>PccProcGal</vt:lpstr>
      <vt:lpstr>PccProcLb</vt:lpstr>
      <vt:lpstr>PccFreshLb</vt:lpstr>
      <vt:lpstr>Orange</vt:lpstr>
      <vt:lpstr>Grapefruit</vt:lpstr>
      <vt:lpstr>Apple</vt:lpstr>
      <vt:lpstr>Grape</vt:lpstr>
      <vt:lpstr>Pineapple</vt:lpstr>
      <vt:lpstr>Apple!Print_Area</vt:lpstr>
      <vt:lpstr>Grape!Print_Area</vt:lpstr>
      <vt:lpstr>Grapefruit!Print_Area</vt:lpstr>
      <vt:lpstr>Orange!Print_Area</vt:lpstr>
      <vt:lpstr>PccFreshLb!Print_Area</vt:lpstr>
      <vt:lpstr>PccProcGal!Print_Area</vt:lpstr>
      <vt:lpstr>Pineapple!Print_Area</vt:lpstr>
      <vt:lpstr>PccFreshLb!Print_Titles</vt:lpstr>
      <vt:lpstr>PccProcGal!Print_Titles</vt:lpstr>
      <vt:lpstr>PccProcLb!Print_Titles</vt:lpstr>
    </vt:vector>
  </TitlesOfParts>
  <Manager/>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Fruit juices (selected): Per capita availability</dc:title>
  <dc:subject>Agricultural economics</dc:subject>
  <dc:creator>Andrzej Blazejczyk; Linda Kantor</dc:creator>
  <cp:keywords>Food, consumption, availability, per capita, fruit, juice, citrus, orange, grapefruit, lemon, lime, apples, grape, pineapple, cranberry, prune, U.S. Department of Agriculture, USDA, Economic Research Service, ERS</cp:keywords>
  <cp:lastModifiedBy>Blazejczyk, Andrzej - REE-ERS</cp:lastModifiedBy>
  <cp:lastPrinted>2012-04-10T19:10:09Z</cp:lastPrinted>
  <dcterms:created xsi:type="dcterms:W3CDTF">1999-06-07T18:26:09Z</dcterms:created>
  <dcterms:modified xsi:type="dcterms:W3CDTF">2023-04-10T20:31:46Z</dcterms:modified>
  <cp:category>Food Availability</cp:category>
</cp:coreProperties>
</file>