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7bf2bb41767b9/Documentos/personal/Universidad/Septimo_semestre/Opti_multiobjective/Multicriterio/"/>
    </mc:Choice>
  </mc:AlternateContent>
  <xr:revisionPtr revIDLastSave="95" documentId="8_{BF270C6E-3F7C-4BE7-B751-85CED36C9158}" xr6:coauthVersionLast="47" xr6:coauthVersionMax="47" xr10:uidLastSave="{6B7F7262-0F31-4B8E-9891-F0828776972B}"/>
  <bookViews>
    <workbookView xWindow="-120" yWindow="-120" windowWidth="20730" windowHeight="11160" activeTab="1" xr2:uid="{2951E21E-E0E6-4530-8366-1B858D5C6F84}"/>
  </bookViews>
  <sheets>
    <sheet name="Hoja1" sheetId="1" r:id="rId1"/>
    <sheet name="Datos" sheetId="3" r:id="rId2"/>
    <sheet name="AHP" sheetId="4" r:id="rId3"/>
    <sheet name="AHP_color" sheetId="5" r:id="rId4"/>
    <sheet name="Hoja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1" l="1"/>
  <c r="D5" i="5"/>
  <c r="C5" i="5"/>
  <c r="B5" i="5"/>
  <c r="C4" i="5"/>
  <c r="B4" i="5"/>
  <c r="B3" i="5"/>
  <c r="C2" i="5"/>
  <c r="E6" i="4"/>
  <c r="D6" i="4"/>
  <c r="C6" i="4"/>
  <c r="B6" i="4"/>
  <c r="D5" i="4"/>
  <c r="C5" i="4"/>
  <c r="B5" i="4"/>
  <c r="B4" i="4"/>
  <c r="D3" i="4"/>
  <c r="C4" i="4" s="1"/>
  <c r="B3" i="4"/>
  <c r="D2" i="4"/>
  <c r="J20" i="2" l="1" a="1"/>
  <c r="J20" i="2" s="1"/>
  <c r="G23" i="2"/>
  <c r="H23" i="2"/>
  <c r="G21" i="2"/>
  <c r="G19" i="2"/>
  <c r="H20" i="2"/>
  <c r="H21" i="2"/>
  <c r="H22" i="2"/>
  <c r="H19" i="2"/>
  <c r="G20" i="2"/>
  <c r="B19" i="2" a="1"/>
  <c r="B11" i="2" a="1"/>
  <c r="B11" i="2" s="1"/>
  <c r="G11" i="2" s="1"/>
  <c r="H11" i="2" s="1"/>
  <c r="G22" i="2" l="1"/>
  <c r="B19" i="2"/>
  <c r="G12" i="2"/>
  <c r="H12" i="2" s="1"/>
  <c r="G13" i="2"/>
  <c r="H13" i="2" s="1"/>
  <c r="G15" i="2"/>
  <c r="H15" i="2" s="1"/>
  <c r="G14" i="2"/>
  <c r="H14" i="2" s="1"/>
  <c r="H24" i="2" l="1"/>
  <c r="H16" i="2"/>
  <c r="C60" i="1" l="1" a="1"/>
  <c r="C60" i="1" s="1"/>
  <c r="H60" i="1" s="1"/>
  <c r="H69" i="1"/>
  <c r="H70" i="1"/>
  <c r="H71" i="1"/>
  <c r="H72" i="1"/>
  <c r="I54" i="1"/>
  <c r="I55" i="1"/>
  <c r="I56" i="1"/>
  <c r="I53" i="1"/>
  <c r="C53" i="1" a="1"/>
  <c r="C53" i="1" s="1"/>
  <c r="H53" i="1" s="1"/>
  <c r="H56" i="1"/>
  <c r="H55" i="1"/>
  <c r="H54" i="1"/>
  <c r="I47" i="1"/>
  <c r="I48" i="1"/>
  <c r="I49" i="1"/>
  <c r="I46" i="1"/>
  <c r="H50" i="1"/>
  <c r="H47" i="1"/>
  <c r="H48" i="1"/>
  <c r="H49" i="1"/>
  <c r="H46" i="1"/>
  <c r="D46" i="1"/>
  <c r="E49" i="1"/>
  <c r="D49" i="1"/>
  <c r="D48" i="1"/>
  <c r="C49" i="1"/>
  <c r="C48" i="1"/>
  <c r="C47" i="1"/>
  <c r="I40" i="1"/>
  <c r="I42" i="1"/>
  <c r="I39" i="1"/>
  <c r="C40" i="1"/>
  <c r="D40" i="1"/>
  <c r="E40" i="1"/>
  <c r="F40" i="1"/>
  <c r="G40" i="1"/>
  <c r="C41" i="1"/>
  <c r="D41" i="1"/>
  <c r="E41" i="1"/>
  <c r="F41" i="1"/>
  <c r="G41" i="1"/>
  <c r="I41" i="1" s="1"/>
  <c r="C42" i="1"/>
  <c r="D42" i="1"/>
  <c r="E42" i="1"/>
  <c r="F42" i="1"/>
  <c r="G42" i="1"/>
  <c r="C43" i="1"/>
  <c r="D43" i="1"/>
  <c r="F43" i="1"/>
  <c r="G43" i="1"/>
  <c r="D39" i="1"/>
  <c r="E39" i="1"/>
  <c r="F39" i="1"/>
  <c r="G39" i="1"/>
  <c r="C39" i="1"/>
  <c r="I16" i="1"/>
  <c r="I17" i="1"/>
  <c r="I18" i="1"/>
  <c r="I15" i="1"/>
  <c r="E16" i="1"/>
  <c r="D17" i="1" s="1"/>
  <c r="E15" i="1"/>
  <c r="C17" i="1" s="1"/>
  <c r="F19" i="1"/>
  <c r="E19" i="1"/>
  <c r="C23" i="1" s="1" a="1"/>
  <c r="E18" i="1"/>
  <c r="D19" i="1"/>
  <c r="D18" i="1"/>
  <c r="C19" i="1"/>
  <c r="C18" i="1"/>
  <c r="C16" i="1"/>
  <c r="J11" i="1"/>
  <c r="K11" i="1"/>
  <c r="L11" i="1"/>
  <c r="M11" i="1"/>
  <c r="N11" i="1"/>
  <c r="I11" i="1"/>
  <c r="O4" i="1" s="1"/>
  <c r="L4" i="1"/>
  <c r="L5" i="1"/>
  <c r="L6" i="1"/>
  <c r="L7" i="1"/>
  <c r="L3" i="1"/>
  <c r="K4" i="1"/>
  <c r="K5" i="1"/>
  <c r="K6" i="1"/>
  <c r="K7" i="1"/>
  <c r="K3" i="1"/>
  <c r="J4" i="1"/>
  <c r="J5" i="1"/>
  <c r="J6" i="1"/>
  <c r="J7" i="1"/>
  <c r="J3" i="1"/>
  <c r="I4" i="1"/>
  <c r="I5" i="1"/>
  <c r="I6" i="1"/>
  <c r="I7" i="1"/>
  <c r="I3" i="1"/>
  <c r="J9" i="1"/>
  <c r="K9" i="1"/>
  <c r="L9" i="1"/>
  <c r="I9" i="1"/>
  <c r="H61" i="1" l="1"/>
  <c r="H62" i="1"/>
  <c r="H63" i="1"/>
  <c r="H57" i="1"/>
  <c r="C23" i="1"/>
  <c r="I27" i="1"/>
  <c r="I25" i="1"/>
  <c r="I24" i="1"/>
  <c r="I26" i="1"/>
  <c r="I19" i="1"/>
  <c r="E43" i="1"/>
  <c r="I43" i="1" s="1"/>
  <c r="O5" i="1"/>
  <c r="O3" i="1"/>
  <c r="O7" i="1"/>
  <c r="O6" i="1"/>
  <c r="H64" i="1" l="1"/>
  <c r="I60" i="1" s="1"/>
  <c r="I23" i="1"/>
  <c r="C31" i="1" a="1"/>
  <c r="I20" i="1"/>
  <c r="J19" i="1"/>
  <c r="I61" i="1" l="1"/>
  <c r="I62" i="1"/>
  <c r="I63" i="1"/>
  <c r="I28" i="1"/>
  <c r="I32" i="1"/>
  <c r="I33" i="1"/>
  <c r="I34" i="1"/>
  <c r="C31" i="1"/>
  <c r="I31" i="1" s="1"/>
  <c r="I35" i="1"/>
  <c r="J15" i="1"/>
  <c r="J16" i="1"/>
  <c r="J18" i="1"/>
  <c r="J17" i="1"/>
  <c r="I36" i="1" l="1"/>
  <c r="J31" i="1" s="1"/>
  <c r="J39" i="1" s="1"/>
  <c r="J33" i="1"/>
  <c r="J41" i="1" s="1"/>
  <c r="J24" i="1"/>
  <c r="J26" i="1"/>
  <c r="J25" i="1"/>
  <c r="J27" i="1"/>
  <c r="J32" i="1"/>
  <c r="J40" i="1" s="1"/>
  <c r="J23" i="1"/>
  <c r="J34" i="1" l="1"/>
  <c r="J42" i="1" s="1"/>
  <c r="K39" i="1" a="1"/>
  <c r="J35" i="1"/>
  <c r="J43" i="1" s="1"/>
  <c r="K39" i="1" l="1"/>
  <c r="L39" i="1" s="1"/>
  <c r="M39" i="1" s="1"/>
  <c r="N39" i="1" s="1"/>
  <c r="O39" i="1" s="1"/>
  <c r="L40" i="1"/>
  <c r="L41" i="1"/>
  <c r="L42" i="1"/>
  <c r="L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<sst xmlns="http://schemas.openxmlformats.org/spreadsheetml/2006/main" count="173" uniqueCount="36">
  <si>
    <t>Cell</t>
  </si>
  <si>
    <t>A32</t>
  </si>
  <si>
    <t>RAM</t>
  </si>
  <si>
    <t>Gb</t>
  </si>
  <si>
    <t>Precio</t>
  </si>
  <si>
    <t>Sist</t>
  </si>
  <si>
    <t>Color</t>
  </si>
  <si>
    <t>Android</t>
  </si>
  <si>
    <t>Morado</t>
  </si>
  <si>
    <t>Cámara</t>
  </si>
  <si>
    <t>A03</t>
  </si>
  <si>
    <t>Negro</t>
  </si>
  <si>
    <t>13promax</t>
  </si>
  <si>
    <t>Ios</t>
  </si>
  <si>
    <t>Celeste</t>
  </si>
  <si>
    <t>Redmi9</t>
  </si>
  <si>
    <t>Rojo</t>
  </si>
  <si>
    <t>MotoG8</t>
  </si>
  <si>
    <t>Max</t>
  </si>
  <si>
    <t>Min</t>
  </si>
  <si>
    <t>Rango</t>
  </si>
  <si>
    <t>Imp</t>
  </si>
  <si>
    <t>Pond</t>
  </si>
  <si>
    <t>Rank</t>
  </si>
  <si>
    <t>Suma</t>
  </si>
  <si>
    <t>Valor%</t>
  </si>
  <si>
    <t>V1</t>
  </si>
  <si>
    <t>V1%</t>
  </si>
  <si>
    <t>Lmax</t>
  </si>
  <si>
    <t>CI</t>
  </si>
  <si>
    <t>CR</t>
  </si>
  <si>
    <t>Ponderación</t>
  </si>
  <si>
    <t>A^2</t>
  </si>
  <si>
    <t>A^3</t>
  </si>
  <si>
    <t>suma filas</t>
  </si>
  <si>
    <t>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</si>
</sst>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2" borderId="0" xfId="0" applyNumberFormat="1" applyFill="1"/>
    <xf numFmtId="164" fontId="0" fillId="2" borderId="0" xfId="1" applyNumberFormat="1" applyFont="1" applyFill="1"/>
    <xf numFmtId="9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123093</xdr:colOff>
      <xdr:row>30</xdr:row>
      <xdr:rowOff>105508</xdr:rowOff>
    </xdr:from>
    <xdr:to>
      <xdr:col>18</xdr:col>
      <xdr:colOff>546395</xdr:colOff>
      <xdr:row>34</xdr:row>
      <xdr:rowOff>125869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407DBB-F4B8-8FB8-6EFE-DC3266C7A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4970" y="5556739"/>
          <a:ext cx="5534563" cy="7471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D739-E031-40A4-BC5E-6BFB89238327}">
  <dimension ref="B1:O74"/>
  <sheetViews>
    <sheetView zoomScale="124" zoomScaleNormal="130" workbookViewId="0">
      <selection activeCell="I66" sqref="I66"/>
    </sheetView>
  </sheetViews>
  <sheetFormatPr baseColWidth="10" defaultRowHeight="15" x14ac:dyDescent="0.25"/>
  <cols>
    <col min="3" max="8" width="8.28515625" customWidth="1"/>
    <col min="9" max="14" width="7.140625" customWidth="1"/>
  </cols>
  <sheetData>
    <row r="1" spans="2:15" x14ac:dyDescent="0.25">
      <c r="C1" t="s">
        <v>18</v>
      </c>
      <c r="D1" t="s">
        <v>18</v>
      </c>
      <c r="E1" t="s">
        <v>19</v>
      </c>
      <c r="F1" t="s">
        <v>18</v>
      </c>
    </row>
    <row r="2" spans="2:15" x14ac:dyDescent="0.25">
      <c r="C2" t="s">
        <v>2</v>
      </c>
      <c r="D2" t="s">
        <v>3</v>
      </c>
      <c r="E2" t="s">
        <v>4</v>
      </c>
      <c r="F2" t="s">
        <v>9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9</v>
      </c>
      <c r="M2" t="s">
        <v>5</v>
      </c>
      <c r="N2" t="s">
        <v>6</v>
      </c>
      <c r="O2" t="s">
        <v>23</v>
      </c>
    </row>
    <row r="3" spans="2:15" x14ac:dyDescent="0.25">
      <c r="B3" t="s">
        <v>1</v>
      </c>
      <c r="C3">
        <v>4</v>
      </c>
      <c r="D3">
        <v>64</v>
      </c>
      <c r="E3">
        <v>0.8</v>
      </c>
      <c r="F3">
        <v>20</v>
      </c>
      <c r="G3" t="s">
        <v>7</v>
      </c>
      <c r="H3" t="s">
        <v>8</v>
      </c>
      <c r="I3" s="1">
        <f>(C3-MIN($C$3:$C$7))/$I$9</f>
        <v>0.2</v>
      </c>
      <c r="J3" s="1">
        <f>(D3-MIN($D$3:$D$7))/$J$9</f>
        <v>9.6774193548387094E-2</v>
      </c>
      <c r="K3" s="1">
        <f>(MAX($E$3:$E$7)-E3)/$K$9</f>
        <v>0.85714285714285721</v>
      </c>
      <c r="L3" s="1">
        <f>(F3-MIN($F$3:$F$7))/$L$9</f>
        <v>0.2</v>
      </c>
      <c r="M3" s="1">
        <v>1</v>
      </c>
      <c r="N3" s="1">
        <v>0.6666666</v>
      </c>
      <c r="O3">
        <f>SUMPRODUCT(I3:N3,$I$11:$N$11)</f>
        <v>0.46159022431424179</v>
      </c>
    </row>
    <row r="4" spans="2:15" x14ac:dyDescent="0.25">
      <c r="B4" t="s">
        <v>10</v>
      </c>
      <c r="C4">
        <v>4</v>
      </c>
      <c r="D4">
        <v>32</v>
      </c>
      <c r="E4">
        <v>0.65</v>
      </c>
      <c r="F4">
        <v>15</v>
      </c>
      <c r="G4" t="s">
        <v>7</v>
      </c>
      <c r="H4" t="s">
        <v>11</v>
      </c>
      <c r="I4" s="1">
        <f t="shared" ref="I4:I7" si="0">(C4-MIN($C$3:$C$7))/$I$9</f>
        <v>0.2</v>
      </c>
      <c r="J4" s="1">
        <f t="shared" ref="J4:J7" si="1">(D4-MIN($D$3:$D$7))/$J$9</f>
        <v>3.2258064516129031E-2</v>
      </c>
      <c r="K4" s="1">
        <f t="shared" ref="K4:K7" si="2">(MAX($E$3:$E$7)-E4)/$K$9</f>
        <v>0.96428571428571441</v>
      </c>
      <c r="L4" s="1">
        <f t="shared" ref="L4:L7" si="3">(F4-MIN($F$3:$F$7))/$L$9</f>
        <v>5.7142857142857141E-2</v>
      </c>
      <c r="M4" s="1">
        <v>1</v>
      </c>
      <c r="N4" s="1">
        <v>1</v>
      </c>
      <c r="O4">
        <f t="shared" ref="O4:O7" si="4">SUMPRODUCT(I4:N4,$I$11:$N$11)</f>
        <v>0.47230634189159537</v>
      </c>
    </row>
    <row r="5" spans="2:15" x14ac:dyDescent="0.25">
      <c r="B5" t="s">
        <v>12</v>
      </c>
      <c r="C5">
        <v>8</v>
      </c>
      <c r="D5">
        <v>512</v>
      </c>
      <c r="E5">
        <v>2</v>
      </c>
      <c r="F5">
        <v>48</v>
      </c>
      <c r="G5" t="s">
        <v>13</v>
      </c>
      <c r="H5" t="s">
        <v>14</v>
      </c>
      <c r="I5" s="1">
        <f t="shared" si="0"/>
        <v>1</v>
      </c>
      <c r="J5" s="1">
        <f t="shared" si="1"/>
        <v>1</v>
      </c>
      <c r="K5" s="1">
        <f t="shared" si="2"/>
        <v>0</v>
      </c>
      <c r="L5" s="1">
        <f t="shared" si="3"/>
        <v>1</v>
      </c>
      <c r="M5" s="1">
        <v>0.5</v>
      </c>
      <c r="N5" s="1">
        <v>0.3333333</v>
      </c>
      <c r="O5">
        <f t="shared" si="4"/>
        <v>0.63492063333333337</v>
      </c>
    </row>
    <row r="6" spans="2:15" x14ac:dyDescent="0.25">
      <c r="B6" t="s">
        <v>15</v>
      </c>
      <c r="C6">
        <v>3</v>
      </c>
      <c r="D6">
        <v>32</v>
      </c>
      <c r="E6">
        <v>0.6</v>
      </c>
      <c r="F6">
        <v>13</v>
      </c>
      <c r="G6" t="s">
        <v>7</v>
      </c>
      <c r="H6" t="s">
        <v>16</v>
      </c>
      <c r="I6" s="1">
        <f t="shared" si="0"/>
        <v>0</v>
      </c>
      <c r="J6" s="1">
        <f t="shared" si="1"/>
        <v>3.2258064516129031E-2</v>
      </c>
      <c r="K6" s="1">
        <f t="shared" si="2"/>
        <v>1</v>
      </c>
      <c r="L6" s="1">
        <f t="shared" si="3"/>
        <v>0</v>
      </c>
      <c r="M6" s="1">
        <v>1</v>
      </c>
      <c r="N6" s="1">
        <v>0</v>
      </c>
      <c r="O6">
        <f t="shared" si="4"/>
        <v>0.38863287250384021</v>
      </c>
    </row>
    <row r="7" spans="2:15" x14ac:dyDescent="0.25">
      <c r="B7" t="s">
        <v>17</v>
      </c>
      <c r="C7">
        <v>3</v>
      </c>
      <c r="D7">
        <v>16</v>
      </c>
      <c r="E7">
        <v>0.9</v>
      </c>
      <c r="F7">
        <v>22</v>
      </c>
      <c r="G7" t="s">
        <v>7</v>
      </c>
      <c r="H7" t="s">
        <v>11</v>
      </c>
      <c r="I7" s="1">
        <f t="shared" si="0"/>
        <v>0</v>
      </c>
      <c r="J7" s="1">
        <f t="shared" si="1"/>
        <v>0</v>
      </c>
      <c r="K7" s="1">
        <f t="shared" si="2"/>
        <v>0.78571428571428581</v>
      </c>
      <c r="L7" s="1">
        <f t="shared" si="3"/>
        <v>0.25714285714285712</v>
      </c>
      <c r="M7" s="1">
        <v>1</v>
      </c>
      <c r="N7" s="1">
        <v>1</v>
      </c>
      <c r="O7">
        <f t="shared" si="4"/>
        <v>0.40408163265306124</v>
      </c>
    </row>
    <row r="9" spans="2:15" x14ac:dyDescent="0.25">
      <c r="H9" t="s">
        <v>20</v>
      </c>
      <c r="I9">
        <f>MAX(C3:C7)-MIN(C3:C7)</f>
        <v>5</v>
      </c>
      <c r="J9">
        <f t="shared" ref="J9:L9" si="5">MAX(D3:D7)-MIN(D3:D7)</f>
        <v>496</v>
      </c>
      <c r="K9">
        <f t="shared" si="5"/>
        <v>1.4</v>
      </c>
      <c r="L9">
        <f t="shared" si="5"/>
        <v>35</v>
      </c>
    </row>
    <row r="10" spans="2:15" x14ac:dyDescent="0.25">
      <c r="H10" t="s">
        <v>21</v>
      </c>
      <c r="I10">
        <v>4</v>
      </c>
      <c r="J10">
        <v>5</v>
      </c>
      <c r="K10">
        <v>6</v>
      </c>
      <c r="L10">
        <v>3</v>
      </c>
      <c r="M10">
        <v>2</v>
      </c>
      <c r="N10">
        <v>1</v>
      </c>
    </row>
    <row r="11" spans="2:15" x14ac:dyDescent="0.25">
      <c r="H11" t="s">
        <v>22</v>
      </c>
      <c r="I11" s="1">
        <f>I10/(SUM($I$10:$N$10))</f>
        <v>0.19047619047619047</v>
      </c>
      <c r="J11" s="1">
        <f t="shared" ref="J11:N11" si="6">J10/(SUM($I$10:$N$10))</f>
        <v>0.23809523809523808</v>
      </c>
      <c r="K11" s="1">
        <f t="shared" si="6"/>
        <v>0.2857142857142857</v>
      </c>
      <c r="L11" s="1">
        <f t="shared" si="6"/>
        <v>0.14285714285714285</v>
      </c>
      <c r="M11" s="1">
        <f t="shared" si="6"/>
        <v>9.5238095238095233E-2</v>
      </c>
      <c r="N11" s="1">
        <f t="shared" si="6"/>
        <v>4.7619047619047616E-2</v>
      </c>
    </row>
    <row r="14" spans="2:15" x14ac:dyDescent="0.25">
      <c r="C14" t="s">
        <v>2</v>
      </c>
      <c r="D14" t="s">
        <v>3</v>
      </c>
      <c r="E14" t="s">
        <v>4</v>
      </c>
      <c r="F14" t="s">
        <v>9</v>
      </c>
      <c r="G14" t="s">
        <v>6</v>
      </c>
      <c r="I14" t="s">
        <v>24</v>
      </c>
      <c r="J14" t="s">
        <v>25</v>
      </c>
    </row>
    <row r="15" spans="2:15" x14ac:dyDescent="0.25">
      <c r="B15" t="s">
        <v>2</v>
      </c>
      <c r="C15">
        <v>1</v>
      </c>
      <c r="D15">
        <v>3</v>
      </c>
      <c r="E15">
        <f>1/4</f>
        <v>0.25</v>
      </c>
      <c r="F15">
        <v>5</v>
      </c>
      <c r="G15">
        <v>6</v>
      </c>
      <c r="I15">
        <f>SUM(C15:G15)</f>
        <v>15.25</v>
      </c>
      <c r="J15" s="2">
        <f>I15/$I$20</f>
        <v>0.29433840874973194</v>
      </c>
    </row>
    <row r="16" spans="2:15" x14ac:dyDescent="0.25">
      <c r="B16" t="s">
        <v>3</v>
      </c>
      <c r="C16">
        <f>1/D15</f>
        <v>0.33333333333333331</v>
      </c>
      <c r="D16">
        <v>1</v>
      </c>
      <c r="E16">
        <f>1/2</f>
        <v>0.5</v>
      </c>
      <c r="F16">
        <v>2</v>
      </c>
      <c r="G16">
        <v>4</v>
      </c>
      <c r="I16">
        <f t="shared" ref="I16:I19" si="7">SUM(C16:G16)</f>
        <v>7.833333333333333</v>
      </c>
      <c r="J16" s="2">
        <f t="shared" ref="J16:J19" si="8">I16/$I$20</f>
        <v>0.15119022088784045</v>
      </c>
    </row>
    <row r="17" spans="2:10" x14ac:dyDescent="0.25">
      <c r="B17" t="s">
        <v>4</v>
      </c>
      <c r="C17">
        <f>1/E15</f>
        <v>4</v>
      </c>
      <c r="D17">
        <f>1/E16</f>
        <v>2</v>
      </c>
      <c r="E17">
        <v>1</v>
      </c>
      <c r="F17">
        <v>6</v>
      </c>
      <c r="G17">
        <v>9</v>
      </c>
      <c r="I17">
        <f t="shared" si="7"/>
        <v>22</v>
      </c>
      <c r="J17" s="2">
        <f t="shared" si="8"/>
        <v>0.42461934377010507</v>
      </c>
    </row>
    <row r="18" spans="2:10" x14ac:dyDescent="0.25">
      <c r="B18" t="s">
        <v>9</v>
      </c>
      <c r="C18">
        <f>1/F15</f>
        <v>0.2</v>
      </c>
      <c r="D18">
        <f>1/F16</f>
        <v>0.5</v>
      </c>
      <c r="E18">
        <f>1/F17</f>
        <v>0.16666666666666666</v>
      </c>
      <c r="F18">
        <v>1</v>
      </c>
      <c r="G18">
        <v>3</v>
      </c>
      <c r="I18">
        <f t="shared" si="7"/>
        <v>4.8666666666666671</v>
      </c>
      <c r="J18" s="2">
        <f t="shared" si="8"/>
        <v>9.393094574308386E-2</v>
      </c>
    </row>
    <row r="19" spans="2:10" x14ac:dyDescent="0.25">
      <c r="B19" t="s">
        <v>6</v>
      </c>
      <c r="C19">
        <f>1/G15</f>
        <v>0.16666666666666666</v>
      </c>
      <c r="D19">
        <f>1/G16</f>
        <v>0.25</v>
      </c>
      <c r="E19">
        <f>1/G17</f>
        <v>0.1111111111111111</v>
      </c>
      <c r="F19">
        <f>1/G18</f>
        <v>0.33333333333333331</v>
      </c>
      <c r="G19">
        <v>1</v>
      </c>
      <c r="I19">
        <f t="shared" si="7"/>
        <v>1.8611111111111109</v>
      </c>
      <c r="J19" s="2">
        <f t="shared" si="8"/>
        <v>3.5921080849238687E-2</v>
      </c>
    </row>
    <row r="20" spans="2:10" x14ac:dyDescent="0.25">
      <c r="I20">
        <f>SUM(I15:I19)</f>
        <v>51.81111111111111</v>
      </c>
    </row>
    <row r="22" spans="2:10" x14ac:dyDescent="0.25">
      <c r="C22" t="s">
        <v>2</v>
      </c>
      <c r="D22" t="s">
        <v>3</v>
      </c>
      <c r="E22" t="s">
        <v>4</v>
      </c>
      <c r="F22" t="s">
        <v>9</v>
      </c>
      <c r="G22" t="s">
        <v>6</v>
      </c>
      <c r="I22" t="s">
        <v>24</v>
      </c>
      <c r="J22" t="s">
        <v>25</v>
      </c>
    </row>
    <row r="23" spans="2:10" x14ac:dyDescent="0.25">
      <c r="B23" t="s">
        <v>2</v>
      </c>
      <c r="C23" cm="1">
        <f t="array" ref="C23:G27">MMULT(C15:G19,C15:G19)</f>
        <v>5</v>
      </c>
      <c r="D23">
        <v>10.5</v>
      </c>
      <c r="E23">
        <v>3.4999999999999996</v>
      </c>
      <c r="F23">
        <v>19.5</v>
      </c>
      <c r="G23">
        <v>41.25</v>
      </c>
      <c r="I23">
        <f>SUM(C23:G23)</f>
        <v>79.75</v>
      </c>
      <c r="J23" s="2">
        <f>I23/$I$28</f>
        <v>0.26854363483303717</v>
      </c>
    </row>
    <row r="24" spans="2:10" x14ac:dyDescent="0.25">
      <c r="B24" t="s">
        <v>3</v>
      </c>
      <c r="C24">
        <v>3.7333333333333329</v>
      </c>
      <c r="D24">
        <v>5</v>
      </c>
      <c r="E24">
        <v>1.8611111111111112</v>
      </c>
      <c r="F24">
        <v>10</v>
      </c>
      <c r="G24">
        <v>20.5</v>
      </c>
      <c r="I24">
        <f t="shared" ref="I24:I27" si="9">SUM(C24:G24)</f>
        <v>41.094444444444441</v>
      </c>
      <c r="J24" s="2">
        <f t="shared" ref="J24:J27" si="10">I24/$I$28</f>
        <v>0.13837807501636892</v>
      </c>
    </row>
    <row r="25" spans="2:10" x14ac:dyDescent="0.25">
      <c r="B25" t="s">
        <v>4</v>
      </c>
      <c r="C25">
        <v>11.366666666666667</v>
      </c>
      <c r="D25">
        <v>21.25</v>
      </c>
      <c r="E25">
        <v>5</v>
      </c>
      <c r="F25">
        <v>39</v>
      </c>
      <c r="G25">
        <v>68</v>
      </c>
      <c r="I25">
        <f t="shared" si="9"/>
        <v>144.61666666666667</v>
      </c>
      <c r="J25" s="2">
        <f t="shared" si="10"/>
        <v>0.48697034889159119</v>
      </c>
    </row>
    <row r="26" spans="2:10" x14ac:dyDescent="0.25">
      <c r="B26" t="s">
        <v>9</v>
      </c>
      <c r="C26">
        <v>1.7333333333333332</v>
      </c>
      <c r="D26">
        <v>2.6833333333333336</v>
      </c>
      <c r="E26">
        <v>0.96666666666666656</v>
      </c>
      <c r="F26">
        <v>5</v>
      </c>
      <c r="G26">
        <v>10.7</v>
      </c>
      <c r="I26">
        <f t="shared" si="9"/>
        <v>21.083333333333332</v>
      </c>
      <c r="J26" s="2">
        <f t="shared" si="10"/>
        <v>7.0994294266205224E-2</v>
      </c>
    </row>
    <row r="27" spans="2:10" x14ac:dyDescent="0.25">
      <c r="B27" t="s">
        <v>6</v>
      </c>
      <c r="C27">
        <v>0.9277777777777777</v>
      </c>
      <c r="D27">
        <v>1.3888888888888888</v>
      </c>
      <c r="E27">
        <v>0.44444444444444448</v>
      </c>
      <c r="F27">
        <v>2.666666666666667</v>
      </c>
      <c r="G27">
        <v>5</v>
      </c>
      <c r="I27">
        <f t="shared" si="9"/>
        <v>10.427777777777777</v>
      </c>
      <c r="J27" s="2">
        <f t="shared" si="10"/>
        <v>3.5113646992797683E-2</v>
      </c>
    </row>
    <row r="28" spans="2:10" x14ac:dyDescent="0.25">
      <c r="I28">
        <f>SUM(I23:I27)</f>
        <v>296.97222222222217</v>
      </c>
    </row>
    <row r="30" spans="2:10" x14ac:dyDescent="0.25">
      <c r="C30" t="s">
        <v>2</v>
      </c>
      <c r="D30" t="s">
        <v>3</v>
      </c>
      <c r="E30" t="s">
        <v>4</v>
      </c>
      <c r="F30" t="s">
        <v>9</v>
      </c>
      <c r="G30" t="s">
        <v>6</v>
      </c>
      <c r="I30" t="s">
        <v>24</v>
      </c>
      <c r="J30" t="s">
        <v>25</v>
      </c>
    </row>
    <row r="31" spans="2:10" x14ac:dyDescent="0.25">
      <c r="B31" t="s">
        <v>2</v>
      </c>
      <c r="C31" cm="1">
        <f t="array" ref="C31:G35">MMULT(C23:G27,C23:G27)</f>
        <v>176.05416666666662</v>
      </c>
      <c r="D31">
        <v>288.99166666666667</v>
      </c>
      <c r="E31">
        <v>91.724999999999994</v>
      </c>
      <c r="F31">
        <v>546.5</v>
      </c>
      <c r="G31">
        <v>1074.4000000000001</v>
      </c>
      <c r="I31">
        <f>SUM(C31:G31)</f>
        <v>2177.6708333333336</v>
      </c>
      <c r="J31" s="4">
        <f>I31/$I$36</f>
        <v>0.26180875684726512</v>
      </c>
    </row>
    <row r="32" spans="2:10" x14ac:dyDescent="0.25">
      <c r="B32" t="s">
        <v>3</v>
      </c>
      <c r="C32">
        <v>94.840740740740742</v>
      </c>
      <c r="D32">
        <v>159.05416666666667</v>
      </c>
      <c r="E32">
        <v>50.455555555555556</v>
      </c>
      <c r="F32">
        <v>300.05</v>
      </c>
      <c r="G32">
        <v>592.55555555555554</v>
      </c>
      <c r="I32">
        <f t="shared" ref="I32:I35" si="11">SUM(C32:G32)</f>
        <v>1196.9560185185187</v>
      </c>
      <c r="J32" s="4">
        <f t="shared" ref="J32:J35" si="12">I32/$I$36</f>
        <v>0.14390309242903732</v>
      </c>
    </row>
    <row r="33" spans="2:15" x14ac:dyDescent="0.25">
      <c r="B33" t="s">
        <v>4</v>
      </c>
      <c r="C33">
        <v>323.68888888888893</v>
      </c>
      <c r="D33">
        <v>530.94444444444446</v>
      </c>
      <c r="E33">
        <v>172.25416666666666</v>
      </c>
      <c r="F33">
        <v>1005.4833333333333</v>
      </c>
      <c r="G33">
        <v>2001.8</v>
      </c>
      <c r="I33">
        <f t="shared" si="11"/>
        <v>4034.1708333333336</v>
      </c>
      <c r="J33" s="4">
        <f t="shared" si="12"/>
        <v>0.48500500379472511</v>
      </c>
    </row>
    <row r="34" spans="2:15" x14ac:dyDescent="0.25">
      <c r="B34" t="s">
        <v>9</v>
      </c>
      <c r="C34">
        <v>48.266111111111108</v>
      </c>
      <c r="D34">
        <v>80.436111111111117</v>
      </c>
      <c r="E34">
        <v>25.482870370370367</v>
      </c>
      <c r="F34">
        <v>151.86666666666667</v>
      </c>
      <c r="G34">
        <v>299.24166666666667</v>
      </c>
      <c r="I34">
        <f t="shared" si="11"/>
        <v>605.29342592592593</v>
      </c>
      <c r="J34" s="4">
        <f t="shared" si="12"/>
        <v>7.2770924303063311E-2</v>
      </c>
    </row>
    <row r="35" spans="2:15" x14ac:dyDescent="0.25">
      <c r="B35" t="s">
        <v>6</v>
      </c>
      <c r="C35">
        <v>24.137037037037036</v>
      </c>
      <c r="D35">
        <v>40.230555555555554</v>
      </c>
      <c r="E35">
        <v>12.854320987654322</v>
      </c>
      <c r="F35">
        <v>75.980555555555554</v>
      </c>
      <c r="G35">
        <v>150.4986111111111</v>
      </c>
      <c r="I35">
        <f t="shared" si="11"/>
        <v>303.70108024691353</v>
      </c>
      <c r="J35" s="4">
        <f t="shared" si="12"/>
        <v>3.6512222625909224E-2</v>
      </c>
    </row>
    <row r="36" spans="2:15" x14ac:dyDescent="0.25">
      <c r="I36">
        <f>SUM(I31:I35)</f>
        <v>8317.7921913580249</v>
      </c>
    </row>
    <row r="38" spans="2:15" x14ac:dyDescent="0.25">
      <c r="C38" t="s">
        <v>2</v>
      </c>
      <c r="D38" t="s">
        <v>3</v>
      </c>
      <c r="E38" t="s">
        <v>4</v>
      </c>
      <c r="F38" t="s">
        <v>9</v>
      </c>
      <c r="G38" t="s">
        <v>6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</row>
    <row r="39" spans="2:15" x14ac:dyDescent="0.25">
      <c r="B39" t="s">
        <v>2</v>
      </c>
      <c r="C39">
        <f>C15</f>
        <v>1</v>
      </c>
      <c r="D39">
        <f t="shared" ref="D39:G39" si="13">D15</f>
        <v>3</v>
      </c>
      <c r="E39">
        <f t="shared" si="13"/>
        <v>0.25</v>
      </c>
      <c r="F39">
        <f t="shared" si="13"/>
        <v>5</v>
      </c>
      <c r="G39">
        <f t="shared" si="13"/>
        <v>6</v>
      </c>
      <c r="I39">
        <f>SUM(C39:G39)</f>
        <v>15.25</v>
      </c>
      <c r="J39" s="3">
        <f>J31</f>
        <v>0.26180875684726512</v>
      </c>
      <c r="K39" cm="1">
        <f t="array" ref="K39:K43">MMULT(C39:G43,J39:J43)</f>
        <v>1.3976972423538303</v>
      </c>
      <c r="L39">
        <f>K39/J39</f>
        <v>5.3386191477515155</v>
      </c>
      <c r="M39">
        <f>AVERAGE(L39:L43)</f>
        <v>5.3263882325880525</v>
      </c>
      <c r="N39">
        <f>(M39-5)/4</f>
        <v>8.1597058147013124E-2</v>
      </c>
      <c r="O39">
        <f>N39/1.11</f>
        <v>7.3510863195507314E-2</v>
      </c>
    </row>
    <row r="40" spans="2:15" x14ac:dyDescent="0.25">
      <c r="B40" t="s">
        <v>3</v>
      </c>
      <c r="C40">
        <f t="shared" ref="C40:G40" si="14">C16</f>
        <v>0.33333333333333331</v>
      </c>
      <c r="D40">
        <f t="shared" si="14"/>
        <v>1</v>
      </c>
      <c r="E40">
        <f t="shared" si="14"/>
        <v>0.5</v>
      </c>
      <c r="F40">
        <f t="shared" si="14"/>
        <v>2</v>
      </c>
      <c r="G40">
        <f t="shared" si="14"/>
        <v>4</v>
      </c>
      <c r="I40">
        <f t="shared" ref="I40:I43" si="15">SUM(C40:G40)</f>
        <v>7.833333333333333</v>
      </c>
      <c r="J40" s="3">
        <f t="shared" ref="J40:J43" si="16">J32</f>
        <v>0.14390309242903732</v>
      </c>
      <c r="K40">
        <v>0.76526591905191843</v>
      </c>
      <c r="L40">
        <f t="shared" ref="L40:L43" si="17">K40/J40</f>
        <v>5.3179254603530683</v>
      </c>
    </row>
    <row r="41" spans="2:15" x14ac:dyDescent="0.25">
      <c r="B41" t="s">
        <v>4</v>
      </c>
      <c r="C41">
        <f t="shared" ref="C41:G41" si="18">C17</f>
        <v>4</v>
      </c>
      <c r="D41">
        <f t="shared" si="18"/>
        <v>2</v>
      </c>
      <c r="E41">
        <f t="shared" si="18"/>
        <v>1</v>
      </c>
      <c r="F41">
        <f t="shared" si="18"/>
        <v>6</v>
      </c>
      <c r="G41">
        <f t="shared" si="18"/>
        <v>9</v>
      </c>
      <c r="I41">
        <f t="shared" si="15"/>
        <v>22</v>
      </c>
      <c r="J41" s="3">
        <f t="shared" si="16"/>
        <v>0.48500500379472511</v>
      </c>
      <c r="K41">
        <v>2.585281765493423</v>
      </c>
      <c r="L41">
        <f t="shared" si="17"/>
        <v>5.3304228724774658</v>
      </c>
    </row>
    <row r="42" spans="2:15" x14ac:dyDescent="0.25">
      <c r="B42" t="s">
        <v>9</v>
      </c>
      <c r="C42">
        <f t="shared" ref="C42:G42" si="19">C18</f>
        <v>0.2</v>
      </c>
      <c r="D42">
        <f t="shared" si="19"/>
        <v>0.5</v>
      </c>
      <c r="E42">
        <f t="shared" si="19"/>
        <v>0.16666666666666666</v>
      </c>
      <c r="F42">
        <f t="shared" si="19"/>
        <v>1</v>
      </c>
      <c r="G42">
        <f t="shared" si="19"/>
        <v>3</v>
      </c>
      <c r="I42">
        <f t="shared" si="15"/>
        <v>4.8666666666666671</v>
      </c>
      <c r="J42" s="3">
        <f t="shared" si="16"/>
        <v>7.2770924303063311E-2</v>
      </c>
      <c r="K42">
        <v>0.3874550570638835</v>
      </c>
      <c r="L42">
        <f t="shared" si="17"/>
        <v>5.3243113341570334</v>
      </c>
    </row>
    <row r="43" spans="2:15" x14ac:dyDescent="0.25">
      <c r="B43" t="s">
        <v>6</v>
      </c>
      <c r="C43">
        <f t="shared" ref="C43:G43" si="20">C19</f>
        <v>0.16666666666666666</v>
      </c>
      <c r="D43">
        <f t="shared" si="20"/>
        <v>0.25</v>
      </c>
      <c r="E43">
        <f t="shared" si="20"/>
        <v>0.1111111111111111</v>
      </c>
      <c r="F43">
        <f t="shared" si="20"/>
        <v>0.33333333333333331</v>
      </c>
      <c r="G43">
        <f t="shared" si="20"/>
        <v>1</v>
      </c>
      <c r="I43">
        <f t="shared" si="15"/>
        <v>1.8611111111111109</v>
      </c>
      <c r="J43" s="3">
        <f t="shared" si="16"/>
        <v>3.6512222625909224E-2</v>
      </c>
      <c r="K43">
        <v>0.19426920817481441</v>
      </c>
      <c r="L43">
        <f t="shared" si="17"/>
        <v>5.3206623482011794</v>
      </c>
    </row>
    <row r="45" spans="2:15" x14ac:dyDescent="0.25">
      <c r="C45" t="s">
        <v>8</v>
      </c>
      <c r="D45" t="s">
        <v>11</v>
      </c>
      <c r="E45" t="s">
        <v>14</v>
      </c>
      <c r="F45" t="s">
        <v>16</v>
      </c>
      <c r="H45" t="s">
        <v>24</v>
      </c>
      <c r="I45" t="s">
        <v>25</v>
      </c>
    </row>
    <row r="46" spans="2:15" x14ac:dyDescent="0.25">
      <c r="B46" t="s">
        <v>8</v>
      </c>
      <c r="C46">
        <v>1</v>
      </c>
      <c r="D46">
        <f>1/2</f>
        <v>0.5</v>
      </c>
      <c r="E46">
        <v>1</v>
      </c>
      <c r="F46">
        <v>3</v>
      </c>
      <c r="H46">
        <f>SUM(C46:F46)</f>
        <v>5.5</v>
      </c>
      <c r="I46" s="2">
        <f>H46/$H$50</f>
        <v>0.17421909370875496</v>
      </c>
    </row>
    <row r="47" spans="2:15" x14ac:dyDescent="0.25">
      <c r="B47" t="s">
        <v>11</v>
      </c>
      <c r="C47">
        <f>1/D46</f>
        <v>2</v>
      </c>
      <c r="D47">
        <v>1</v>
      </c>
      <c r="E47">
        <v>8</v>
      </c>
      <c r="F47">
        <v>9</v>
      </c>
      <c r="H47">
        <f t="shared" ref="H47:H49" si="21">SUM(C47:F47)</f>
        <v>20</v>
      </c>
      <c r="I47" s="2">
        <f t="shared" ref="I47:I49" si="22">H47/$H$50</f>
        <v>0.63352397712274533</v>
      </c>
    </row>
    <row r="48" spans="2:15" x14ac:dyDescent="0.25">
      <c r="B48" t="s">
        <v>14</v>
      </c>
      <c r="C48">
        <f>1/E46</f>
        <v>1</v>
      </c>
      <c r="D48">
        <f>1/E47</f>
        <v>0.125</v>
      </c>
      <c r="E48">
        <v>1</v>
      </c>
      <c r="F48">
        <v>2</v>
      </c>
      <c r="H48">
        <f t="shared" si="21"/>
        <v>4.125</v>
      </c>
      <c r="I48" s="2">
        <f t="shared" si="22"/>
        <v>0.13066432028156622</v>
      </c>
    </row>
    <row r="49" spans="2:9" x14ac:dyDescent="0.25">
      <c r="B49" t="s">
        <v>16</v>
      </c>
      <c r="C49">
        <f>1/F46</f>
        <v>0.33333333333333331</v>
      </c>
      <c r="D49">
        <f>1/F47</f>
        <v>0.1111111111111111</v>
      </c>
      <c r="E49">
        <f>1/F48</f>
        <v>0.5</v>
      </c>
      <c r="F49">
        <v>1</v>
      </c>
      <c r="H49">
        <f t="shared" si="21"/>
        <v>1.9444444444444444</v>
      </c>
      <c r="I49" s="2">
        <f t="shared" si="22"/>
        <v>6.1592608886933568E-2</v>
      </c>
    </row>
    <row r="50" spans="2:9" x14ac:dyDescent="0.25">
      <c r="H50">
        <f>SUM(H46:H49)</f>
        <v>31.569444444444443</v>
      </c>
    </row>
    <row r="52" spans="2:9" x14ac:dyDescent="0.25">
      <c r="C52" t="s">
        <v>8</v>
      </c>
      <c r="D52" t="s">
        <v>11</v>
      </c>
      <c r="E52" t="s">
        <v>14</v>
      </c>
      <c r="F52" t="s">
        <v>16</v>
      </c>
      <c r="H52" t="s">
        <v>24</v>
      </c>
      <c r="I52" t="s">
        <v>25</v>
      </c>
    </row>
    <row r="53" spans="2:9" x14ac:dyDescent="0.25">
      <c r="B53" t="s">
        <v>8</v>
      </c>
      <c r="C53" cm="1">
        <f t="array" ref="C53:F56">MMULT(C46:F49,C46:F49)</f>
        <v>4</v>
      </c>
      <c r="D53">
        <v>1.4583333333333333</v>
      </c>
      <c r="E53">
        <v>7.5</v>
      </c>
      <c r="F53">
        <v>12.5</v>
      </c>
      <c r="H53">
        <f>SUM(C53:F53)</f>
        <v>25.458333333333332</v>
      </c>
      <c r="I53" s="2">
        <f>H53/$H$57</f>
        <v>0.1942869256452382</v>
      </c>
    </row>
    <row r="54" spans="2:9" x14ac:dyDescent="0.25">
      <c r="B54" t="s">
        <v>11</v>
      </c>
      <c r="C54">
        <v>15</v>
      </c>
      <c r="D54">
        <v>4</v>
      </c>
      <c r="E54">
        <v>22.5</v>
      </c>
      <c r="F54">
        <v>40</v>
      </c>
      <c r="H54">
        <f t="shared" ref="H54:H56" si="23">SUM(C54:F54)</f>
        <v>81.5</v>
      </c>
      <c r="I54" s="2">
        <f t="shared" ref="I54:I56" si="24">H54/$H$57</f>
        <v>0.62197254756478881</v>
      </c>
    </row>
    <row r="55" spans="2:9" x14ac:dyDescent="0.25">
      <c r="B55" t="s">
        <v>14</v>
      </c>
      <c r="C55">
        <v>2.9166666666666665</v>
      </c>
      <c r="D55">
        <v>0.97222222222222221</v>
      </c>
      <c r="E55">
        <v>4</v>
      </c>
      <c r="F55">
        <v>8.125</v>
      </c>
      <c r="H55">
        <f t="shared" si="23"/>
        <v>16.013888888888889</v>
      </c>
      <c r="I55" s="2">
        <f t="shared" si="24"/>
        <v>0.12221103397106364</v>
      </c>
    </row>
    <row r="56" spans="2:9" x14ac:dyDescent="0.25">
      <c r="B56" t="s">
        <v>16</v>
      </c>
      <c r="C56">
        <v>1.3888888888888888</v>
      </c>
      <c r="D56">
        <v>0.4513888888888889</v>
      </c>
      <c r="E56">
        <v>2.2222222222222223</v>
      </c>
      <c r="F56">
        <v>4</v>
      </c>
      <c r="H56">
        <f t="shared" si="23"/>
        <v>8.0625</v>
      </c>
      <c r="I56" s="2">
        <f t="shared" si="24"/>
        <v>6.152949281890932E-2</v>
      </c>
    </row>
    <row r="57" spans="2:9" x14ac:dyDescent="0.25">
      <c r="H57">
        <f>SUM(H53:H56)</f>
        <v>131.03472222222223</v>
      </c>
    </row>
    <row r="59" spans="2:9" x14ac:dyDescent="0.25">
      <c r="C59" t="s">
        <v>8</v>
      </c>
      <c r="D59" t="s">
        <v>11</v>
      </c>
      <c r="E59" t="s">
        <v>14</v>
      </c>
      <c r="F59" t="s">
        <v>16</v>
      </c>
      <c r="H59" t="s">
        <v>24</v>
      </c>
      <c r="I59" t="s">
        <v>25</v>
      </c>
    </row>
    <row r="60" spans="2:9" x14ac:dyDescent="0.25">
      <c r="B60" t="s">
        <v>8</v>
      </c>
      <c r="C60" cm="1">
        <f t="array" ref="C60:F63">MMULT(C53:F56,C53:F56)</f>
        <v>77.111111111111114</v>
      </c>
      <c r="D60">
        <v>24.600694444444443</v>
      </c>
      <c r="E60">
        <v>120.59027777777777</v>
      </c>
      <c r="F60">
        <v>219.27083333333331</v>
      </c>
      <c r="H60">
        <f>SUM(C60:F60)</f>
        <v>441.57291666666663</v>
      </c>
      <c r="I60" s="2">
        <f>H60/$H$64</f>
        <v>0.19579370700413465</v>
      </c>
    </row>
    <row r="61" spans="2:9" x14ac:dyDescent="0.25">
      <c r="B61" t="s">
        <v>11</v>
      </c>
      <c r="C61">
        <v>241.18055555555554</v>
      </c>
      <c r="D61">
        <v>77.805555555555557</v>
      </c>
      <c r="E61">
        <v>381.38888888888891</v>
      </c>
      <c r="F61">
        <v>690.3125</v>
      </c>
      <c r="H61">
        <f t="shared" ref="H61:H63" si="25">SUM(C61:F61)</f>
        <v>1390.6875</v>
      </c>
      <c r="I61" s="2">
        <f t="shared" ref="I61:I63" si="26">H61/$H$64</f>
        <v>0.61663170595867056</v>
      </c>
    </row>
    <row r="62" spans="2:9" x14ac:dyDescent="0.25">
      <c r="B62" t="s">
        <v>14</v>
      </c>
      <c r="C62">
        <v>49.201388888888886</v>
      </c>
      <c r="D62">
        <v>15.698784722222221</v>
      </c>
      <c r="E62">
        <v>77.805555555555557</v>
      </c>
      <c r="F62">
        <v>140.34722222222223</v>
      </c>
      <c r="H62">
        <f t="shared" si="25"/>
        <v>283.05295138888891</v>
      </c>
      <c r="I62" s="2">
        <f t="shared" si="26"/>
        <v>0.1255058554071761</v>
      </c>
    </row>
    <row r="63" spans="2:9" x14ac:dyDescent="0.25">
      <c r="B63" t="s">
        <v>16</v>
      </c>
      <c r="C63">
        <v>24.363425925925924</v>
      </c>
      <c r="D63">
        <v>7.7970679012345681</v>
      </c>
      <c r="E63">
        <v>38.350694444444443</v>
      </c>
      <c r="F63">
        <v>69.472222222222229</v>
      </c>
      <c r="H63">
        <f t="shared" si="25"/>
        <v>139.98341049382717</v>
      </c>
      <c r="I63" s="2">
        <f t="shared" si="26"/>
        <v>6.2068731630018616E-2</v>
      </c>
    </row>
    <row r="64" spans="2:9" x14ac:dyDescent="0.25">
      <c r="H64">
        <f>SUM(H60:H63)</f>
        <v>2255.2967785493829</v>
      </c>
    </row>
    <row r="66" spans="2:14" x14ac:dyDescent="0.25">
      <c r="C66" t="s">
        <v>18</v>
      </c>
      <c r="D66" t="s">
        <v>18</v>
      </c>
      <c r="E66" t="s">
        <v>19</v>
      </c>
      <c r="F66" t="s">
        <v>18</v>
      </c>
    </row>
    <row r="67" spans="2:14" x14ac:dyDescent="0.25">
      <c r="B67" t="s">
        <v>0</v>
      </c>
      <c r="C67" t="s">
        <v>2</v>
      </c>
      <c r="D67" t="s">
        <v>3</v>
      </c>
      <c r="E67" t="s">
        <v>4</v>
      </c>
      <c r="F67" t="s">
        <v>9</v>
      </c>
      <c r="G67" t="s">
        <v>6</v>
      </c>
      <c r="H67" t="s">
        <v>23</v>
      </c>
    </row>
    <row r="68" spans="2:14" x14ac:dyDescent="0.25">
      <c r="B68" t="s">
        <v>1</v>
      </c>
      <c r="C68" s="2">
        <v>0.2</v>
      </c>
      <c r="D68" s="2">
        <v>9.6774193548387094E-2</v>
      </c>
      <c r="E68" s="2">
        <v>0.85714285714285721</v>
      </c>
      <c r="F68" s="2">
        <v>0.2</v>
      </c>
      <c r="G68" s="2">
        <v>0.19579370700413501</v>
      </c>
      <c r="H68" s="1">
        <f>SUMPRODUCT(C68:G68,$C$74:$G$74)</f>
        <v>0.50370948004908478</v>
      </c>
      <c r="I68" s="1"/>
      <c r="J68" s="1"/>
      <c r="K68" s="1"/>
      <c r="L68" s="1"/>
      <c r="M68" s="1"/>
      <c r="N68" s="1"/>
    </row>
    <row r="69" spans="2:14" x14ac:dyDescent="0.25">
      <c r="B69" t="s">
        <v>10</v>
      </c>
      <c r="C69" s="2">
        <v>0.2</v>
      </c>
      <c r="D69" s="2">
        <v>3.2258064516129031E-2</v>
      </c>
      <c r="E69" s="2">
        <v>0.96428571428571441</v>
      </c>
      <c r="F69" s="2">
        <v>5.7142857142857141E-2</v>
      </c>
      <c r="G69" s="2">
        <v>0.61663170595867056</v>
      </c>
      <c r="H69" s="1">
        <f t="shared" ref="H69:H72" si="27">SUMPRODUCT(C69:G69,$C$74:$G$74)</f>
        <v>0.55136011578320232</v>
      </c>
      <c r="I69" s="1"/>
      <c r="J69" s="1"/>
      <c r="K69" s="1"/>
      <c r="L69" s="1"/>
      <c r="M69" s="1"/>
      <c r="N69" s="1"/>
    </row>
    <row r="70" spans="2:14" x14ac:dyDescent="0.25">
      <c r="B70" t="s">
        <v>12</v>
      </c>
      <c r="C70" s="2">
        <v>1</v>
      </c>
      <c r="D70" s="2">
        <v>1</v>
      </c>
      <c r="E70" s="2">
        <v>0</v>
      </c>
      <c r="F70" s="2">
        <v>1</v>
      </c>
      <c r="G70" s="2">
        <v>0.1255058554071761</v>
      </c>
      <c r="H70" s="1">
        <f t="shared" si="27"/>
        <v>0.48306527131284771</v>
      </c>
      <c r="I70" s="1"/>
      <c r="J70" s="1"/>
      <c r="K70" s="1"/>
      <c r="L70" s="1"/>
      <c r="M70" s="1"/>
      <c r="N70" s="1"/>
    </row>
    <row r="71" spans="2:14" x14ac:dyDescent="0.25">
      <c r="B71" t="s">
        <v>15</v>
      </c>
      <c r="C71" s="2">
        <v>0</v>
      </c>
      <c r="D71" s="2">
        <v>3.2258064516129031E-2</v>
      </c>
      <c r="E71" s="2">
        <v>1</v>
      </c>
      <c r="F71" s="2">
        <v>0</v>
      </c>
      <c r="G71" s="2">
        <v>6.2068731630018616E-2</v>
      </c>
      <c r="H71" s="1">
        <f t="shared" si="27"/>
        <v>0.49191330638175451</v>
      </c>
      <c r="I71" s="1"/>
      <c r="J71" s="1"/>
      <c r="K71" s="1"/>
      <c r="L71" s="1"/>
      <c r="M71" s="1"/>
      <c r="N71" s="1"/>
    </row>
    <row r="72" spans="2:14" x14ac:dyDescent="0.25">
      <c r="B72" t="s">
        <v>17</v>
      </c>
      <c r="C72" s="2">
        <v>0</v>
      </c>
      <c r="D72" s="2">
        <v>0</v>
      </c>
      <c r="E72" s="2">
        <v>0.78571428571428581</v>
      </c>
      <c r="F72" s="2">
        <v>0.25714285714285712</v>
      </c>
      <c r="G72" s="2">
        <v>0.61663170595867056</v>
      </c>
      <c r="H72" s="1">
        <f t="shared" si="27"/>
        <v>0.42230247764280043</v>
      </c>
      <c r="I72" s="1"/>
      <c r="J72" s="1"/>
      <c r="K72" s="1"/>
      <c r="L72" s="1"/>
      <c r="M72" s="1"/>
      <c r="N72" s="1"/>
    </row>
    <row r="74" spans="2:14" x14ac:dyDescent="0.25">
      <c r="B74" t="s">
        <v>31</v>
      </c>
      <c r="C74" s="1">
        <v>0.26180875684726512</v>
      </c>
      <c r="D74" s="1">
        <v>0.14390309242903732</v>
      </c>
      <c r="E74" s="1">
        <v>0.48500500379472511</v>
      </c>
      <c r="F74" s="1">
        <v>7.2770924303063311E-2</v>
      </c>
      <c r="G74" s="1">
        <v>3.6512222625909224E-2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542A-7FE9-4616-B68F-EF1A49D368BA}">
  <dimension ref="A1:F6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9</v>
      </c>
      <c r="F1" t="s">
        <v>6</v>
      </c>
    </row>
    <row r="2" spans="1:6" x14ac:dyDescent="0.25">
      <c r="A2" t="s">
        <v>1</v>
      </c>
      <c r="B2">
        <v>4</v>
      </c>
      <c r="C2">
        <v>64</v>
      </c>
      <c r="D2">
        <v>0.8</v>
      </c>
      <c r="E2">
        <v>20</v>
      </c>
      <c r="F2" t="s">
        <v>8</v>
      </c>
    </row>
    <row r="3" spans="1:6" x14ac:dyDescent="0.25">
      <c r="A3" t="s">
        <v>10</v>
      </c>
      <c r="B3">
        <v>4</v>
      </c>
      <c r="C3">
        <v>32</v>
      </c>
      <c r="D3">
        <v>0.65</v>
      </c>
      <c r="E3">
        <v>15</v>
      </c>
      <c r="F3" t="s">
        <v>11</v>
      </c>
    </row>
    <row r="4" spans="1:6" x14ac:dyDescent="0.25">
      <c r="A4" t="s">
        <v>12</v>
      </c>
      <c r="B4">
        <v>8</v>
      </c>
      <c r="C4">
        <v>512</v>
      </c>
      <c r="D4">
        <v>2</v>
      </c>
      <c r="E4">
        <v>48</v>
      </c>
      <c r="F4" t="s">
        <v>14</v>
      </c>
    </row>
    <row r="5" spans="1:6" x14ac:dyDescent="0.25">
      <c r="A5" t="s">
        <v>15</v>
      </c>
      <c r="B5">
        <v>3</v>
      </c>
      <c r="C5">
        <v>32</v>
      </c>
      <c r="D5">
        <v>0.6</v>
      </c>
      <c r="E5">
        <v>13</v>
      </c>
      <c r="F5" t="s">
        <v>16</v>
      </c>
    </row>
    <row r="6" spans="1:6" x14ac:dyDescent="0.25">
      <c r="A6" t="s">
        <v>17</v>
      </c>
      <c r="B6">
        <v>3</v>
      </c>
      <c r="C6">
        <v>16</v>
      </c>
      <c r="D6">
        <v>0.9</v>
      </c>
      <c r="E6">
        <v>22</v>
      </c>
      <c r="F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63D2-EA83-4491-B8BD-32EA4FB857FF}">
  <dimension ref="A1:F6"/>
  <sheetViews>
    <sheetView workbookViewId="0">
      <selection activeCell="C22" sqref="C22"/>
    </sheetView>
  </sheetViews>
  <sheetFormatPr baseColWidth="10"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9</v>
      </c>
      <c r="F1" t="s">
        <v>6</v>
      </c>
    </row>
    <row r="2" spans="1:6" x14ac:dyDescent="0.25">
      <c r="A2" t="s">
        <v>2</v>
      </c>
      <c r="B2">
        <v>1</v>
      </c>
      <c r="C2">
        <v>3</v>
      </c>
      <c r="D2">
        <f>1/4</f>
        <v>0.25</v>
      </c>
      <c r="E2">
        <v>5</v>
      </c>
      <c r="F2">
        <v>6</v>
      </c>
    </row>
    <row r="3" spans="1:6" x14ac:dyDescent="0.25">
      <c r="A3" t="s">
        <v>3</v>
      </c>
      <c r="B3">
        <f>1/C2</f>
        <v>0.33333333333333331</v>
      </c>
      <c r="C3">
        <v>1</v>
      </c>
      <c r="D3">
        <f>1/2</f>
        <v>0.5</v>
      </c>
      <c r="E3">
        <v>2</v>
      </c>
      <c r="F3">
        <v>4</v>
      </c>
    </row>
    <row r="4" spans="1:6" x14ac:dyDescent="0.25">
      <c r="A4" t="s">
        <v>4</v>
      </c>
      <c r="B4">
        <f>1/D2</f>
        <v>4</v>
      </c>
      <c r="C4">
        <f>1/D3</f>
        <v>2</v>
      </c>
      <c r="D4">
        <v>1</v>
      </c>
      <c r="E4">
        <v>6</v>
      </c>
      <c r="F4">
        <v>9</v>
      </c>
    </row>
    <row r="5" spans="1:6" x14ac:dyDescent="0.25">
      <c r="A5" t="s">
        <v>9</v>
      </c>
      <c r="B5">
        <f>1/E2</f>
        <v>0.2</v>
      </c>
      <c r="C5">
        <f>1/E3</f>
        <v>0.5</v>
      </c>
      <c r="D5">
        <f>1/E4</f>
        <v>0.16666666666666666</v>
      </c>
      <c r="E5">
        <v>1</v>
      </c>
      <c r="F5">
        <v>3</v>
      </c>
    </row>
    <row r="6" spans="1:6" x14ac:dyDescent="0.25">
      <c r="A6" t="s">
        <v>6</v>
      </c>
      <c r="B6">
        <f>1/F2</f>
        <v>0.16666666666666666</v>
      </c>
      <c r="C6">
        <f>1/F3</f>
        <v>0.25</v>
      </c>
      <c r="D6">
        <f>1/F4</f>
        <v>0.1111111111111111</v>
      </c>
      <c r="E6">
        <f>1/F5</f>
        <v>0.33333333333333331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D930-EEE1-4EC3-A9A5-C8D77884C1FC}">
  <dimension ref="A1:E5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6</v>
      </c>
      <c r="B1" t="s">
        <v>8</v>
      </c>
      <c r="C1" t="s">
        <v>11</v>
      </c>
      <c r="D1" t="s">
        <v>14</v>
      </c>
      <c r="E1" t="s">
        <v>16</v>
      </c>
    </row>
    <row r="2" spans="1:5" x14ac:dyDescent="0.25">
      <c r="A2" t="s">
        <v>8</v>
      </c>
      <c r="B2">
        <v>1</v>
      </c>
      <c r="C2">
        <f>1/2</f>
        <v>0.5</v>
      </c>
      <c r="D2">
        <v>1</v>
      </c>
      <c r="E2">
        <v>3</v>
      </c>
    </row>
    <row r="3" spans="1:5" x14ac:dyDescent="0.25">
      <c r="A3" t="s">
        <v>11</v>
      </c>
      <c r="B3">
        <f>1/C2</f>
        <v>2</v>
      </c>
      <c r="C3">
        <v>1</v>
      </c>
      <c r="D3">
        <v>8</v>
      </c>
      <c r="E3">
        <v>9</v>
      </c>
    </row>
    <row r="4" spans="1:5" x14ac:dyDescent="0.25">
      <c r="A4" t="s">
        <v>14</v>
      </c>
      <c r="B4">
        <f>1/D2</f>
        <v>1</v>
      </c>
      <c r="C4">
        <f>1/D3</f>
        <v>0.125</v>
      </c>
      <c r="D4">
        <v>1</v>
      </c>
      <c r="E4">
        <v>2</v>
      </c>
    </row>
    <row r="5" spans="1:5" x14ac:dyDescent="0.25">
      <c r="A5" t="s">
        <v>16</v>
      </c>
      <c r="B5">
        <f>1/E2</f>
        <v>0.33333333333333331</v>
      </c>
      <c r="C5">
        <f>1/E3</f>
        <v>0.1111111111111111</v>
      </c>
      <c r="D5">
        <f>1/E4</f>
        <v>0.5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D02D-D792-4D5C-8D64-304B4529C586}">
  <dimension ref="B3:J24"/>
  <sheetViews>
    <sheetView topLeftCell="A16" workbookViewId="0">
      <selection activeCell="K29" sqref="K29"/>
    </sheetView>
  </sheetViews>
  <sheetFormatPr baseColWidth="10" defaultRowHeight="15" x14ac:dyDescent="0.25"/>
  <sheetData>
    <row r="3" spans="2:8" x14ac:dyDescent="0.25">
      <c r="B3">
        <v>1</v>
      </c>
      <c r="C3">
        <v>3</v>
      </c>
      <c r="D3">
        <v>5</v>
      </c>
      <c r="E3">
        <v>3</v>
      </c>
      <c r="F3">
        <v>5</v>
      </c>
    </row>
    <row r="4" spans="2:8" x14ac:dyDescent="0.25">
      <c r="B4">
        <v>0.33</v>
      </c>
      <c r="C4">
        <v>1</v>
      </c>
      <c r="D4">
        <v>2</v>
      </c>
      <c r="E4">
        <v>1</v>
      </c>
      <c r="F4">
        <v>3</v>
      </c>
    </row>
    <row r="5" spans="2:8" x14ac:dyDescent="0.25">
      <c r="B5">
        <v>0.2</v>
      </c>
      <c r="C5">
        <v>0.5</v>
      </c>
      <c r="D5">
        <v>1</v>
      </c>
      <c r="E5">
        <v>1</v>
      </c>
      <c r="F5">
        <v>2</v>
      </c>
    </row>
    <row r="6" spans="2:8" x14ac:dyDescent="0.25">
      <c r="B6">
        <v>0.33</v>
      </c>
      <c r="C6">
        <v>1</v>
      </c>
      <c r="D6">
        <v>1</v>
      </c>
      <c r="E6">
        <v>1</v>
      </c>
      <c r="F6">
        <v>4</v>
      </c>
    </row>
    <row r="7" spans="2:8" x14ac:dyDescent="0.25">
      <c r="B7">
        <v>0.2</v>
      </c>
      <c r="C7">
        <v>0.33</v>
      </c>
      <c r="D7">
        <v>0.5</v>
      </c>
      <c r="E7">
        <v>0.25</v>
      </c>
      <c r="F7">
        <v>1</v>
      </c>
    </row>
    <row r="10" spans="2:8" x14ac:dyDescent="0.25">
      <c r="B10" t="s">
        <v>32</v>
      </c>
      <c r="G10" t="s">
        <v>34</v>
      </c>
      <c r="H10" t="s">
        <v>35</v>
      </c>
    </row>
    <row r="11" spans="2:8" x14ac:dyDescent="0.25">
      <c r="B11" cm="1">
        <f t="array" ref="B11:F15">MMULT(B3:F7,B3:F7)</f>
        <v>4.9800000000000004</v>
      </c>
      <c r="C11">
        <v>13.15</v>
      </c>
      <c r="D11">
        <v>21.5</v>
      </c>
      <c r="E11">
        <v>15.25</v>
      </c>
      <c r="F11">
        <v>41</v>
      </c>
      <c r="G11">
        <f>SUM(B11:F11)</f>
        <v>95.88</v>
      </c>
      <c r="H11" s="1">
        <f>G11/SUM(_xlfn.ANCHORARRAY($B$11))</f>
        <v>0.47367703407431416</v>
      </c>
    </row>
    <row r="12" spans="2:8" x14ac:dyDescent="0.25">
      <c r="B12">
        <v>1.9900000000000002</v>
      </c>
      <c r="C12">
        <v>4.9800000000000004</v>
      </c>
      <c r="D12">
        <v>8.15</v>
      </c>
      <c r="E12">
        <v>5.74</v>
      </c>
      <c r="F12">
        <v>15.65</v>
      </c>
      <c r="G12">
        <f t="shared" ref="G12:G15" si="0">SUM(B12:F12)</f>
        <v>36.51</v>
      </c>
      <c r="H12" s="1">
        <f>G12/SUM(_xlfn.ANCHORARRAY($B$11))</f>
        <v>0.18037076047197759</v>
      </c>
    </row>
    <row r="13" spans="2:8" x14ac:dyDescent="0.25">
      <c r="B13">
        <v>1.2949999999999999</v>
      </c>
      <c r="C13">
        <v>3.2600000000000002</v>
      </c>
      <c r="D13">
        <v>5</v>
      </c>
      <c r="E13">
        <v>3.6</v>
      </c>
      <c r="F13">
        <v>10.5</v>
      </c>
      <c r="G13">
        <f t="shared" si="0"/>
        <v>23.655000000000001</v>
      </c>
      <c r="H13" s="1">
        <f>G13/SUM(_xlfn.ANCHORARRAY($B$11))</f>
        <v>0.11686306050300274</v>
      </c>
    </row>
    <row r="14" spans="2:8" x14ac:dyDescent="0.25">
      <c r="B14">
        <v>1.9900000000000002</v>
      </c>
      <c r="C14">
        <v>4.8100000000000005</v>
      </c>
      <c r="D14">
        <v>7.65</v>
      </c>
      <c r="E14">
        <v>4.99</v>
      </c>
      <c r="F14">
        <v>14.65</v>
      </c>
      <c r="G14">
        <f t="shared" si="0"/>
        <v>34.090000000000003</v>
      </c>
      <c r="H14" s="1">
        <f>G14/SUM(_xlfn.ANCHORARRAY($B$11))</f>
        <v>0.16841520746342692</v>
      </c>
    </row>
    <row r="15" spans="2:8" x14ac:dyDescent="0.25">
      <c r="B15">
        <v>0.69140000000000001</v>
      </c>
      <c r="C15">
        <v>1.7600000000000002</v>
      </c>
      <c r="D15">
        <v>2.91</v>
      </c>
      <c r="E15">
        <v>1.9300000000000002</v>
      </c>
      <c r="F15">
        <v>4.99</v>
      </c>
      <c r="G15">
        <f t="shared" si="0"/>
        <v>12.281400000000001</v>
      </c>
      <c r="H15" s="1">
        <f>G15/SUM(_xlfn.ANCHORARRAY($B$11))</f>
        <v>6.0673937487278715E-2</v>
      </c>
    </row>
    <row r="16" spans="2:8" x14ac:dyDescent="0.25">
      <c r="H16" s="5">
        <f>SUM(H11:H15)</f>
        <v>1</v>
      </c>
    </row>
    <row r="18" spans="2:10" x14ac:dyDescent="0.25">
      <c r="B18" t="s">
        <v>33</v>
      </c>
    </row>
    <row r="19" spans="2:10" x14ac:dyDescent="0.25">
      <c r="B19" cm="1">
        <f t="array" ref="B19:F23">MMULT(B11:F15,B11:F15)</f>
        <v>137.50630000000001</v>
      </c>
      <c r="C19">
        <v>346.57650000000007</v>
      </c>
      <c r="D19">
        <v>557.71500000000003</v>
      </c>
      <c r="E19">
        <v>384.05349999999999</v>
      </c>
      <c r="F19">
        <v>1063.73</v>
      </c>
      <c r="G19">
        <f>SUM(B19:F19)</f>
        <v>2489.5812999999998</v>
      </c>
      <c r="H19" s="1">
        <f>G19/SUM(_xlfn.ANCHORARRAY($B$19))</f>
        <v>0.47152218444789851</v>
      </c>
    </row>
    <row r="20" spans="2:10" x14ac:dyDescent="0.25">
      <c r="B20">
        <v>52.617660000000008</v>
      </c>
      <c r="C20">
        <v>132.69130000000001</v>
      </c>
      <c r="D20">
        <v>213.57450000000003</v>
      </c>
      <c r="E20">
        <v>147.11980000000003</v>
      </c>
      <c r="F20">
        <v>407.28650000000005</v>
      </c>
      <c r="G20">
        <f t="shared" ref="G20:G23" si="1">SUM(B20:F20)</f>
        <v>953.28976000000011</v>
      </c>
      <c r="H20" s="1">
        <f t="shared" ref="H20:H23" si="2">G20/SUM(_xlfn.ANCHORARRAY($B$19))</f>
        <v>0.18055135216793802</v>
      </c>
      <c r="J20" cm="1">
        <f t="array" ref="J20:J24">MMULT(B3:F7,H19:H23)</f>
        <v>2.4128741691772952</v>
      </c>
    </row>
    <row r="21" spans="2:10" x14ac:dyDescent="0.25">
      <c r="B21">
        <v>33.835200000000007</v>
      </c>
      <c r="C21">
        <v>85.360050000000015</v>
      </c>
      <c r="D21">
        <v>137.50650000000002</v>
      </c>
      <c r="E21">
        <v>94.690150000000003</v>
      </c>
      <c r="F21">
        <v>261.74900000000002</v>
      </c>
      <c r="G21">
        <f>SUM(B21:F21)</f>
        <v>613.1409000000001</v>
      </c>
      <c r="H21" s="6">
        <f t="shared" si="2"/>
        <v>0.11612777479584642</v>
      </c>
      <c r="J21">
        <v>0.92387089969715419</v>
      </c>
    </row>
    <row r="22" spans="2:10" x14ac:dyDescent="0.25">
      <c r="B22">
        <v>49.447960000000009</v>
      </c>
      <c r="C22">
        <v>124.84720000000003</v>
      </c>
      <c r="D22">
        <v>201.04150000000004</v>
      </c>
      <c r="E22">
        <v>138.67150000000004</v>
      </c>
      <c r="F22">
        <v>383.39850000000001</v>
      </c>
      <c r="G22">
        <f t="shared" si="1"/>
        <v>897.4066600000001</v>
      </c>
      <c r="H22" s="7">
        <f t="shared" si="2"/>
        <v>0.16996719434761687</v>
      </c>
      <c r="J22">
        <v>0.59433807059841204</v>
      </c>
    </row>
    <row r="23" spans="2:10" x14ac:dyDescent="0.25">
      <c r="B23">
        <v>18.004808000000001</v>
      </c>
      <c r="C23">
        <v>45.409010000000009</v>
      </c>
      <c r="D23">
        <v>73.044499999999999</v>
      </c>
      <c r="E23">
        <v>50.383650000000003</v>
      </c>
      <c r="F23">
        <v>139.62100000000001</v>
      </c>
      <c r="G23">
        <f t="shared" si="1"/>
        <v>326.46296800000005</v>
      </c>
      <c r="H23" s="1">
        <f t="shared" si="2"/>
        <v>6.1831494240700002E-2</v>
      </c>
      <c r="J23">
        <v>0.86957461914200773</v>
      </c>
    </row>
    <row r="24" spans="2:10" x14ac:dyDescent="0.25">
      <c r="H24" s="5">
        <f>SUM(H19:H23)</f>
        <v>0.99999999999999989</v>
      </c>
      <c r="J24">
        <v>0.3162735633305267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Datos</vt:lpstr>
      <vt:lpstr>AHP</vt:lpstr>
      <vt:lpstr>AHP_color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Martín Sánchez</cp:lastModifiedBy>
  <dcterms:created xsi:type="dcterms:W3CDTF">2023-05-09T21:03:39Z</dcterms:created>
  <dcterms:modified xsi:type="dcterms:W3CDTF">2023-05-28T08:37:22Z</dcterms:modified>
</cp:coreProperties>
</file>