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777bf2bb41767b9/Documentos/personal/Universidad/Septimo_semestre/Opti_multiobjective/Multicriterio/"/>
    </mc:Choice>
  </mc:AlternateContent>
  <xr:revisionPtr revIDLastSave="33" documentId="13_ncr:1_{BB0849C7-1BBA-4C5F-A965-BD800D1522E2}" xr6:coauthVersionLast="47" xr6:coauthVersionMax="47" xr10:uidLastSave="{B9962101-8200-4ABA-BB98-642F16E22BE7}"/>
  <bookViews>
    <workbookView xWindow="-15" yWindow="0" windowWidth="20460" windowHeight="10890" activeTab="3" xr2:uid="{00000000-000D-0000-FFFF-FFFF00000000}"/>
  </bookViews>
  <sheets>
    <sheet name="Opciones" sheetId="2" r:id="rId1"/>
    <sheet name="Cuantiativos" sheetId="3" r:id="rId2"/>
    <sheet name="tipo_inmueble" sheetId="4" r:id="rId3"/>
    <sheet name="Datos" sheetId="5" r:id="rId4"/>
    <sheet name="AHP" sheetId="6" r:id="rId5"/>
    <sheet name="AHP_tip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H4" i="2"/>
  <c r="H5" i="2"/>
  <c r="H6" i="2"/>
  <c r="H7" i="2"/>
  <c r="H8" i="2"/>
  <c r="H9" i="2"/>
  <c r="H10" i="2"/>
  <c r="H11" i="2"/>
  <c r="H12" i="2"/>
  <c r="H3" i="2"/>
  <c r="C4" i="7"/>
  <c r="B4" i="7"/>
  <c r="B3" i="7"/>
  <c r="F7" i="6"/>
  <c r="E7" i="6"/>
  <c r="D7" i="6"/>
  <c r="C7" i="6"/>
  <c r="B7" i="6"/>
  <c r="E6" i="6"/>
  <c r="D6" i="6"/>
  <c r="C6" i="6"/>
  <c r="B6" i="6"/>
  <c r="D5" i="6"/>
  <c r="C5" i="6"/>
  <c r="B5" i="6"/>
  <c r="C4" i="6"/>
  <c r="B4" i="6"/>
  <c r="B3" i="6"/>
  <c r="C4" i="4" l="1"/>
  <c r="C5" i="4"/>
  <c r="D5" i="4"/>
  <c r="F9" i="4"/>
  <c r="F12" i="4" s="1"/>
  <c r="G10" i="4" s="1"/>
  <c r="F10" i="4"/>
  <c r="F11" i="4"/>
  <c r="F15" i="4"/>
  <c r="F18" i="4" s="1"/>
  <c r="F16" i="4"/>
  <c r="F17" i="4"/>
  <c r="G17" i="4" l="1"/>
  <c r="G16" i="4"/>
  <c r="G11" i="4"/>
  <c r="G9" i="4"/>
  <c r="G15" i="4"/>
  <c r="L4" i="2" l="1"/>
  <c r="L5" i="2"/>
  <c r="L6" i="2"/>
  <c r="L7" i="2"/>
  <c r="L8" i="2"/>
  <c r="L9" i="2"/>
  <c r="L10" i="2"/>
  <c r="L11" i="2"/>
  <c r="L12" i="2"/>
  <c r="L3" i="2"/>
  <c r="L14" i="2"/>
  <c r="N40" i="3"/>
  <c r="N41" i="3"/>
  <c r="N42" i="3"/>
  <c r="N43" i="3"/>
  <c r="N44" i="3"/>
  <c r="N45" i="3"/>
  <c r="H14" i="2"/>
  <c r="K14" i="2"/>
  <c r="J14" i="2"/>
  <c r="J10" i="2" s="1"/>
  <c r="I14" i="2"/>
  <c r="K12" i="2"/>
  <c r="I12" i="2"/>
  <c r="K11" i="2"/>
  <c r="I11" i="2"/>
  <c r="K10" i="2"/>
  <c r="I10" i="2"/>
  <c r="K9" i="2"/>
  <c r="I9" i="2"/>
  <c r="K8" i="2"/>
  <c r="I8" i="2"/>
  <c r="K7" i="2"/>
  <c r="I7" i="2"/>
  <c r="K6" i="2"/>
  <c r="I6" i="2"/>
  <c r="K5" i="2"/>
  <c r="I5" i="2"/>
  <c r="K4" i="2"/>
  <c r="I4" i="2"/>
  <c r="K3" i="2"/>
  <c r="I3" i="2"/>
  <c r="J3" i="2" l="1"/>
  <c r="J7" i="2"/>
  <c r="J4" i="2"/>
  <c r="N6" i="2"/>
  <c r="J12" i="2"/>
  <c r="N12" i="2" s="1"/>
  <c r="N3" i="2"/>
  <c r="J9" i="2"/>
  <c r="J6" i="2"/>
  <c r="J11" i="2"/>
  <c r="J8" i="2"/>
  <c r="N10" i="2"/>
  <c r="J5" i="2"/>
  <c r="N5" i="2" s="1"/>
  <c r="N7" i="2"/>
  <c r="N9" i="2" l="1"/>
  <c r="N8" i="2"/>
  <c r="N11" i="2"/>
  <c r="N4" i="2"/>
  <c r="M4" i="3"/>
  <c r="H9" i="3"/>
  <c r="G9" i="3"/>
  <c r="F9" i="3"/>
  <c r="D9" i="3"/>
  <c r="E9" i="3"/>
  <c r="G8" i="3"/>
  <c r="F8" i="3"/>
  <c r="E8" i="3"/>
  <c r="D8" i="3"/>
  <c r="N25" i="2"/>
  <c r="L27" i="2" s="1"/>
  <c r="M25" i="2"/>
  <c r="L26" i="2" s="1"/>
  <c r="L23" i="2"/>
  <c r="R23" i="2"/>
  <c r="J31" i="2" s="1"/>
  <c r="Q23" i="2"/>
  <c r="J30" i="2" s="1"/>
  <c r="P23" i="2"/>
  <c r="J29" i="2" s="1"/>
  <c r="O23" i="2"/>
  <c r="J28" i="2" s="1"/>
  <c r="N23" i="2"/>
  <c r="J27" i="2" s="1"/>
  <c r="M23" i="2"/>
  <c r="J26" i="2" s="1"/>
  <c r="Q31" i="2"/>
  <c r="P31" i="2"/>
  <c r="P30" i="2"/>
  <c r="O31" i="2"/>
  <c r="O30" i="2"/>
  <c r="O29" i="2"/>
  <c r="N31" i="2"/>
  <c r="N30" i="2"/>
  <c r="N29" i="2"/>
  <c r="N28" i="2"/>
  <c r="M31" i="2"/>
  <c r="M30" i="2"/>
  <c r="M29" i="2"/>
  <c r="M28" i="2"/>
  <c r="M27" i="2"/>
  <c r="L31" i="2"/>
  <c r="L30" i="2"/>
  <c r="L29" i="2"/>
  <c r="L28" i="2"/>
  <c r="K31" i="2"/>
  <c r="K30" i="2"/>
  <c r="K29" i="2"/>
  <c r="K28" i="2"/>
  <c r="K27" i="2"/>
  <c r="K26" i="2"/>
  <c r="K25" i="2"/>
  <c r="J25" i="2"/>
  <c r="K23" i="2"/>
  <c r="J24" i="2" s="1"/>
  <c r="J23" i="2"/>
  <c r="F7" i="3"/>
  <c r="E7" i="3"/>
  <c r="D7" i="3"/>
  <c r="E6" i="3"/>
  <c r="D6" i="3"/>
  <c r="D5" i="3"/>
  <c r="M5" i="3" s="1"/>
  <c r="D13" i="3" l="1" a="1"/>
  <c r="M15" i="3" s="1"/>
  <c r="M6" i="3"/>
  <c r="M9" i="3"/>
  <c r="M8" i="3"/>
  <c r="M7" i="3"/>
  <c r="M16" i="3" l="1"/>
  <c r="M17" i="3"/>
  <c r="M18" i="3"/>
  <c r="M14" i="3"/>
  <c r="D13" i="3"/>
  <c r="M13" i="3" s="1"/>
  <c r="D22" i="3" a="1"/>
  <c r="M10" i="3"/>
  <c r="N7" i="3" s="1"/>
  <c r="M19" i="3" l="1"/>
  <c r="N18" i="3" s="1"/>
  <c r="N5" i="3"/>
  <c r="N6" i="3"/>
  <c r="N4" i="3"/>
  <c r="N9" i="3"/>
  <c r="N8" i="3"/>
  <c r="M24" i="3"/>
  <c r="M26" i="3"/>
  <c r="M23" i="3"/>
  <c r="D22" i="3"/>
  <c r="M27" i="3"/>
  <c r="M25" i="3"/>
  <c r="N16" i="3" l="1"/>
  <c r="N17" i="3"/>
  <c r="N13" i="3"/>
  <c r="N15" i="3"/>
  <c r="N14" i="3"/>
  <c r="N10" i="3"/>
  <c r="M22" i="3"/>
  <c r="D31" i="3" a="1"/>
  <c r="N19" i="3" l="1"/>
  <c r="M32" i="3"/>
  <c r="D31" i="3"/>
  <c r="M34" i="3"/>
  <c r="M36" i="3"/>
  <c r="M35" i="3"/>
  <c r="M33" i="3"/>
  <c r="M28" i="3"/>
  <c r="N22" i="3" s="1"/>
  <c r="M31" i="3" l="1"/>
  <c r="D40" i="3" a="1"/>
  <c r="N23" i="3"/>
  <c r="N26" i="3"/>
  <c r="N27" i="3"/>
  <c r="N24" i="3"/>
  <c r="N25" i="3"/>
  <c r="N28" i="3" l="1"/>
  <c r="M42" i="3"/>
  <c r="M45" i="3"/>
  <c r="D40" i="3"/>
  <c r="M40" i="3" s="1"/>
  <c r="M44" i="3"/>
  <c r="M41" i="3"/>
  <c r="M43" i="3"/>
  <c r="M37" i="3"/>
  <c r="N35" i="3" l="1"/>
  <c r="N36" i="3"/>
  <c r="N33" i="3"/>
  <c r="N34" i="3"/>
  <c r="N32" i="3"/>
  <c r="M46" i="3"/>
  <c r="N31" i="3"/>
  <c r="O31" i="3" l="1" a="1"/>
  <c r="N37" i="3"/>
  <c r="O31" i="3" l="1"/>
  <c r="P31" i="3" s="1"/>
  <c r="P32" i="3"/>
  <c r="P34" i="3"/>
  <c r="P36" i="3"/>
  <c r="P33" i="3"/>
  <c r="P35" i="3"/>
  <c r="O40" i="3" a="1"/>
  <c r="N46" i="3"/>
  <c r="Q31" i="3" l="1"/>
  <c r="R31" i="3" s="1"/>
  <c r="S31" i="3" s="1"/>
  <c r="O40" i="3"/>
  <c r="P40" i="3" s="1"/>
  <c r="P43" i="3"/>
  <c r="P41" i="3"/>
  <c r="P45" i="3"/>
  <c r="P42" i="3"/>
  <c r="P44" i="3"/>
  <c r="Q40" i="3" l="1"/>
  <c r="R40" i="3" s="1"/>
  <c r="S4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<sst xmlns="http://schemas.openxmlformats.org/spreadsheetml/2006/main" count="221" uniqueCount="59">
  <si>
    <t>Criterios</t>
  </si>
  <si>
    <t>Precio</t>
  </si>
  <si>
    <t>Área</t>
  </si>
  <si>
    <t>Número de habitaciones</t>
  </si>
  <si>
    <t>Estrato</t>
  </si>
  <si>
    <t>Comodidades</t>
  </si>
  <si>
    <t>Tipo de inmueble</t>
  </si>
  <si>
    <t>Opción 1</t>
  </si>
  <si>
    <t>Piscina, gimnasio, salón social, turco, parques infantiles, zonas verdes</t>
  </si>
  <si>
    <t>Apartamento</t>
  </si>
  <si>
    <t>Opción 2</t>
  </si>
  <si>
    <t>Piscina, sauna, parque infantil, zonas verdes</t>
  </si>
  <si>
    <t>Apartamento 2 pisos</t>
  </si>
  <si>
    <t>Opción 3</t>
  </si>
  <si>
    <t>Piscina, gimnasio, juegos infantiles, zonas verdes</t>
  </si>
  <si>
    <t>Opción 4</t>
  </si>
  <si>
    <t>Zonas verdes</t>
  </si>
  <si>
    <t>Opción 5</t>
  </si>
  <si>
    <t>Piscina, sauna, parque infantil, placa polideportiva, zonas verdes</t>
  </si>
  <si>
    <t>Opción 6</t>
  </si>
  <si>
    <t>2 piscinas, sendero peatonal, placa polideportiva</t>
  </si>
  <si>
    <t>Opción 7</t>
  </si>
  <si>
    <t>Salon social, juegos para niños, zonas verdes, piscina, gimansio</t>
  </si>
  <si>
    <t>Opción 8</t>
  </si>
  <si>
    <t>Piscina, sauna, juegos infantiles, salón social, zonas verdes</t>
  </si>
  <si>
    <t>Casa 2 pisos</t>
  </si>
  <si>
    <t>Opción 9</t>
  </si>
  <si>
    <t xml:space="preserve">Piscina, juegos infantiles, gimansio, cancha de baloncesto, salón social, </t>
  </si>
  <si>
    <t>Opción 10</t>
  </si>
  <si>
    <t>Juegos infantiles, piscina, salón social</t>
  </si>
  <si>
    <t>Habitaciones</t>
  </si>
  <si>
    <t>Piscina</t>
  </si>
  <si>
    <t>Gimnasio</t>
  </si>
  <si>
    <t>Salón social</t>
  </si>
  <si>
    <t>Suma</t>
  </si>
  <si>
    <t>Total</t>
  </si>
  <si>
    <t>Sumas filas</t>
  </si>
  <si>
    <t>A</t>
  </si>
  <si>
    <t>valor %</t>
  </si>
  <si>
    <t>zonas verdes</t>
  </si>
  <si>
    <t>placa polideportiva</t>
  </si>
  <si>
    <t>Mezclo juegos infantiles con parques infantiles y placa polideportiva con cancha de básquet</t>
  </si>
  <si>
    <t>Turco</t>
  </si>
  <si>
    <t>Sauna</t>
  </si>
  <si>
    <t>Parques infantiles</t>
  </si>
  <si>
    <t>Sendero peatonal</t>
  </si>
  <si>
    <t>Placa polideportiva</t>
  </si>
  <si>
    <t>comodidades</t>
  </si>
  <si>
    <t>Tipo</t>
  </si>
  <si>
    <t>v1</t>
  </si>
  <si>
    <t>v1%</t>
  </si>
  <si>
    <t>lmax</t>
  </si>
  <si>
    <t>CI</t>
  </si>
  <si>
    <t>CR</t>
  </si>
  <si>
    <t>Rank</t>
  </si>
  <si>
    <t>Rango de variables</t>
  </si>
  <si>
    <t>Ponderación</t>
  </si>
  <si>
    <t>Valor</t>
  </si>
  <si>
    <t>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</si>
</sst>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/>
    <xf numFmtId="9" fontId="0" fillId="0" borderId="9" xfId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/>
    <xf numFmtId="9" fontId="0" fillId="0" borderId="0" xfId="1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22860</xdr:rowOff>
    </xdr:from>
    <xdr:to>
      <xdr:col>5</xdr:col>
      <xdr:colOff>3195231</xdr:colOff>
      <xdr:row>17</xdr:row>
      <xdr:rowOff>68664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19BD0E-B215-169F-7469-6D6FC791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0620"/>
          <a:ext cx="7765453" cy="96020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5130-5318-402B-834A-C51881E2F9B4}">
  <dimension ref="A1:R31"/>
  <sheetViews>
    <sheetView topLeftCell="D2" zoomScale="83" workbookViewId="0">
      <selection activeCell="J13" sqref="J13"/>
    </sheetView>
  </sheetViews>
  <sheetFormatPr baseColWidth="10" defaultRowHeight="15" x14ac:dyDescent="0.25"/>
  <cols>
    <col min="1" max="1" width="10.28515625" bestFit="1" customWidth="1"/>
    <col min="2" max="2" width="18.28515625" bestFit="1" customWidth="1"/>
    <col min="3" max="3" width="5.140625" bestFit="1" customWidth="1"/>
    <col min="4" max="4" width="23.7109375" bestFit="1" customWidth="1"/>
    <col min="5" max="5" width="7.7109375" bestFit="1" customWidth="1"/>
    <col min="6" max="6" width="69" bestFit="1" customWidth="1"/>
    <col min="7" max="7" width="20.7109375" bestFit="1" customWidth="1"/>
    <col min="8" max="8" width="17.140625" bestFit="1" customWidth="1"/>
    <col min="9" max="9" width="17.42578125" customWidth="1"/>
  </cols>
  <sheetData>
    <row r="1" spans="1:14" x14ac:dyDescent="0.25">
      <c r="A1" s="1"/>
      <c r="B1" s="33" t="s">
        <v>0</v>
      </c>
      <c r="C1" s="34"/>
      <c r="D1" s="34"/>
      <c r="E1" s="34"/>
      <c r="F1" s="34"/>
      <c r="G1" s="35"/>
    </row>
    <row r="2" spans="1:14" ht="32.25" customHeight="1" x14ac:dyDescent="0.25">
      <c r="A2" s="2" t="s">
        <v>58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21" t="s">
        <v>1</v>
      </c>
      <c r="I2" s="21" t="s">
        <v>2</v>
      </c>
      <c r="J2" s="21" t="s">
        <v>3</v>
      </c>
      <c r="K2" s="21" t="s">
        <v>4</v>
      </c>
      <c r="L2" s="21" t="s">
        <v>5</v>
      </c>
      <c r="M2" s="21" t="s">
        <v>6</v>
      </c>
      <c r="N2" s="21" t="s">
        <v>54</v>
      </c>
    </row>
    <row r="3" spans="1:14" x14ac:dyDescent="0.25">
      <c r="A3" s="1" t="s">
        <v>7</v>
      </c>
      <c r="B3" s="5">
        <v>520000000</v>
      </c>
      <c r="C3" s="6">
        <v>140</v>
      </c>
      <c r="D3" s="6">
        <v>4</v>
      </c>
      <c r="E3" s="6">
        <v>5</v>
      </c>
      <c r="F3" s="6">
        <v>6</v>
      </c>
      <c r="G3" s="7" t="s">
        <v>9</v>
      </c>
      <c r="H3" s="24">
        <f>(MAX(B3:B12)-B3)/H$14</f>
        <v>0.8666666666666667</v>
      </c>
      <c r="I3" s="24">
        <f>(C3-MIN(C$3:C$12))/I$14</f>
        <v>0.27710843373493976</v>
      </c>
      <c r="J3" s="24">
        <f>(D3-MIN(D$3:D$12))/J$14</f>
        <v>0.5</v>
      </c>
      <c r="K3" s="24">
        <f>(E3-MIN(E$3:E$12))/K$14</f>
        <v>0.5</v>
      </c>
      <c r="L3" s="24">
        <f>(F3-MIN(F$3:F$12))/L$14</f>
        <v>1</v>
      </c>
      <c r="M3" s="23">
        <v>0.13464894616727099</v>
      </c>
      <c r="N3" s="23">
        <f t="shared" ref="N3:N12" si="0">SUMPRODUCT(H3:M3,$H$15:$M$15)</f>
        <v>0.65271735295949451</v>
      </c>
    </row>
    <row r="4" spans="1:14" x14ac:dyDescent="0.25">
      <c r="A4" s="8" t="s">
        <v>10</v>
      </c>
      <c r="B4" s="9">
        <v>560000000</v>
      </c>
      <c r="C4" s="10">
        <v>145</v>
      </c>
      <c r="D4" s="10">
        <v>4</v>
      </c>
      <c r="E4" s="10">
        <v>5</v>
      </c>
      <c r="F4" s="10">
        <v>4</v>
      </c>
      <c r="G4" s="11" t="s">
        <v>12</v>
      </c>
      <c r="H4" s="24">
        <f t="shared" ref="H4:H12" si="1">(MAX(B4:B13)-B4)/H$14</f>
        <v>0.6</v>
      </c>
      <c r="I4" s="24">
        <f t="shared" ref="I4:I12" si="2">(C4-MIN(C$3:C$12))/I$14</f>
        <v>0.33734939759036142</v>
      </c>
      <c r="J4" s="24">
        <f t="shared" ref="J4:J12" si="3">(D4-MIN(D$3:D$12))/J$14</f>
        <v>0.5</v>
      </c>
      <c r="K4" s="24">
        <f t="shared" ref="K4:K12" si="4">(E4-MIN(E$3:E$12))/K$14</f>
        <v>0.5</v>
      </c>
      <c r="L4" s="24">
        <f t="shared" ref="L4:L12" si="5">(F4-MIN(F$3:F$12))/L$14</f>
        <v>0.6</v>
      </c>
      <c r="M4" s="23">
        <v>0.22687609075043599</v>
      </c>
      <c r="N4" s="23">
        <f t="shared" si="0"/>
        <v>0.50719503163010216</v>
      </c>
    </row>
    <row r="5" spans="1:14" x14ac:dyDescent="0.25">
      <c r="A5" s="8" t="s">
        <v>13</v>
      </c>
      <c r="B5" s="9">
        <v>570000000</v>
      </c>
      <c r="C5" s="10">
        <v>157</v>
      </c>
      <c r="D5" s="10">
        <v>5</v>
      </c>
      <c r="E5" s="10">
        <v>6</v>
      </c>
      <c r="F5" s="10">
        <v>4</v>
      </c>
      <c r="G5" s="11" t="s">
        <v>9</v>
      </c>
      <c r="H5" s="24">
        <f t="shared" si="1"/>
        <v>0.53333333333333333</v>
      </c>
      <c r="I5" s="24">
        <f t="shared" si="2"/>
        <v>0.48192771084337349</v>
      </c>
      <c r="J5" s="24">
        <f t="shared" si="3"/>
        <v>1</v>
      </c>
      <c r="K5" s="24">
        <f t="shared" si="4"/>
        <v>1</v>
      </c>
      <c r="L5" s="24">
        <f t="shared" si="5"/>
        <v>0.6</v>
      </c>
      <c r="M5" s="23">
        <v>0.13464894616727099</v>
      </c>
      <c r="N5" s="23">
        <f t="shared" si="0"/>
        <v>0.57904979083320129</v>
      </c>
    </row>
    <row r="6" spans="1:14" x14ac:dyDescent="0.25">
      <c r="A6" s="8" t="s">
        <v>15</v>
      </c>
      <c r="B6" s="9">
        <v>610000000</v>
      </c>
      <c r="C6" s="10">
        <v>126</v>
      </c>
      <c r="D6" s="10">
        <v>3</v>
      </c>
      <c r="E6" s="10">
        <v>5</v>
      </c>
      <c r="F6" s="10">
        <v>1</v>
      </c>
      <c r="G6" s="11" t="s">
        <v>9</v>
      </c>
      <c r="H6" s="24">
        <f t="shared" si="1"/>
        <v>0.26666666666666666</v>
      </c>
      <c r="I6" s="24">
        <f t="shared" si="2"/>
        <v>0.10843373493975904</v>
      </c>
      <c r="J6" s="24">
        <f t="shared" si="3"/>
        <v>0</v>
      </c>
      <c r="K6" s="24">
        <f t="shared" si="4"/>
        <v>0.5</v>
      </c>
      <c r="L6" s="24">
        <f t="shared" si="5"/>
        <v>0</v>
      </c>
      <c r="M6" s="23">
        <v>0.13464894616727077</v>
      </c>
      <c r="N6" s="23">
        <f t="shared" si="0"/>
        <v>0.19099900689060667</v>
      </c>
    </row>
    <row r="7" spans="1:14" x14ac:dyDescent="0.25">
      <c r="A7" s="8" t="s">
        <v>17</v>
      </c>
      <c r="B7" s="9">
        <v>650000000</v>
      </c>
      <c r="C7" s="10">
        <v>200</v>
      </c>
      <c r="D7" s="10">
        <v>3</v>
      </c>
      <c r="E7" s="10">
        <v>6</v>
      </c>
      <c r="F7" s="10">
        <v>5</v>
      </c>
      <c r="G7" s="11" t="s">
        <v>9</v>
      </c>
      <c r="H7" s="24">
        <f t="shared" si="1"/>
        <v>0</v>
      </c>
      <c r="I7" s="24">
        <f t="shared" si="2"/>
        <v>1</v>
      </c>
      <c r="J7" s="24">
        <f t="shared" si="3"/>
        <v>0</v>
      </c>
      <c r="K7" s="24">
        <f t="shared" si="4"/>
        <v>1</v>
      </c>
      <c r="L7" s="24">
        <f t="shared" si="5"/>
        <v>0.8</v>
      </c>
      <c r="M7" s="23">
        <v>0.13464894616727077</v>
      </c>
      <c r="N7" s="32">
        <f t="shared" si="0"/>
        <v>0.3342424629471441</v>
      </c>
    </row>
    <row r="8" spans="1:14" x14ac:dyDescent="0.25">
      <c r="A8" s="8" t="s">
        <v>19</v>
      </c>
      <c r="B8" s="9">
        <v>520000000</v>
      </c>
      <c r="C8" s="10">
        <v>144</v>
      </c>
      <c r="D8" s="10">
        <v>4</v>
      </c>
      <c r="E8" s="10">
        <v>4</v>
      </c>
      <c r="F8" s="10">
        <v>4</v>
      </c>
      <c r="G8" s="11" t="s">
        <v>9</v>
      </c>
      <c r="H8" s="24">
        <f t="shared" si="1"/>
        <v>0.4</v>
      </c>
      <c r="I8" s="24">
        <f t="shared" si="2"/>
        <v>0.3253012048192771</v>
      </c>
      <c r="J8" s="24">
        <f t="shared" si="3"/>
        <v>0.5</v>
      </c>
      <c r="K8" s="24">
        <f t="shared" si="4"/>
        <v>0</v>
      </c>
      <c r="L8" s="24">
        <f t="shared" si="5"/>
        <v>0.6</v>
      </c>
      <c r="M8" s="23">
        <v>0.13464894616727077</v>
      </c>
      <c r="N8" s="23">
        <f t="shared" si="0"/>
        <v>0.37107914860871355</v>
      </c>
    </row>
    <row r="9" spans="1:14" x14ac:dyDescent="0.25">
      <c r="A9" s="8" t="s">
        <v>21</v>
      </c>
      <c r="B9" s="9">
        <v>500000000</v>
      </c>
      <c r="C9" s="10">
        <v>200</v>
      </c>
      <c r="D9" s="10">
        <v>5</v>
      </c>
      <c r="E9" s="10">
        <v>5</v>
      </c>
      <c r="F9" s="10">
        <v>4</v>
      </c>
      <c r="G9" s="11" t="s">
        <v>9</v>
      </c>
      <c r="H9" s="24">
        <f t="shared" si="1"/>
        <v>0.53333333333333333</v>
      </c>
      <c r="I9" s="24">
        <f t="shared" si="2"/>
        <v>1</v>
      </c>
      <c r="J9" s="24">
        <f t="shared" si="3"/>
        <v>1</v>
      </c>
      <c r="K9" s="24">
        <f t="shared" si="4"/>
        <v>0.5</v>
      </c>
      <c r="L9" s="24">
        <f t="shared" si="5"/>
        <v>0.6</v>
      </c>
      <c r="M9" s="23">
        <v>0.13464894616727077</v>
      </c>
      <c r="N9" s="23">
        <f t="shared" si="0"/>
        <v>0.65397077931464265</v>
      </c>
    </row>
    <row r="10" spans="1:14" x14ac:dyDescent="0.25">
      <c r="A10" s="8" t="s">
        <v>23</v>
      </c>
      <c r="B10" s="9">
        <v>575000000</v>
      </c>
      <c r="C10" s="10">
        <v>147</v>
      </c>
      <c r="D10" s="10">
        <v>3</v>
      </c>
      <c r="E10" s="10">
        <v>5</v>
      </c>
      <c r="F10" s="10">
        <v>5</v>
      </c>
      <c r="G10" s="11" t="s">
        <v>25</v>
      </c>
      <c r="H10" s="24">
        <f t="shared" si="1"/>
        <v>3.3333333333333333E-2</v>
      </c>
      <c r="I10" s="24">
        <f t="shared" si="2"/>
        <v>0.36144578313253012</v>
      </c>
      <c r="J10" s="24">
        <f t="shared" si="3"/>
        <v>0</v>
      </c>
      <c r="K10" s="24">
        <f t="shared" si="4"/>
        <v>0.5</v>
      </c>
      <c r="L10" s="24">
        <f t="shared" si="5"/>
        <v>0.8</v>
      </c>
      <c r="M10" s="23">
        <v>0.6384749630822929</v>
      </c>
      <c r="N10" s="23">
        <f t="shared" si="0"/>
        <v>0.22408980813097923</v>
      </c>
    </row>
    <row r="11" spans="1:14" x14ac:dyDescent="0.25">
      <c r="A11" s="8" t="s">
        <v>26</v>
      </c>
      <c r="B11" s="9">
        <v>530000000</v>
      </c>
      <c r="C11" s="10">
        <v>117</v>
      </c>
      <c r="D11" s="10">
        <v>4</v>
      </c>
      <c r="E11" s="10">
        <v>5</v>
      </c>
      <c r="F11" s="10">
        <v>6</v>
      </c>
      <c r="G11" s="11" t="s">
        <v>25</v>
      </c>
      <c r="H11" s="24">
        <f t="shared" si="1"/>
        <v>0.33333333333333331</v>
      </c>
      <c r="I11" s="24">
        <f t="shared" si="2"/>
        <v>0</v>
      </c>
      <c r="J11" s="24">
        <f t="shared" si="3"/>
        <v>0.5</v>
      </c>
      <c r="K11" s="24">
        <f t="shared" si="4"/>
        <v>0.5</v>
      </c>
      <c r="L11" s="24">
        <f t="shared" si="5"/>
        <v>1</v>
      </c>
      <c r="M11" s="23">
        <v>0.6384749630822929</v>
      </c>
      <c r="N11" s="23">
        <f t="shared" si="0"/>
        <v>0.36655605062472202</v>
      </c>
    </row>
    <row r="12" spans="1:14" x14ac:dyDescent="0.25">
      <c r="A12" s="12" t="s">
        <v>28</v>
      </c>
      <c r="B12" s="13">
        <v>580000000</v>
      </c>
      <c r="C12" s="14">
        <v>190</v>
      </c>
      <c r="D12" s="14">
        <v>4</v>
      </c>
      <c r="E12" s="14">
        <v>5</v>
      </c>
      <c r="F12" s="14">
        <v>3</v>
      </c>
      <c r="G12" s="15" t="s">
        <v>25</v>
      </c>
      <c r="H12" s="24">
        <f t="shared" si="1"/>
        <v>0</v>
      </c>
      <c r="I12" s="24">
        <f t="shared" si="2"/>
        <v>0.87951807228915657</v>
      </c>
      <c r="J12" s="24">
        <f t="shared" si="3"/>
        <v>0.5</v>
      </c>
      <c r="K12" s="24">
        <f t="shared" si="4"/>
        <v>0.5</v>
      </c>
      <c r="L12" s="24">
        <f t="shared" si="5"/>
        <v>0.4</v>
      </c>
      <c r="M12" s="23">
        <v>0.6384749630822929</v>
      </c>
      <c r="N12" s="23">
        <f t="shared" si="0"/>
        <v>0.33146380921551144</v>
      </c>
    </row>
    <row r="13" spans="1:14" x14ac:dyDescent="0.25">
      <c r="L13" s="21"/>
    </row>
    <row r="14" spans="1:14" x14ac:dyDescent="0.25">
      <c r="G14" s="10" t="s">
        <v>55</v>
      </c>
      <c r="H14" s="22">
        <f>MAX(B3:B12)-MIN(B3:B12)</f>
        <v>150000000</v>
      </c>
      <c r="I14" s="22">
        <f>MAX(C3:C12)-MIN(C3:C12)</f>
        <v>83</v>
      </c>
      <c r="J14" s="22">
        <f>MAX(D3:D12)-MIN(D3:D12)</f>
        <v>2</v>
      </c>
      <c r="K14" s="22">
        <f>MAX(E3:E12)-MIN(E3:E12)</f>
        <v>2</v>
      </c>
      <c r="L14" s="21">
        <f>MAX(F3:F12)-MIN(F3:F12)</f>
        <v>5</v>
      </c>
    </row>
    <row r="15" spans="1:14" x14ac:dyDescent="0.25">
      <c r="G15" s="10" t="s">
        <v>56</v>
      </c>
      <c r="H15" s="23">
        <v>0.4914384580119468</v>
      </c>
      <c r="I15" s="23">
        <v>0.20169470011521121</v>
      </c>
      <c r="J15" s="23">
        <v>0.10342377058185409</v>
      </c>
      <c r="K15" s="23">
        <v>5.9142893036011002E-2</v>
      </c>
      <c r="L15" s="23">
        <v>8.1122593180275149E-2</v>
      </c>
      <c r="M15" s="23">
        <v>6.3177585074701906E-2</v>
      </c>
    </row>
    <row r="21" spans="6:18" x14ac:dyDescent="0.25">
      <c r="F21" s="6" t="s">
        <v>8</v>
      </c>
      <c r="I21" s="36" t="s">
        <v>41</v>
      </c>
      <c r="J21" s="36"/>
      <c r="K21" s="36"/>
      <c r="L21" s="36"/>
      <c r="M21" s="36"/>
    </row>
    <row r="22" spans="6:18" ht="45" x14ac:dyDescent="0.25">
      <c r="F22" s="10" t="s">
        <v>11</v>
      </c>
      <c r="J22" t="s">
        <v>31</v>
      </c>
      <c r="K22" s="10" t="s">
        <v>32</v>
      </c>
      <c r="L22" s="10" t="s">
        <v>33</v>
      </c>
      <c r="M22" s="10" t="s">
        <v>42</v>
      </c>
      <c r="N22" s="10" t="s">
        <v>43</v>
      </c>
      <c r="O22" s="10" t="s">
        <v>44</v>
      </c>
      <c r="P22" s="10" t="s">
        <v>39</v>
      </c>
      <c r="Q22" s="10" t="s">
        <v>40</v>
      </c>
      <c r="R22" s="10" t="s">
        <v>45</v>
      </c>
    </row>
    <row r="23" spans="6:18" x14ac:dyDescent="0.25">
      <c r="F23" s="10" t="s">
        <v>14</v>
      </c>
      <c r="I23" t="s">
        <v>31</v>
      </c>
      <c r="J23" s="20">
        <f>1</f>
        <v>1</v>
      </c>
      <c r="K23" s="20">
        <f>1/2</f>
        <v>0.5</v>
      </c>
      <c r="L23" s="20">
        <f>5</f>
        <v>5</v>
      </c>
      <c r="M23" s="20">
        <f>1</f>
        <v>1</v>
      </c>
      <c r="N23" s="20">
        <f>1</f>
        <v>1</v>
      </c>
      <c r="O23" s="20">
        <f>4</f>
        <v>4</v>
      </c>
      <c r="P23" s="20">
        <f>0.5</f>
        <v>0.5</v>
      </c>
      <c r="Q23" s="20">
        <f>2</f>
        <v>2</v>
      </c>
      <c r="R23" s="20">
        <f>2</f>
        <v>2</v>
      </c>
    </row>
    <row r="24" spans="6:18" x14ac:dyDescent="0.25">
      <c r="F24" s="10" t="s">
        <v>16</v>
      </c>
      <c r="I24" t="s">
        <v>32</v>
      </c>
      <c r="J24" s="20">
        <f>1/K23</f>
        <v>2</v>
      </c>
      <c r="K24" s="20">
        <v>1</v>
      </c>
      <c r="L24" s="20">
        <v>4</v>
      </c>
      <c r="M24" s="20">
        <v>2</v>
      </c>
      <c r="N24" s="20">
        <v>2</v>
      </c>
      <c r="O24" s="20">
        <v>2</v>
      </c>
      <c r="P24" s="20">
        <v>1</v>
      </c>
      <c r="Q24" s="20">
        <v>1</v>
      </c>
      <c r="R24" s="20">
        <v>2</v>
      </c>
    </row>
    <row r="25" spans="6:18" x14ac:dyDescent="0.25">
      <c r="F25" s="10" t="s">
        <v>18</v>
      </c>
      <c r="I25" t="s">
        <v>33</v>
      </c>
      <c r="J25" s="20">
        <f>1/L23</f>
        <v>0.2</v>
      </c>
      <c r="K25" s="20">
        <f>1/L24</f>
        <v>0.25</v>
      </c>
      <c r="L25" s="20">
        <v>1</v>
      </c>
      <c r="M25" s="20">
        <f>1/3</f>
        <v>0.33333333333333331</v>
      </c>
      <c r="N25" s="20">
        <f>1/3</f>
        <v>0.33333333333333331</v>
      </c>
      <c r="O25" s="20">
        <v>1</v>
      </c>
      <c r="P25" s="20">
        <v>0.5</v>
      </c>
      <c r="Q25" s="20">
        <v>0.5</v>
      </c>
      <c r="R25" s="20">
        <v>0.33333333333333331</v>
      </c>
    </row>
    <row r="26" spans="6:18" x14ac:dyDescent="0.25">
      <c r="F26" s="10" t="s">
        <v>20</v>
      </c>
      <c r="I26" t="s">
        <v>42</v>
      </c>
      <c r="J26" s="20">
        <f>1/M23</f>
        <v>1</v>
      </c>
      <c r="K26" s="20">
        <f>1/M24</f>
        <v>0.5</v>
      </c>
      <c r="L26" s="20">
        <f>1/M25</f>
        <v>3</v>
      </c>
      <c r="M26" s="20">
        <v>1</v>
      </c>
      <c r="N26" s="20">
        <v>1</v>
      </c>
      <c r="O26" s="20"/>
      <c r="P26" s="20"/>
      <c r="Q26" s="20"/>
      <c r="R26" s="20"/>
    </row>
    <row r="27" spans="6:18" x14ac:dyDescent="0.25">
      <c r="F27" s="10" t="s">
        <v>22</v>
      </c>
      <c r="I27" t="s">
        <v>43</v>
      </c>
      <c r="J27" s="20">
        <f>1/N23</f>
        <v>1</v>
      </c>
      <c r="K27" s="20">
        <f>1/N24</f>
        <v>0.5</v>
      </c>
      <c r="L27" s="20">
        <f>1/N25</f>
        <v>3</v>
      </c>
      <c r="M27" s="20">
        <f>1/N26</f>
        <v>1</v>
      </c>
      <c r="N27" s="20">
        <v>1</v>
      </c>
      <c r="O27" s="20"/>
      <c r="P27" s="20"/>
      <c r="Q27" s="20"/>
      <c r="R27" s="20"/>
    </row>
    <row r="28" spans="6:18" x14ac:dyDescent="0.25">
      <c r="F28" s="10" t="s">
        <v>24</v>
      </c>
      <c r="I28" t="s">
        <v>44</v>
      </c>
      <c r="J28" s="20">
        <f>1/O23</f>
        <v>0.25</v>
      </c>
      <c r="K28" s="20">
        <f>1/O24</f>
        <v>0.5</v>
      </c>
      <c r="L28" s="20">
        <f>1/O25</f>
        <v>1</v>
      </c>
      <c r="M28" s="20" t="e">
        <f>1/O26</f>
        <v>#DIV/0!</v>
      </c>
      <c r="N28" s="20" t="e">
        <f>1/O27</f>
        <v>#DIV/0!</v>
      </c>
      <c r="O28" s="20">
        <v>1</v>
      </c>
      <c r="P28" s="20"/>
      <c r="Q28" s="20"/>
      <c r="R28" s="20"/>
    </row>
    <row r="29" spans="6:18" x14ac:dyDescent="0.25">
      <c r="F29" s="10" t="s">
        <v>27</v>
      </c>
      <c r="I29" t="s">
        <v>16</v>
      </c>
      <c r="J29" s="20">
        <f>1/P23</f>
        <v>2</v>
      </c>
      <c r="K29" s="20">
        <f>1/P24</f>
        <v>1</v>
      </c>
      <c r="L29" s="20">
        <f>1/P25</f>
        <v>2</v>
      </c>
      <c r="M29" s="20" t="e">
        <f>1/P26</f>
        <v>#DIV/0!</v>
      </c>
      <c r="N29" s="20" t="e">
        <f>1/P27</f>
        <v>#DIV/0!</v>
      </c>
      <c r="O29" s="20" t="e">
        <f>1/P28</f>
        <v>#DIV/0!</v>
      </c>
      <c r="P29" s="20">
        <v>1</v>
      </c>
      <c r="Q29" s="20"/>
      <c r="R29" s="20"/>
    </row>
    <row r="30" spans="6:18" x14ac:dyDescent="0.25">
      <c r="F30" s="14" t="s">
        <v>29</v>
      </c>
      <c r="I30" t="s">
        <v>46</v>
      </c>
      <c r="J30" s="20">
        <f>1/Q23</f>
        <v>0.5</v>
      </c>
      <c r="K30" s="20">
        <f>1/Q24</f>
        <v>1</v>
      </c>
      <c r="L30" s="20">
        <f>1/Q25</f>
        <v>2</v>
      </c>
      <c r="M30" s="20" t="e">
        <f>1/Q26</f>
        <v>#DIV/0!</v>
      </c>
      <c r="N30" s="20" t="e">
        <f>1/Q27</f>
        <v>#DIV/0!</v>
      </c>
      <c r="O30" s="20" t="e">
        <f>1/Q28</f>
        <v>#DIV/0!</v>
      </c>
      <c r="P30" s="20" t="e">
        <f>1/Q29</f>
        <v>#DIV/0!</v>
      </c>
      <c r="Q30" s="20">
        <v>1</v>
      </c>
      <c r="R30" s="20"/>
    </row>
    <row r="31" spans="6:18" x14ac:dyDescent="0.25">
      <c r="I31" t="s">
        <v>45</v>
      </c>
      <c r="J31" s="20">
        <f>1/R23</f>
        <v>0.5</v>
      </c>
      <c r="K31" s="20">
        <f>1/R24</f>
        <v>0.5</v>
      </c>
      <c r="L31" s="20">
        <f>1/R25</f>
        <v>3</v>
      </c>
      <c r="M31" s="20" t="e">
        <f>1/R26</f>
        <v>#DIV/0!</v>
      </c>
      <c r="N31" s="20" t="e">
        <f>1/R27</f>
        <v>#DIV/0!</v>
      </c>
      <c r="O31" s="20" t="e">
        <f>1/R28</f>
        <v>#DIV/0!</v>
      </c>
      <c r="P31" s="20" t="e">
        <f>1/R29</f>
        <v>#DIV/0!</v>
      </c>
      <c r="Q31" s="20" t="e">
        <f>1/R30</f>
        <v>#DIV/0!</v>
      </c>
      <c r="R31" s="20">
        <v>1</v>
      </c>
    </row>
  </sheetData>
  <mergeCells count="2">
    <mergeCell ref="B1:G1"/>
    <mergeCell ref="I21:M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EA7B-72AC-4D5D-90E5-D49CB38B3C31}">
  <dimension ref="B3:S52"/>
  <sheetViews>
    <sheetView workbookViewId="0">
      <selection activeCell="C3" sqref="C3:I9"/>
    </sheetView>
  </sheetViews>
  <sheetFormatPr baseColWidth="10" defaultRowHeight="15" x14ac:dyDescent="0.25"/>
  <cols>
    <col min="3" max="3" width="12.85546875" bestFit="1" customWidth="1"/>
    <col min="8" max="8" width="12.85546875" bestFit="1" customWidth="1"/>
  </cols>
  <sheetData>
    <row r="3" spans="2:14" x14ac:dyDescent="0.25">
      <c r="D3" s="16" t="s">
        <v>1</v>
      </c>
      <c r="E3" s="16" t="s">
        <v>2</v>
      </c>
      <c r="F3" s="16" t="s">
        <v>30</v>
      </c>
      <c r="G3" s="16" t="s">
        <v>4</v>
      </c>
      <c r="H3" s="16" t="s">
        <v>47</v>
      </c>
      <c r="I3" s="16" t="s">
        <v>48</v>
      </c>
      <c r="M3" s="16" t="s">
        <v>36</v>
      </c>
      <c r="N3" s="16" t="s">
        <v>38</v>
      </c>
    </row>
    <row r="4" spans="2:14" x14ac:dyDescent="0.25">
      <c r="B4" t="s">
        <v>37</v>
      </c>
      <c r="C4" s="16" t="s">
        <v>1</v>
      </c>
      <c r="D4" s="16">
        <v>1</v>
      </c>
      <c r="E4" s="16">
        <v>6</v>
      </c>
      <c r="F4" s="16">
        <v>4</v>
      </c>
      <c r="G4" s="16">
        <v>7</v>
      </c>
      <c r="H4" s="16">
        <v>5</v>
      </c>
      <c r="I4" s="16">
        <v>4</v>
      </c>
      <c r="M4" s="16">
        <f>SUM(D4:I4)</f>
        <v>27</v>
      </c>
      <c r="N4" s="16">
        <f t="shared" ref="N4:N9" si="0">M4/$M$10</f>
        <v>0.4322799527312926</v>
      </c>
    </row>
    <row r="5" spans="2:14" x14ac:dyDescent="0.25">
      <c r="C5" s="16" t="s">
        <v>2</v>
      </c>
      <c r="D5" s="16">
        <f>1/E4</f>
        <v>0.16666666666666666</v>
      </c>
      <c r="E5" s="16">
        <v>1</v>
      </c>
      <c r="F5" s="16">
        <v>2</v>
      </c>
      <c r="G5" s="16">
        <v>3</v>
      </c>
      <c r="H5" s="16">
        <v>4</v>
      </c>
      <c r="I5" s="16">
        <v>5</v>
      </c>
      <c r="M5" s="16">
        <f t="shared" ref="M5:M9" si="1">SUM(D5:I5)</f>
        <v>15.166666666666668</v>
      </c>
      <c r="N5" s="16">
        <f t="shared" si="0"/>
        <v>0.24282392406510883</v>
      </c>
    </row>
    <row r="6" spans="2:14" x14ac:dyDescent="0.25">
      <c r="C6" s="16" t="s">
        <v>30</v>
      </c>
      <c r="D6" s="16">
        <f>1/F4</f>
        <v>0.25</v>
      </c>
      <c r="E6" s="16">
        <f>1/F5</f>
        <v>0.5</v>
      </c>
      <c r="F6" s="16">
        <v>1</v>
      </c>
      <c r="G6" s="16">
        <v>2</v>
      </c>
      <c r="H6" s="16">
        <v>2</v>
      </c>
      <c r="I6" s="16">
        <v>1</v>
      </c>
      <c r="M6" s="16">
        <f t="shared" si="1"/>
        <v>6.75</v>
      </c>
      <c r="N6" s="16">
        <f t="shared" si="0"/>
        <v>0.10806998818282315</v>
      </c>
    </row>
    <row r="7" spans="2:14" x14ac:dyDescent="0.25">
      <c r="C7" s="16" t="s">
        <v>4</v>
      </c>
      <c r="D7" s="16">
        <f>1/G4</f>
        <v>0.14285714285714285</v>
      </c>
      <c r="E7" s="16">
        <f>1/G5</f>
        <v>0.33333333333333331</v>
      </c>
      <c r="F7" s="16">
        <f>1/G6</f>
        <v>0.5</v>
      </c>
      <c r="G7" s="16">
        <v>1</v>
      </c>
      <c r="H7" s="16">
        <v>0.5</v>
      </c>
      <c r="I7" s="16">
        <v>1.5</v>
      </c>
      <c r="M7" s="16">
        <f t="shared" si="1"/>
        <v>3.9761904761904763</v>
      </c>
      <c r="N7" s="16">
        <f t="shared" si="0"/>
        <v>6.3660275225860555E-2</v>
      </c>
    </row>
    <row r="8" spans="2:14" x14ac:dyDescent="0.25">
      <c r="C8" s="16" t="s">
        <v>47</v>
      </c>
      <c r="D8" s="16">
        <f>1/H4</f>
        <v>0.2</v>
      </c>
      <c r="E8" s="16">
        <f>1/H5</f>
        <v>0.25</v>
      </c>
      <c r="F8" s="16">
        <f>1/H6</f>
        <v>0.5</v>
      </c>
      <c r="G8" s="16">
        <f>1/H7</f>
        <v>2</v>
      </c>
      <c r="H8" s="16">
        <v>1</v>
      </c>
      <c r="I8" s="16">
        <v>2</v>
      </c>
      <c r="M8" s="16">
        <f t="shared" si="1"/>
        <v>5.95</v>
      </c>
      <c r="N8" s="16">
        <f t="shared" si="0"/>
        <v>9.5261693287081145E-2</v>
      </c>
    </row>
    <row r="9" spans="2:14" ht="15.75" thickBot="1" x14ac:dyDescent="0.3">
      <c r="C9" s="16" t="s">
        <v>48</v>
      </c>
      <c r="D9" s="16">
        <f>1/I4</f>
        <v>0.25</v>
      </c>
      <c r="E9" s="16">
        <f>1/I5</f>
        <v>0.2</v>
      </c>
      <c r="F9" s="16">
        <f>1/I6</f>
        <v>1</v>
      </c>
      <c r="G9" s="16">
        <f>1/I7</f>
        <v>0.66666666666666663</v>
      </c>
      <c r="H9" s="16">
        <f>1/I8</f>
        <v>0.5</v>
      </c>
      <c r="I9" s="16">
        <v>1</v>
      </c>
      <c r="M9" s="16">
        <f t="shared" si="1"/>
        <v>3.6166666666666667</v>
      </c>
      <c r="N9" s="16">
        <f t="shared" si="0"/>
        <v>5.7904166507833636E-2</v>
      </c>
    </row>
    <row r="10" spans="2:14" ht="15.75" thickBot="1" x14ac:dyDescent="0.3">
      <c r="L10" s="17" t="s">
        <v>35</v>
      </c>
      <c r="M10" s="18">
        <f>SUM(M4:M9)</f>
        <v>62.459523809523816</v>
      </c>
      <c r="N10" s="19">
        <f>SUM(N4:N9)</f>
        <v>0.99999999999999989</v>
      </c>
    </row>
    <row r="12" spans="2:14" x14ac:dyDescent="0.25">
      <c r="D12" s="16" t="s">
        <v>1</v>
      </c>
      <c r="E12" s="16" t="s">
        <v>2</v>
      </c>
      <c r="F12" s="16" t="s">
        <v>30</v>
      </c>
      <c r="G12" s="16" t="s">
        <v>4</v>
      </c>
      <c r="H12" s="16" t="s">
        <v>47</v>
      </c>
      <c r="I12" s="16" t="s">
        <v>48</v>
      </c>
      <c r="M12" s="16" t="s">
        <v>36</v>
      </c>
      <c r="N12" s="16" t="s">
        <v>38</v>
      </c>
    </row>
    <row r="13" spans="2:14" x14ac:dyDescent="0.25">
      <c r="B13" t="s">
        <v>37</v>
      </c>
      <c r="C13" s="16" t="s">
        <v>1</v>
      </c>
      <c r="D13" s="16" cm="1">
        <f t="array" ref="D13:I18">MMULT(D4:I9,D4:I9)</f>
        <v>6</v>
      </c>
      <c r="E13" s="16">
        <v>18.383333333333333</v>
      </c>
      <c r="F13" s="16">
        <v>30</v>
      </c>
      <c r="G13" s="16">
        <v>52.666666666666664</v>
      </c>
      <c r="H13" s="16">
        <v>47.5</v>
      </c>
      <c r="I13" s="16">
        <v>62.5</v>
      </c>
      <c r="M13" s="16">
        <f>SUM(D13:I13)</f>
        <v>217.05</v>
      </c>
      <c r="N13" s="16">
        <f t="shared" ref="N13:N18" si="2">M13/$M$19</f>
        <v>0.50159106873967174</v>
      </c>
    </row>
    <row r="14" spans="2:14" x14ac:dyDescent="0.25">
      <c r="C14" s="16" t="s">
        <v>2</v>
      </c>
      <c r="D14" s="16">
        <v>3.3119047619047617</v>
      </c>
      <c r="E14" s="16">
        <v>6</v>
      </c>
      <c r="F14" s="16">
        <v>13.166666666666666</v>
      </c>
      <c r="G14" s="16">
        <v>22.499999999999996</v>
      </c>
      <c r="H14" s="16">
        <v>16.833333333333332</v>
      </c>
      <c r="I14" s="16">
        <v>25.166666666666668</v>
      </c>
      <c r="M14" s="16">
        <f t="shared" ref="M14:M18" si="3">SUM(D14:I14)</f>
        <v>86.978571428571428</v>
      </c>
      <c r="N14" s="16">
        <f t="shared" si="2"/>
        <v>0.20100287767936889</v>
      </c>
    </row>
    <row r="15" spans="2:14" x14ac:dyDescent="0.25">
      <c r="C15" s="16" t="s">
        <v>30</v>
      </c>
      <c r="D15" s="16">
        <v>1.519047619047619</v>
      </c>
      <c r="E15" s="16">
        <v>3.8666666666666667</v>
      </c>
      <c r="F15" s="16">
        <v>6</v>
      </c>
      <c r="G15" s="16">
        <v>11.916666666666666</v>
      </c>
      <c r="H15" s="16">
        <v>8.75</v>
      </c>
      <c r="I15" s="16">
        <v>12.5</v>
      </c>
      <c r="M15" s="16">
        <f t="shared" si="3"/>
        <v>44.55238095238095</v>
      </c>
      <c r="N15" s="16">
        <f t="shared" si="2"/>
        <v>0.10295819570053792</v>
      </c>
    </row>
    <row r="16" spans="2:14" x14ac:dyDescent="0.25">
      <c r="C16" s="16" t="s">
        <v>4</v>
      </c>
      <c r="D16" s="16">
        <v>0.94126984126984126</v>
      </c>
      <c r="E16" s="16">
        <v>2.1988095238095235</v>
      </c>
      <c r="F16" s="16">
        <v>3.9880952380952381</v>
      </c>
      <c r="G16" s="16">
        <v>6</v>
      </c>
      <c r="H16" s="16">
        <v>4.7976190476190474</v>
      </c>
      <c r="I16" s="16">
        <v>6.7380952380952381</v>
      </c>
      <c r="M16" s="16">
        <f t="shared" si="3"/>
        <v>24.663888888888888</v>
      </c>
      <c r="N16" s="16">
        <f t="shared" si="2"/>
        <v>5.6996942580300816E-2</v>
      </c>
    </row>
    <row r="17" spans="2:19" x14ac:dyDescent="0.25">
      <c r="C17" s="16" t="s">
        <v>47</v>
      </c>
      <c r="D17" s="16">
        <v>1.3523809523809525</v>
      </c>
      <c r="E17" s="16">
        <v>3.0166666666666666</v>
      </c>
      <c r="F17" s="16">
        <v>5.3</v>
      </c>
      <c r="G17" s="16">
        <v>8.4833333333333343</v>
      </c>
      <c r="H17" s="16">
        <v>6</v>
      </c>
      <c r="I17" s="16">
        <v>9.5500000000000007</v>
      </c>
      <c r="M17" s="16">
        <f t="shared" si="3"/>
        <v>33.702380952380949</v>
      </c>
      <c r="N17" s="16">
        <f t="shared" si="2"/>
        <v>7.7884419631312221E-2</v>
      </c>
    </row>
    <row r="18" spans="2:19" ht="15.75" thickBot="1" x14ac:dyDescent="0.3">
      <c r="C18" s="16" t="s">
        <v>48</v>
      </c>
      <c r="D18" s="16">
        <v>0.97857142857142854</v>
      </c>
      <c r="E18" s="16">
        <v>2.7472222222222227</v>
      </c>
      <c r="F18" s="16">
        <v>3.9833333333333334</v>
      </c>
      <c r="G18" s="16">
        <v>6.6833333333333336</v>
      </c>
      <c r="H18" s="16">
        <v>5.3833333333333329</v>
      </c>
      <c r="I18" s="16">
        <v>6</v>
      </c>
      <c r="M18" s="16">
        <f t="shared" si="3"/>
        <v>25.775793650793652</v>
      </c>
      <c r="N18" s="16">
        <f t="shared" si="2"/>
        <v>5.9566495668808263E-2</v>
      </c>
    </row>
    <row r="19" spans="2:19" ht="15.75" thickBot="1" x14ac:dyDescent="0.3">
      <c r="L19" s="17" t="s">
        <v>35</v>
      </c>
      <c r="M19" s="18">
        <f>SUM(M13:M18)</f>
        <v>432.72301587301592</v>
      </c>
      <c r="N19" s="19">
        <f>SUM(N13:N18)</f>
        <v>0.99999999999999978</v>
      </c>
    </row>
    <row r="21" spans="2:19" x14ac:dyDescent="0.25">
      <c r="D21" s="16" t="s">
        <v>1</v>
      </c>
      <c r="E21" s="16" t="s">
        <v>2</v>
      </c>
      <c r="F21" s="16" t="s">
        <v>30</v>
      </c>
      <c r="G21" s="16" t="s">
        <v>4</v>
      </c>
      <c r="H21" s="16" t="s">
        <v>47</v>
      </c>
      <c r="I21" s="16" t="s">
        <v>48</v>
      </c>
      <c r="M21" s="16" t="s">
        <v>36</v>
      </c>
      <c r="N21" s="16" t="s">
        <v>38</v>
      </c>
    </row>
    <row r="22" spans="2:19" x14ac:dyDescent="0.25">
      <c r="B22" t="s">
        <v>37</v>
      </c>
      <c r="C22" s="16" t="s">
        <v>1</v>
      </c>
      <c r="D22" s="16" cm="1">
        <f t="array" ref="D22:I27">MMULT(D13:I18,D13:I18)</f>
        <v>317.42763227513228</v>
      </c>
      <c r="E22" s="16">
        <v>767.39702380952383</v>
      </c>
      <c r="F22" s="16">
        <v>1312.7952380952381</v>
      </c>
      <c r="G22" s="16">
        <v>2223.791666666667</v>
      </c>
      <c r="H22" s="16">
        <v>1731.0857142857142</v>
      </c>
      <c r="I22" s="16">
        <v>2396.1452380952383</v>
      </c>
      <c r="M22" s="16">
        <f>SUM(D22:I22)</f>
        <v>8748.6425132275126</v>
      </c>
      <c r="N22" s="16">
        <f>M22/$M$28</f>
        <v>0.49074570237809262</v>
      </c>
    </row>
    <row r="23" spans="2:19" x14ac:dyDescent="0.25">
      <c r="C23" s="16" t="s">
        <v>2</v>
      </c>
      <c r="D23" s="16">
        <v>128.31468253968254</v>
      </c>
      <c r="E23" s="16">
        <v>317.18715608465612</v>
      </c>
      <c r="F23" s="16">
        <v>536.55317460317451</v>
      </c>
      <c r="G23" s="16">
        <v>912.32976190476177</v>
      </c>
      <c r="H23" s="16">
        <v>717.95079365079368</v>
      </c>
      <c r="I23" s="16">
        <v>985.94285714285718</v>
      </c>
      <c r="M23" s="16">
        <f t="shared" ref="M23:M27" si="4">SUM(D23:I23)</f>
        <v>3598.2784259259261</v>
      </c>
      <c r="N23" s="16">
        <f t="shared" ref="N23:N27" si="5">M23/$M$28</f>
        <v>0.20184156236960127</v>
      </c>
    </row>
    <row r="24" spans="2:19" x14ac:dyDescent="0.25">
      <c r="C24" s="16" t="s">
        <v>30</v>
      </c>
      <c r="D24" s="16">
        <v>66.316878306878309</v>
      </c>
      <c r="E24" s="16">
        <v>161.26375000000002</v>
      </c>
      <c r="F24" s="16">
        <v>276.17400793650796</v>
      </c>
      <c r="G24" s="16">
        <v>467.77400793650793</v>
      </c>
      <c r="H24" s="16">
        <v>366.70694444444439</v>
      </c>
      <c r="I24" s="16">
        <v>506.10972222222222</v>
      </c>
      <c r="M24" s="16">
        <f t="shared" si="4"/>
        <v>1844.3453108465608</v>
      </c>
      <c r="N24" s="16">
        <f t="shared" si="5"/>
        <v>0.10345656867687347</v>
      </c>
    </row>
    <row r="25" spans="2:19" x14ac:dyDescent="0.25">
      <c r="C25" s="16" t="s">
        <v>4</v>
      </c>
      <c r="D25" s="16">
        <v>37.717508503401362</v>
      </c>
      <c r="E25" s="16">
        <v>92.093888888888898</v>
      </c>
      <c r="F25" s="16">
        <v>157.31369047619046</v>
      </c>
      <c r="G25" s="16">
        <v>268.30429894179895</v>
      </c>
      <c r="H25" s="16">
        <v>210.46428571428569</v>
      </c>
      <c r="I25" s="16">
        <v>290.69166666666666</v>
      </c>
      <c r="M25" s="16">
        <f t="shared" si="4"/>
        <v>1056.5853391912319</v>
      </c>
      <c r="N25" s="16">
        <f t="shared" si="5"/>
        <v>5.9268019423565181E-2</v>
      </c>
    </row>
    <row r="26" spans="2:19" x14ac:dyDescent="0.25">
      <c r="C26" s="16" t="s">
        <v>47</v>
      </c>
      <c r="D26" s="16">
        <v>51.600899470899478</v>
      </c>
      <c r="E26" s="16">
        <v>126.44380952380952</v>
      </c>
      <c r="F26" s="16">
        <v>215.76404761904763</v>
      </c>
      <c r="G26" s="16">
        <v>367.88456349206348</v>
      </c>
      <c r="H26" s="16">
        <v>289.50428571428574</v>
      </c>
      <c r="I26" s="16">
        <v>398.45476190476199</v>
      </c>
      <c r="M26" s="16">
        <f t="shared" si="4"/>
        <v>1449.6523677248679</v>
      </c>
      <c r="N26" s="16">
        <f t="shared" si="5"/>
        <v>8.1316692084239098E-2</v>
      </c>
    </row>
    <row r="27" spans="2:19" ht="15.75" thickBot="1" x14ac:dyDescent="0.3">
      <c r="C27" s="16" t="s">
        <v>48</v>
      </c>
      <c r="D27" s="16">
        <v>40.463406084656086</v>
      </c>
      <c r="E27" s="16">
        <v>97.293392857142848</v>
      </c>
      <c r="F27" s="16">
        <v>168.51433862433865</v>
      </c>
      <c r="G27" s="16">
        <v>286.6872619047619</v>
      </c>
      <c r="H27" s="16">
        <v>224.24530423280424</v>
      </c>
      <c r="I27" s="16">
        <v>312.53457671957676</v>
      </c>
      <c r="M27" s="16">
        <f t="shared" si="4"/>
        <v>1129.7382804232805</v>
      </c>
      <c r="N27" s="16">
        <f t="shared" si="5"/>
        <v>6.3371455067628452E-2</v>
      </c>
    </row>
    <row r="28" spans="2:19" ht="15.75" thickBot="1" x14ac:dyDescent="0.3">
      <c r="L28" s="17" t="s">
        <v>35</v>
      </c>
      <c r="M28" s="18">
        <f>SUM(M22:M27)</f>
        <v>17827.242237339378</v>
      </c>
      <c r="N28" s="19">
        <f>SUM(N22:N27)</f>
        <v>1</v>
      </c>
    </row>
    <row r="30" spans="2:19" x14ac:dyDescent="0.25">
      <c r="D30" s="16" t="s">
        <v>1</v>
      </c>
      <c r="E30" s="16" t="s">
        <v>2</v>
      </c>
      <c r="F30" s="16" t="s">
        <v>30</v>
      </c>
      <c r="G30" s="16" t="s">
        <v>4</v>
      </c>
      <c r="H30" s="16" t="s">
        <v>47</v>
      </c>
      <c r="I30" s="16" t="s">
        <v>48</v>
      </c>
      <c r="M30" s="16" t="s">
        <v>36</v>
      </c>
      <c r="N30" s="16" t="s">
        <v>38</v>
      </c>
      <c r="O30" t="s">
        <v>49</v>
      </c>
      <c r="P30" t="s">
        <v>50</v>
      </c>
      <c r="Q30" t="s">
        <v>51</v>
      </c>
      <c r="R30" t="s">
        <v>52</v>
      </c>
      <c r="S30" t="s">
        <v>53</v>
      </c>
    </row>
    <row r="31" spans="2:19" x14ac:dyDescent="0.25">
      <c r="B31" t="s">
        <v>37</v>
      </c>
      <c r="C31" s="16" t="s">
        <v>1</v>
      </c>
      <c r="D31" s="16" cm="1">
        <f t="array" ref="D31:I36">MMULT(D22:I27,D22:I27)</f>
        <v>556446.74809294706</v>
      </c>
      <c r="E31" s="16">
        <v>1355519.5779115334</v>
      </c>
      <c r="F31" s="16">
        <v>2318150.4803701974</v>
      </c>
      <c r="G31" s="16">
        <v>3940540.451486127</v>
      </c>
      <c r="H31" s="16">
        <v>3088368.6481129695</v>
      </c>
      <c r="I31" s="16">
        <v>4266706.0467925807</v>
      </c>
      <c r="M31" s="16">
        <f>SUM(D31:I31)</f>
        <v>15525731.952766355</v>
      </c>
      <c r="N31" s="16">
        <f>M31/$M$37</f>
        <v>0.49143595014520031</v>
      </c>
      <c r="O31" cm="1">
        <f t="array" ref="O31:O36">MMULT($D$4:I9,N31:N36)</f>
        <v>3.1876365427954569</v>
      </c>
      <c r="P31">
        <f>O31/N31</f>
        <v>6.4863723173968726</v>
      </c>
      <c r="Q31">
        <f>AVERAGE(P31:P36)</f>
        <v>6.4863157754447132</v>
      </c>
      <c r="R31">
        <f>(Q31-6)/5</f>
        <v>9.7263155088942635E-2</v>
      </c>
      <c r="S31">
        <f>R31/1.24</f>
        <v>7.8438028297534379E-2</v>
      </c>
    </row>
    <row r="32" spans="2:19" x14ac:dyDescent="0.25">
      <c r="C32" s="16" t="s">
        <v>2</v>
      </c>
      <c r="D32" s="16">
        <v>228365.24517431561</v>
      </c>
      <c r="E32" s="16">
        <v>556328.72934542724</v>
      </c>
      <c r="F32" s="16">
        <v>951396.15995631239</v>
      </c>
      <c r="G32" s="16">
        <v>1617272.3028993134</v>
      </c>
      <c r="H32" s="16">
        <v>1267561.9788402724</v>
      </c>
      <c r="I32" s="16">
        <v>1751162.6097281431</v>
      </c>
      <c r="M32" s="16">
        <f t="shared" ref="M32:M36" si="6">SUM(D32:I32)</f>
        <v>6372087.025943784</v>
      </c>
      <c r="N32" s="16">
        <f t="shared" ref="N32:N36" si="7">M32/$M$37</f>
        <v>0.20169565283810179</v>
      </c>
      <c r="O32">
        <v>1.3082622467570206</v>
      </c>
      <c r="P32">
        <f t="shared" ref="P32:P36" si="8">O32/N32</f>
        <v>6.4863185118181201</v>
      </c>
    </row>
    <row r="33" spans="2:19" x14ac:dyDescent="0.25">
      <c r="C33" s="16" t="s">
        <v>30</v>
      </c>
      <c r="D33" s="16">
        <v>117102.91613433156</v>
      </c>
      <c r="E33" s="16">
        <v>285267.10403484741</v>
      </c>
      <c r="F33" s="16">
        <v>487855.31694954121</v>
      </c>
      <c r="G33" s="16">
        <v>829294.47449622327</v>
      </c>
      <c r="H33" s="16">
        <v>649960.24764686218</v>
      </c>
      <c r="I33" s="16">
        <v>897946.987066912</v>
      </c>
      <c r="M33" s="16">
        <f t="shared" si="6"/>
        <v>3267427.0463287174</v>
      </c>
      <c r="N33" s="16">
        <f t="shared" si="7"/>
        <v>0.10342385917313042</v>
      </c>
      <c r="O33">
        <v>0.67084173408928882</v>
      </c>
      <c r="P33">
        <f t="shared" si="8"/>
        <v>6.4863343860173215</v>
      </c>
    </row>
    <row r="34" spans="2:19" x14ac:dyDescent="0.25">
      <c r="C34" s="16" t="s">
        <v>4</v>
      </c>
      <c r="D34" s="16">
        <v>66964.421483442653</v>
      </c>
      <c r="E34" s="16">
        <v>163127.76900787</v>
      </c>
      <c r="F34" s="16">
        <v>278978.86595712759</v>
      </c>
      <c r="G34" s="16">
        <v>474234.48900402512</v>
      </c>
      <c r="H34" s="16">
        <v>371684.17008520389</v>
      </c>
      <c r="I34" s="16">
        <v>513499.44620294671</v>
      </c>
      <c r="M34" s="16">
        <f t="shared" si="6"/>
        <v>1868489.161740616</v>
      </c>
      <c r="N34" s="16">
        <f t="shared" si="7"/>
        <v>5.9143282218806895E-2</v>
      </c>
      <c r="O34">
        <v>0.38362087435847614</v>
      </c>
      <c r="P34">
        <f t="shared" si="8"/>
        <v>6.4862966674597073</v>
      </c>
    </row>
    <row r="35" spans="2:19" x14ac:dyDescent="0.25">
      <c r="C35" s="16" t="s">
        <v>47</v>
      </c>
      <c r="D35" s="16">
        <v>91850.154242059099</v>
      </c>
      <c r="E35" s="16">
        <v>223752.60902061447</v>
      </c>
      <c r="F35" s="16">
        <v>382656.89983033668</v>
      </c>
      <c r="G35" s="16">
        <v>650477.98655816377</v>
      </c>
      <c r="H35" s="16">
        <v>509819.09057551331</v>
      </c>
      <c r="I35" s="16">
        <v>704336.13107552298</v>
      </c>
      <c r="M35" s="16">
        <f t="shared" si="6"/>
        <v>2562892.8713022103</v>
      </c>
      <c r="N35" s="16">
        <f t="shared" si="7"/>
        <v>8.1123240898432911E-2</v>
      </c>
      <c r="O35">
        <v>0.5261888676138331</v>
      </c>
      <c r="P35">
        <f t="shared" si="8"/>
        <v>6.4862900173407363</v>
      </c>
    </row>
    <row r="36" spans="2:19" ht="15.75" thickBot="1" x14ac:dyDescent="0.3">
      <c r="C36" s="16" t="s">
        <v>48</v>
      </c>
      <c r="D36" s="16">
        <v>71534.32102497507</v>
      </c>
      <c r="E36" s="16">
        <v>174251.09089703328</v>
      </c>
      <c r="F36" s="16">
        <v>298012.98909984168</v>
      </c>
      <c r="G36" s="16">
        <v>506587.96350337821</v>
      </c>
      <c r="H36" s="16">
        <v>397034.68872188451</v>
      </c>
      <c r="I36" s="16">
        <v>548535.73758000834</v>
      </c>
      <c r="M36" s="16">
        <f t="shared" si="6"/>
        <v>1995956.7908271211</v>
      </c>
      <c r="N36" s="16">
        <f t="shared" si="7"/>
        <v>6.3178014726327808E-2</v>
      </c>
      <c r="O36">
        <v>0.40979046726513302</v>
      </c>
      <c r="P36">
        <f t="shared" si="8"/>
        <v>6.4862827526355211</v>
      </c>
    </row>
    <row r="37" spans="2:19" ht="15.75" thickBot="1" x14ac:dyDescent="0.3">
      <c r="L37" s="17" t="s">
        <v>35</v>
      </c>
      <c r="M37" s="18">
        <f>SUM(M31:M36)</f>
        <v>31592584.848908801</v>
      </c>
      <c r="N37" s="19">
        <f>SUM(N31:N36)</f>
        <v>1.0000000000000002</v>
      </c>
    </row>
    <row r="39" spans="2:19" x14ac:dyDescent="0.25">
      <c r="D39" s="16" t="s">
        <v>1</v>
      </c>
      <c r="E39" s="16" t="s">
        <v>2</v>
      </c>
      <c r="F39" s="16" t="s">
        <v>30</v>
      </c>
      <c r="G39" s="16" t="s">
        <v>4</v>
      </c>
      <c r="H39" s="16" t="s">
        <v>47</v>
      </c>
      <c r="I39" s="16" t="s">
        <v>48</v>
      </c>
      <c r="M39" s="16" t="s">
        <v>36</v>
      </c>
      <c r="N39" s="16" t="s">
        <v>38</v>
      </c>
      <c r="O39" t="s">
        <v>49</v>
      </c>
      <c r="P39" t="s">
        <v>50</v>
      </c>
      <c r="Q39" t="s">
        <v>51</v>
      </c>
      <c r="R39" t="s">
        <v>52</v>
      </c>
      <c r="S39" t="s">
        <v>53</v>
      </c>
    </row>
    <row r="40" spans="2:19" x14ac:dyDescent="0.25">
      <c r="B40" t="s">
        <v>37</v>
      </c>
      <c r="C40" s="16" t="s">
        <v>1</v>
      </c>
      <c r="D40" s="16" cm="1">
        <f t="array" ref="D40:I45">MMULT(D31:I36,D31:I36)</f>
        <v>1743407793922.9707</v>
      </c>
      <c r="E40" s="16">
        <v>4247001318099.2847</v>
      </c>
      <c r="F40" s="16">
        <v>7263132356349.3984</v>
      </c>
      <c r="G40" s="16">
        <v>12346492508270.33</v>
      </c>
      <c r="H40" s="16">
        <v>9676599540089.8047</v>
      </c>
      <c r="I40" s="16">
        <v>13368661858755.248</v>
      </c>
      <c r="M40" s="16">
        <f>SUM(D40:I40)</f>
        <v>48645295375487.039</v>
      </c>
      <c r="N40" s="16">
        <f>M40/$M$46</f>
        <v>0.4914384580119468</v>
      </c>
      <c r="O40" cm="1">
        <f t="array" ref="O40:O45">MMULT($D$4:I9,N40:N45)</f>
        <v>3.187625298482891</v>
      </c>
      <c r="P40">
        <f>O40/N40</f>
        <v>6.4863163362876257</v>
      </c>
      <c r="Q40">
        <f>AVERAGE(P40:P45)</f>
        <v>6.4863163357946334</v>
      </c>
      <c r="R40">
        <f>(Q40-6)/5</f>
        <v>9.7263267158926678E-2</v>
      </c>
      <c r="S40">
        <f>R40/1.24</f>
        <v>7.8438118676553772E-2</v>
      </c>
    </row>
    <row r="41" spans="2:19" x14ac:dyDescent="0.25">
      <c r="C41" s="16" t="s">
        <v>2</v>
      </c>
      <c r="D41" s="16">
        <v>715524205162.99182</v>
      </c>
      <c r="E41" s="16">
        <v>1743041560778.3149</v>
      </c>
      <c r="F41" s="16">
        <v>2980913028630.8862</v>
      </c>
      <c r="G41" s="16">
        <v>5067210478314.123</v>
      </c>
      <c r="H41" s="16">
        <v>3971441002965.4307</v>
      </c>
      <c r="I41" s="16">
        <v>5486726163072.3164</v>
      </c>
      <c r="M41" s="16">
        <f t="shared" ref="M41:M45" si="9">SUM(D41:I41)</f>
        <v>19964856438924.063</v>
      </c>
      <c r="N41" s="16">
        <f t="shared" ref="N41:N45" si="10">M41/$M$46</f>
        <v>0.20169470011521121</v>
      </c>
      <c r="O41">
        <v>1.3082556281502202</v>
      </c>
      <c r="P41">
        <f t="shared" ref="P41:P45" si="11">O41/N41</f>
        <v>6.4863163355453759</v>
      </c>
    </row>
    <row r="42" spans="2:19" x14ac:dyDescent="0.25">
      <c r="C42" s="16" t="s">
        <v>30</v>
      </c>
      <c r="D42" s="16">
        <v>366902111052.54468</v>
      </c>
      <c r="E42" s="16">
        <v>893786155126.4801</v>
      </c>
      <c r="F42" s="16">
        <v>1528534289992.0825</v>
      </c>
      <c r="G42" s="16">
        <v>2598333093089.0103</v>
      </c>
      <c r="H42" s="16">
        <v>2036451145674.4773</v>
      </c>
      <c r="I42" s="16">
        <v>2813449771150.0127</v>
      </c>
      <c r="M42" s="16">
        <f t="shared" si="9"/>
        <v>10237456566084.607</v>
      </c>
      <c r="N42" s="16">
        <f t="shared" si="10"/>
        <v>0.10342377058185409</v>
      </c>
      <c r="O42">
        <v>0.67083929264972064</v>
      </c>
      <c r="P42">
        <f t="shared" si="11"/>
        <v>6.4863163359412539</v>
      </c>
    </row>
    <row r="43" spans="2:19" x14ac:dyDescent="0.25">
      <c r="C43" s="16" t="s">
        <v>4</v>
      </c>
      <c r="D43" s="16">
        <v>209813007066.17377</v>
      </c>
      <c r="E43" s="16">
        <v>511111697617.87054</v>
      </c>
      <c r="F43" s="16">
        <v>874092478964.59082</v>
      </c>
      <c r="G43" s="16">
        <v>1485857026221.0635</v>
      </c>
      <c r="H43" s="16">
        <v>1164544781169.0789</v>
      </c>
      <c r="I43" s="16">
        <v>1608871519183.4622</v>
      </c>
      <c r="M43" s="16">
        <f t="shared" si="9"/>
        <v>5854290510222.2393</v>
      </c>
      <c r="N43" s="16">
        <f t="shared" si="10"/>
        <v>5.9142893036011002E-2</v>
      </c>
      <c r="O43">
        <v>0.3836195132359056</v>
      </c>
      <c r="P43">
        <f t="shared" si="11"/>
        <v>6.4863163356301632</v>
      </c>
    </row>
    <row r="44" spans="2:19" x14ac:dyDescent="0.25">
      <c r="C44" s="16" t="s">
        <v>47</v>
      </c>
      <c r="D44" s="16">
        <v>287787328978.60461</v>
      </c>
      <c r="E44" s="16">
        <v>701059826205.87903</v>
      </c>
      <c r="F44" s="16">
        <v>1198937774777.2368</v>
      </c>
      <c r="G44" s="16">
        <v>2038056795567.3752</v>
      </c>
      <c r="H44" s="16">
        <v>1597332962188.8215</v>
      </c>
      <c r="I44" s="16">
        <v>2206788052365.4458</v>
      </c>
      <c r="M44" s="16">
        <f t="shared" si="9"/>
        <v>8029962740083.3633</v>
      </c>
      <c r="N44" s="16">
        <f t="shared" si="10"/>
        <v>8.1122593180275149E-2</v>
      </c>
      <c r="O44">
        <v>0.52618680132382012</v>
      </c>
      <c r="P44">
        <f t="shared" si="11"/>
        <v>6.486316335505923</v>
      </c>
    </row>
    <row r="45" spans="2:19" ht="15.75" thickBot="1" x14ac:dyDescent="0.3">
      <c r="C45" s="16" t="s">
        <v>48</v>
      </c>
      <c r="D45" s="16">
        <v>224126322326.22937</v>
      </c>
      <c r="E45" s="16">
        <v>545979425428.12463</v>
      </c>
      <c r="F45" s="16">
        <v>933722534108.44812</v>
      </c>
      <c r="G45" s="16">
        <v>1587221285045.5264</v>
      </c>
      <c r="H45" s="16">
        <v>1243989314651.3535</v>
      </c>
      <c r="I45" s="16">
        <v>1718627751494.3486</v>
      </c>
      <c r="M45" s="16">
        <f t="shared" si="9"/>
        <v>6253666633054.0303</v>
      </c>
      <c r="N45" s="16">
        <f t="shared" si="10"/>
        <v>6.3177585074701906E-2</v>
      </c>
      <c r="O45">
        <v>0.40978980213006316</v>
      </c>
      <c r="P45">
        <f t="shared" si="11"/>
        <v>6.486316335857456</v>
      </c>
    </row>
    <row r="46" spans="2:19" ht="15.75" thickBot="1" x14ac:dyDescent="0.3">
      <c r="L46" s="17" t="s">
        <v>35</v>
      </c>
      <c r="M46" s="18">
        <f>SUM(M40:M45)</f>
        <v>98985528263855.328</v>
      </c>
      <c r="N46" s="19">
        <f>SUM(N40:N45)</f>
        <v>1.0000000000000002</v>
      </c>
    </row>
    <row r="47" spans="2:19" x14ac:dyDescent="0.25">
      <c r="I47">
        <v>0.4914384580119468</v>
      </c>
    </row>
    <row r="48" spans="2:19" x14ac:dyDescent="0.25">
      <c r="I48">
        <v>0.20169470011521121</v>
      </c>
    </row>
    <row r="49" spans="9:9" x14ac:dyDescent="0.25">
      <c r="I49">
        <v>0.10342377058185409</v>
      </c>
    </row>
    <row r="50" spans="9:9" x14ac:dyDescent="0.25">
      <c r="I50">
        <v>5.9142893036011002E-2</v>
      </c>
    </row>
    <row r="51" spans="9:9" x14ac:dyDescent="0.25">
      <c r="I51">
        <v>8.1122593180275149E-2</v>
      </c>
    </row>
    <row r="52" spans="9:9" x14ac:dyDescent="0.25">
      <c r="I52">
        <v>6.3177585074701906E-2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C005-422A-4D6D-8BE2-16DE5D96D4F5}">
  <dimension ref="B2:G22"/>
  <sheetViews>
    <sheetView workbookViewId="0">
      <selection activeCell="B2" sqref="B2:E5"/>
    </sheetView>
  </sheetViews>
  <sheetFormatPr baseColWidth="10" defaultRowHeight="15" x14ac:dyDescent="0.25"/>
  <cols>
    <col min="2" max="4" width="19.28515625" bestFit="1" customWidth="1"/>
    <col min="6" max="6" width="6.5703125" bestFit="1" customWidth="1"/>
    <col min="7" max="7" width="5.7109375" bestFit="1" customWidth="1"/>
  </cols>
  <sheetData>
    <row r="2" spans="2:7" x14ac:dyDescent="0.25">
      <c r="C2" s="16" t="s">
        <v>9</v>
      </c>
      <c r="D2" s="16" t="s">
        <v>12</v>
      </c>
      <c r="E2" s="16" t="s">
        <v>25</v>
      </c>
    </row>
    <row r="3" spans="2:7" x14ac:dyDescent="0.25">
      <c r="B3" s="16" t="s">
        <v>9</v>
      </c>
      <c r="C3" s="26">
        <v>1</v>
      </c>
      <c r="D3" s="26">
        <v>0.5</v>
      </c>
      <c r="E3" s="26">
        <v>0.25</v>
      </c>
      <c r="F3" s="20"/>
    </row>
    <row r="4" spans="2:7" x14ac:dyDescent="0.25">
      <c r="B4" s="16" t="s">
        <v>12</v>
      </c>
      <c r="C4" s="26">
        <f>1/D3</f>
        <v>2</v>
      </c>
      <c r="D4" s="26">
        <v>1</v>
      </c>
      <c r="E4" s="26">
        <v>0.3</v>
      </c>
      <c r="F4" s="20"/>
    </row>
    <row r="5" spans="2:7" x14ac:dyDescent="0.25">
      <c r="B5" s="16" t="s">
        <v>25</v>
      </c>
      <c r="C5" s="26">
        <f>1/E3</f>
        <v>4</v>
      </c>
      <c r="D5" s="26">
        <f>1/E4</f>
        <v>3.3333333333333335</v>
      </c>
      <c r="E5" s="26">
        <v>1</v>
      </c>
      <c r="F5" s="20"/>
    </row>
    <row r="7" spans="2:7" x14ac:dyDescent="0.25">
      <c r="B7" s="21"/>
      <c r="C7" s="21"/>
      <c r="D7" s="21"/>
      <c r="E7" s="21"/>
      <c r="F7" s="21"/>
    </row>
    <row r="8" spans="2:7" x14ac:dyDescent="0.25">
      <c r="B8" s="21"/>
      <c r="C8" s="25" t="s">
        <v>9</v>
      </c>
      <c r="D8" s="25" t="s">
        <v>12</v>
      </c>
      <c r="E8" s="30" t="s">
        <v>25</v>
      </c>
      <c r="F8" s="30" t="s">
        <v>34</v>
      </c>
      <c r="G8" s="25" t="s">
        <v>57</v>
      </c>
    </row>
    <row r="9" spans="2:7" x14ac:dyDescent="0.25">
      <c r="B9" s="25" t="s">
        <v>9</v>
      </c>
      <c r="C9" s="29">
        <v>3</v>
      </c>
      <c r="D9" s="29">
        <v>1.8333333333333335</v>
      </c>
      <c r="E9" s="28">
        <v>0.65</v>
      </c>
      <c r="F9" s="28">
        <f>SUM(C9:E9)</f>
        <v>5.4833333333333343</v>
      </c>
      <c r="G9" s="27">
        <f>F9/$F$12</f>
        <v>0.13336035670855292</v>
      </c>
    </row>
    <row r="10" spans="2:7" x14ac:dyDescent="0.25">
      <c r="B10" s="25" t="s">
        <v>12</v>
      </c>
      <c r="C10" s="29">
        <v>5.2</v>
      </c>
      <c r="D10" s="29">
        <v>3</v>
      </c>
      <c r="E10" s="28">
        <v>1.1000000000000001</v>
      </c>
      <c r="F10" s="28">
        <f>SUM(C10:E10)</f>
        <v>9.2999999999999989</v>
      </c>
      <c r="G10" s="27">
        <f>F10/$F$12</f>
        <v>0.22618565058775839</v>
      </c>
    </row>
    <row r="11" spans="2:7" x14ac:dyDescent="0.25">
      <c r="B11" s="25" t="s">
        <v>25</v>
      </c>
      <c r="C11" s="29">
        <v>14.666666666666668</v>
      </c>
      <c r="D11" s="29">
        <v>8.6666666666666679</v>
      </c>
      <c r="E11" s="28">
        <v>3</v>
      </c>
      <c r="F11" s="28">
        <f>SUM(C11:E11)</f>
        <v>26.333333333333336</v>
      </c>
      <c r="G11" s="27">
        <f>F11/$F$12</f>
        <v>0.64045399270368875</v>
      </c>
    </row>
    <row r="12" spans="2:7" x14ac:dyDescent="0.25">
      <c r="F12" s="29">
        <f>SUM(F9:F11)</f>
        <v>41.116666666666667</v>
      </c>
    </row>
    <row r="14" spans="2:7" x14ac:dyDescent="0.25">
      <c r="B14" s="21"/>
      <c r="C14" s="25" t="s">
        <v>9</v>
      </c>
      <c r="D14" s="25" t="s">
        <v>12</v>
      </c>
      <c r="E14" s="30" t="s">
        <v>25</v>
      </c>
      <c r="F14" s="30" t="s">
        <v>34</v>
      </c>
      <c r="G14" s="25" t="s">
        <v>57</v>
      </c>
    </row>
    <row r="15" spans="2:7" x14ac:dyDescent="0.25">
      <c r="B15" s="25" t="s">
        <v>9</v>
      </c>
      <c r="C15" s="29">
        <v>9.2666666666666675</v>
      </c>
      <c r="D15" s="29">
        <v>5.5</v>
      </c>
      <c r="E15" s="28">
        <v>1.9500000000000002</v>
      </c>
      <c r="F15" s="28">
        <f>SUM(C15:E15)</f>
        <v>16.716666666666669</v>
      </c>
      <c r="G15" s="27">
        <f>F15/$F$18</f>
        <v>0.13464894616727077</v>
      </c>
    </row>
    <row r="16" spans="2:7" x14ac:dyDescent="0.25">
      <c r="B16" s="25" t="s">
        <v>12</v>
      </c>
      <c r="C16" s="29">
        <v>15.6</v>
      </c>
      <c r="D16" s="29">
        <v>9.2666666666666657</v>
      </c>
      <c r="E16" s="28">
        <v>3.3000000000000003</v>
      </c>
      <c r="F16" s="28">
        <f>SUM(C16:E16)</f>
        <v>28.166666666666668</v>
      </c>
      <c r="G16" s="27">
        <f>F16/$F$18</f>
        <v>0.2268760907504363</v>
      </c>
    </row>
    <row r="17" spans="2:7" x14ac:dyDescent="0.25">
      <c r="B17" s="25" t="s">
        <v>25</v>
      </c>
      <c r="C17" s="29">
        <v>44</v>
      </c>
      <c r="D17" s="29">
        <v>26</v>
      </c>
      <c r="E17" s="28">
        <v>9.2666666666666675</v>
      </c>
      <c r="F17" s="28">
        <f>SUM(C17:E17)</f>
        <v>79.266666666666666</v>
      </c>
      <c r="G17" s="27">
        <f>F17/$F$18</f>
        <v>0.6384749630822929</v>
      </c>
    </row>
    <row r="18" spans="2:7" x14ac:dyDescent="0.25">
      <c r="F18" s="26">
        <f>SUM(F15:F17)</f>
        <v>124.15</v>
      </c>
    </row>
    <row r="20" spans="2:7" x14ac:dyDescent="0.25">
      <c r="B20" s="25" t="s">
        <v>9</v>
      </c>
      <c r="C20" s="24">
        <v>0.13464894616727077</v>
      </c>
    </row>
    <row r="21" spans="2:7" x14ac:dyDescent="0.25">
      <c r="B21" s="25" t="s">
        <v>12</v>
      </c>
      <c r="C21" s="24">
        <v>0.2268760907504363</v>
      </c>
    </row>
    <row r="22" spans="2:7" x14ac:dyDescent="0.25">
      <c r="B22" s="25" t="s">
        <v>25</v>
      </c>
      <c r="C22" s="24">
        <v>0.6384749630822929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CA2D-BDFC-4698-854C-50612F26C239}">
  <dimension ref="A1:H11"/>
  <sheetViews>
    <sheetView tabSelected="1" workbookViewId="0">
      <selection activeCell="G1" sqref="G1"/>
    </sheetView>
  </sheetViews>
  <sheetFormatPr baseColWidth="10" defaultRowHeight="15" x14ac:dyDescent="0.25"/>
  <cols>
    <col min="2" max="2" width="16.140625" bestFit="1" customWidth="1"/>
    <col min="6" max="6" width="11.140625" bestFit="1" customWidth="1"/>
  </cols>
  <sheetData>
    <row r="1" spans="1:8" x14ac:dyDescent="0.25">
      <c r="A1" s="2" t="s">
        <v>58</v>
      </c>
      <c r="B1" s="16" t="s">
        <v>1</v>
      </c>
      <c r="C1" s="16" t="s">
        <v>2</v>
      </c>
      <c r="D1" s="16" t="s">
        <v>30</v>
      </c>
      <c r="E1" s="16" t="s">
        <v>4</v>
      </c>
      <c r="F1" s="16" t="s">
        <v>5</v>
      </c>
      <c r="G1" s="16" t="s">
        <v>48</v>
      </c>
    </row>
    <row r="2" spans="1:8" ht="30" x14ac:dyDescent="0.25">
      <c r="A2" s="1" t="s">
        <v>7</v>
      </c>
      <c r="B2" s="5">
        <v>520000000</v>
      </c>
      <c r="C2" s="6">
        <v>140</v>
      </c>
      <c r="D2" s="6">
        <v>4</v>
      </c>
      <c r="E2" s="6">
        <v>5</v>
      </c>
      <c r="F2" s="6">
        <v>6</v>
      </c>
      <c r="G2" s="7" t="s">
        <v>9</v>
      </c>
    </row>
    <row r="3" spans="1:8" ht="30" x14ac:dyDescent="0.25">
      <c r="A3" s="8" t="s">
        <v>10</v>
      </c>
      <c r="B3" s="9">
        <v>560000000</v>
      </c>
      <c r="C3" s="10">
        <v>145</v>
      </c>
      <c r="D3" s="10">
        <v>4</v>
      </c>
      <c r="E3" s="10">
        <v>5</v>
      </c>
      <c r="F3" s="10">
        <v>4</v>
      </c>
      <c r="G3" s="11" t="s">
        <v>12</v>
      </c>
    </row>
    <row r="4" spans="1:8" ht="30" x14ac:dyDescent="0.25">
      <c r="A4" s="8" t="s">
        <v>13</v>
      </c>
      <c r="B4" s="9">
        <v>570000000</v>
      </c>
      <c r="C4" s="10">
        <v>157</v>
      </c>
      <c r="D4" s="10">
        <v>5</v>
      </c>
      <c r="E4" s="10">
        <v>6</v>
      </c>
      <c r="F4" s="10">
        <v>4</v>
      </c>
      <c r="G4" s="11" t="s">
        <v>9</v>
      </c>
    </row>
    <row r="5" spans="1:8" ht="30" x14ac:dyDescent="0.25">
      <c r="A5" s="8" t="s">
        <v>15</v>
      </c>
      <c r="B5" s="9">
        <v>610000000</v>
      </c>
      <c r="C5" s="10">
        <v>126</v>
      </c>
      <c r="D5" s="10">
        <v>3</v>
      </c>
      <c r="E5" s="10">
        <v>5</v>
      </c>
      <c r="F5" s="10">
        <v>1</v>
      </c>
      <c r="G5" s="11" t="s">
        <v>9</v>
      </c>
    </row>
    <row r="6" spans="1:8" ht="30" x14ac:dyDescent="0.25">
      <c r="A6" s="8" t="s">
        <v>17</v>
      </c>
      <c r="B6" s="9">
        <v>650000000</v>
      </c>
      <c r="C6" s="10">
        <v>200</v>
      </c>
      <c r="D6" s="10">
        <v>3</v>
      </c>
      <c r="E6" s="10">
        <v>6</v>
      </c>
      <c r="F6" s="10">
        <v>5</v>
      </c>
      <c r="G6" s="11" t="s">
        <v>9</v>
      </c>
    </row>
    <row r="7" spans="1:8" ht="30" x14ac:dyDescent="0.25">
      <c r="A7" s="8" t="s">
        <v>19</v>
      </c>
      <c r="B7" s="9">
        <v>520000000</v>
      </c>
      <c r="C7" s="10">
        <v>144</v>
      </c>
      <c r="D7" s="10">
        <v>4</v>
      </c>
      <c r="E7" s="10">
        <v>4</v>
      </c>
      <c r="F7" s="10">
        <v>4</v>
      </c>
      <c r="G7" s="11" t="s">
        <v>9</v>
      </c>
    </row>
    <row r="8" spans="1:8" ht="30" x14ac:dyDescent="0.25">
      <c r="A8" s="8" t="s">
        <v>21</v>
      </c>
      <c r="B8" s="9">
        <v>500000000</v>
      </c>
      <c r="C8" s="10">
        <v>200</v>
      </c>
      <c r="D8" s="10">
        <v>5</v>
      </c>
      <c r="E8" s="10">
        <v>5</v>
      </c>
      <c r="F8" s="10">
        <v>4</v>
      </c>
      <c r="G8" s="11" t="s">
        <v>9</v>
      </c>
    </row>
    <row r="9" spans="1:8" x14ac:dyDescent="0.25">
      <c r="A9" s="8" t="s">
        <v>23</v>
      </c>
      <c r="B9" s="9">
        <v>575000000</v>
      </c>
      <c r="C9" s="10">
        <v>147</v>
      </c>
      <c r="D9" s="10">
        <v>3</v>
      </c>
      <c r="E9" s="10">
        <v>5</v>
      </c>
      <c r="F9" s="10">
        <v>5</v>
      </c>
      <c r="G9" s="11" t="s">
        <v>25</v>
      </c>
      <c r="H9" s="31"/>
    </row>
    <row r="10" spans="1:8" x14ac:dyDescent="0.25">
      <c r="A10" s="8" t="s">
        <v>26</v>
      </c>
      <c r="B10" s="9">
        <v>530000000</v>
      </c>
      <c r="C10" s="10">
        <v>117</v>
      </c>
      <c r="D10" s="10">
        <v>4</v>
      </c>
      <c r="E10" s="10">
        <v>5</v>
      </c>
      <c r="F10" s="10">
        <v>6</v>
      </c>
      <c r="G10" s="11" t="s">
        <v>25</v>
      </c>
    </row>
    <row r="11" spans="1:8" x14ac:dyDescent="0.25">
      <c r="A11" s="12" t="s">
        <v>28</v>
      </c>
      <c r="B11" s="13">
        <v>580000000</v>
      </c>
      <c r="C11" s="14">
        <v>190</v>
      </c>
      <c r="D11" s="14">
        <v>4</v>
      </c>
      <c r="E11" s="14">
        <v>5</v>
      </c>
      <c r="F11" s="14">
        <v>3</v>
      </c>
      <c r="G11" s="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6E33-EE13-4A76-84EC-7A73099744FB}">
  <dimension ref="A1:G7"/>
  <sheetViews>
    <sheetView workbookViewId="0">
      <selection activeCell="A3" sqref="A3"/>
    </sheetView>
  </sheetViews>
  <sheetFormatPr baseColWidth="10" defaultRowHeight="15" x14ac:dyDescent="0.25"/>
  <sheetData>
    <row r="1" spans="1:7" x14ac:dyDescent="0.25">
      <c r="B1" s="16" t="s">
        <v>1</v>
      </c>
      <c r="C1" s="16" t="s">
        <v>2</v>
      </c>
      <c r="D1" s="16" t="s">
        <v>30</v>
      </c>
      <c r="E1" s="16" t="s">
        <v>4</v>
      </c>
      <c r="F1" s="16" t="s">
        <v>5</v>
      </c>
      <c r="G1" s="16" t="s">
        <v>48</v>
      </c>
    </row>
    <row r="2" spans="1:7" x14ac:dyDescent="0.25">
      <c r="A2" s="16" t="str" cm="1">
        <f t="array" ref="A2:A7">TRANSPOSE(B1:G1)</f>
        <v>Precio</v>
      </c>
      <c r="B2" s="16">
        <v>1</v>
      </c>
      <c r="C2" s="16">
        <v>6</v>
      </c>
      <c r="D2" s="16">
        <v>4</v>
      </c>
      <c r="E2" s="16">
        <v>7</v>
      </c>
      <c r="F2" s="16">
        <v>5</v>
      </c>
      <c r="G2" s="16">
        <v>4</v>
      </c>
    </row>
    <row r="3" spans="1:7" x14ac:dyDescent="0.25">
      <c r="A3" s="16" t="str">
        <v>Área</v>
      </c>
      <c r="B3" s="16">
        <f>1/C2</f>
        <v>0.16666666666666666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</row>
    <row r="4" spans="1:7" x14ac:dyDescent="0.25">
      <c r="A4" s="16" t="str">
        <v>Habitaciones</v>
      </c>
      <c r="B4" s="16">
        <f>1/D2</f>
        <v>0.25</v>
      </c>
      <c r="C4" s="16">
        <f>1/D3</f>
        <v>0.5</v>
      </c>
      <c r="D4" s="16">
        <v>1</v>
      </c>
      <c r="E4" s="16">
        <v>2</v>
      </c>
      <c r="F4" s="16">
        <v>2</v>
      </c>
      <c r="G4" s="16">
        <v>1</v>
      </c>
    </row>
    <row r="5" spans="1:7" x14ac:dyDescent="0.25">
      <c r="A5" s="16" t="str">
        <v>Estrato</v>
      </c>
      <c r="B5" s="16">
        <f>1/E2</f>
        <v>0.14285714285714285</v>
      </c>
      <c r="C5" s="16">
        <f>1/E3</f>
        <v>0.33333333333333331</v>
      </c>
      <c r="D5" s="16">
        <f>1/E4</f>
        <v>0.5</v>
      </c>
      <c r="E5" s="16">
        <v>1</v>
      </c>
      <c r="F5" s="16">
        <v>0.5</v>
      </c>
      <c r="G5" s="16">
        <v>1.5</v>
      </c>
    </row>
    <row r="6" spans="1:7" x14ac:dyDescent="0.25">
      <c r="A6" s="16" t="str">
        <v>Comodidades</v>
      </c>
      <c r="B6" s="16">
        <f>1/F2</f>
        <v>0.2</v>
      </c>
      <c r="C6" s="16">
        <f>1/F3</f>
        <v>0.25</v>
      </c>
      <c r="D6" s="16">
        <f>1/F4</f>
        <v>0.5</v>
      </c>
      <c r="E6" s="16">
        <f>1/F5</f>
        <v>2</v>
      </c>
      <c r="F6" s="16">
        <v>1</v>
      </c>
      <c r="G6" s="16">
        <v>2</v>
      </c>
    </row>
    <row r="7" spans="1:7" x14ac:dyDescent="0.25">
      <c r="A7" s="16" t="str">
        <v>Tipo</v>
      </c>
      <c r="B7" s="16">
        <f>1/G2</f>
        <v>0.25</v>
      </c>
      <c r="C7" s="16">
        <f>1/G3</f>
        <v>0.2</v>
      </c>
      <c r="D7" s="16">
        <f>1/G4</f>
        <v>1</v>
      </c>
      <c r="E7" s="16">
        <f>1/G5</f>
        <v>0.66666666666666663</v>
      </c>
      <c r="F7" s="16">
        <f>1/G6</f>
        <v>0.5</v>
      </c>
      <c r="G7" s="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CC5C-0B69-4052-A4C9-B9D963EC95E1}">
  <dimension ref="A1:D4"/>
  <sheetViews>
    <sheetView workbookViewId="0"/>
  </sheetViews>
  <sheetFormatPr baseColWidth="10" defaultRowHeight="15" x14ac:dyDescent="0.25"/>
  <sheetData>
    <row r="1" spans="1:4" x14ac:dyDescent="0.25">
      <c r="A1" s="16" t="s">
        <v>48</v>
      </c>
      <c r="B1" s="16" t="s">
        <v>9</v>
      </c>
      <c r="C1" s="16" t="s">
        <v>12</v>
      </c>
      <c r="D1" s="16" t="s">
        <v>25</v>
      </c>
    </row>
    <row r="2" spans="1:4" x14ac:dyDescent="0.25">
      <c r="A2" s="16" t="s">
        <v>9</v>
      </c>
      <c r="B2" s="26">
        <v>1</v>
      </c>
      <c r="C2" s="26">
        <v>0.5</v>
      </c>
      <c r="D2" s="26">
        <v>0.25</v>
      </c>
    </row>
    <row r="3" spans="1:4" x14ac:dyDescent="0.25">
      <c r="A3" s="16" t="s">
        <v>12</v>
      </c>
      <c r="B3" s="26">
        <f>1/C2</f>
        <v>2</v>
      </c>
      <c r="C3" s="26">
        <v>1</v>
      </c>
      <c r="D3" s="26">
        <v>0.3</v>
      </c>
    </row>
    <row r="4" spans="1:4" x14ac:dyDescent="0.25">
      <c r="A4" s="16" t="s">
        <v>25</v>
      </c>
      <c r="B4" s="26">
        <f>1/D2</f>
        <v>4</v>
      </c>
      <c r="C4" s="26">
        <f>1/D3</f>
        <v>3.3333333333333335</v>
      </c>
      <c r="D4" s="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Opciones</vt:lpstr>
      <vt:lpstr>Cuantiativos</vt:lpstr>
      <vt:lpstr>tipo_inmueble</vt:lpstr>
      <vt:lpstr>Datos</vt:lpstr>
      <vt:lpstr>AHP</vt:lpstr>
      <vt:lpstr>AHP_tipo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Arenas Vasco</dc:creator>
  <cp:lastModifiedBy>Martín Sánchez</cp:lastModifiedBy>
  <dcterms:created xsi:type="dcterms:W3CDTF">2015-06-05T18:17:20Z</dcterms:created>
  <dcterms:modified xsi:type="dcterms:W3CDTF">2023-05-28T09:03:12Z</dcterms:modified>
</cp:coreProperties>
</file>