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71d7439156612a/Documentos/memoria/TFM_report/environmentalstudy/"/>
    </mc:Choice>
  </mc:AlternateContent>
  <xr:revisionPtr revIDLastSave="3" documentId="11_AD4D2F04E46CFB4ACB3E20A74D94E236683EDF09" xr6:coauthVersionLast="47" xr6:coauthVersionMax="47" xr10:uidLastSave="{869C2152-34AA-4E4D-AEEC-E2F8BB470631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M24" i="1"/>
  <c r="L25" i="1"/>
  <c r="L24" i="1"/>
  <c r="I32" i="1"/>
  <c r="K25" i="1"/>
  <c r="K24" i="1"/>
  <c r="D33" i="1"/>
  <c r="D31" i="1"/>
  <c r="D30" i="1"/>
  <c r="D32" i="1"/>
  <c r="D29" i="1"/>
  <c r="B30" i="1"/>
  <c r="B29" i="1"/>
  <c r="B19" i="1"/>
  <c r="B16" i="1"/>
  <c r="B5" i="1"/>
  <c r="B22" i="1"/>
  <c r="B24" i="1" s="1"/>
  <c r="B15" i="1"/>
  <c r="B9" i="1"/>
  <c r="E13" i="1"/>
  <c r="E12" i="1"/>
  <c r="H11" i="1"/>
  <c r="E11" i="1"/>
  <c r="B4" i="1"/>
  <c r="B23" i="1"/>
  <c r="F2" i="1"/>
  <c r="B18" i="1" l="1"/>
  <c r="B26" i="1" s="1"/>
  <c r="B31" i="1" l="1"/>
</calcChain>
</file>

<file path=xl/sharedStrings.xml><?xml version="1.0" encoding="utf-8"?>
<sst xmlns="http://schemas.openxmlformats.org/spreadsheetml/2006/main" count="63" uniqueCount="46">
  <si>
    <t>Electricity emissions factor Spain</t>
  </si>
  <si>
    <t>kg CO2 eq/kWh</t>
  </si>
  <si>
    <t>Laptop LCA manufacturing</t>
  </si>
  <si>
    <t>Monitor LCA manufacturing</t>
  </si>
  <si>
    <t>Power laptop</t>
  </si>
  <si>
    <t>Power monitor</t>
  </si>
  <si>
    <t>W</t>
  </si>
  <si>
    <t>HVAC energy use per occupant</t>
  </si>
  <si>
    <t>kWh/h pers</t>
  </si>
  <si>
    <t>lightning use per occupant</t>
  </si>
  <si>
    <t>Allocation factor laptop and monitor</t>
  </si>
  <si>
    <t>Allocation factor office equipment</t>
  </si>
  <si>
    <t>DADA</t>
  </si>
  <si>
    <t>VALUE</t>
  </si>
  <si>
    <t>UNITS</t>
  </si>
  <si>
    <t>time</t>
  </si>
  <si>
    <t>Laptop + monitor energy consumption</t>
  </si>
  <si>
    <t>HVAC energy consumption</t>
  </si>
  <si>
    <t>Lightning energy consumption</t>
  </si>
  <si>
    <t>office equipment per occupant manufacturing</t>
  </si>
  <si>
    <t>TOTAL energy consumption</t>
  </si>
  <si>
    <t>kWh</t>
  </si>
  <si>
    <t>Total CO2 eq emmited due to energy consumption</t>
  </si>
  <si>
    <t>kg CO2 eq</t>
  </si>
  <si>
    <t>Energy use</t>
  </si>
  <si>
    <t>Allocation</t>
  </si>
  <si>
    <t>kg CO2 eq/dev</t>
  </si>
  <si>
    <t>kg CO2 eq/ pers in the office</t>
  </si>
  <si>
    <t>Office equipment LCA allocation</t>
  </si>
  <si>
    <t>Laptop and monitor LCA allocation</t>
  </si>
  <si>
    <t>Total CO2 eq emmited due to LCA</t>
  </si>
  <si>
    <t>Total CO2eq emmited</t>
  </si>
  <si>
    <t>h</t>
  </si>
  <si>
    <t>kWh/m2 year</t>
  </si>
  <si>
    <t>m2/person in the office</t>
  </si>
  <si>
    <t>kWh/year</t>
  </si>
  <si>
    <t>days/year</t>
  </si>
  <si>
    <t>kWh/day</t>
  </si>
  <si>
    <t>kWh/hour person</t>
  </si>
  <si>
    <t>contribution</t>
  </si>
  <si>
    <t>laptop and monitor manufacturing</t>
  </si>
  <si>
    <t>ICAEN</t>
  </si>
  <si>
    <t>%</t>
  </si>
  <si>
    <t>laptop and monitor energy consumption</t>
  </si>
  <si>
    <t>c</t>
  </si>
  <si>
    <t>ton CO2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</si>
</sst>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tabSelected="1" topLeftCell="A15" workbookViewId="0">
      <selection activeCell="L32" sqref="L32"/>
    </sheetView>
  </sheetViews>
  <sheetFormatPr baseColWidth="10" defaultColWidth="8.88671875" defaultRowHeight="14.4" x14ac:dyDescent="0.3"/>
  <cols>
    <col min="1" max="1" width="45" bestFit="1" customWidth="1"/>
    <col min="3" max="3" width="25.6640625" bestFit="1" customWidth="1"/>
  </cols>
  <sheetData>
    <row r="2" spans="1:9" x14ac:dyDescent="0.3">
      <c r="A2" s="3" t="s">
        <v>12</v>
      </c>
      <c r="B2" s="3" t="s">
        <v>13</v>
      </c>
      <c r="C2" s="3" t="s">
        <v>14</v>
      </c>
      <c r="E2" s="2" t="s">
        <v>15</v>
      </c>
      <c r="F2" s="2">
        <f>22*8*5</f>
        <v>880</v>
      </c>
      <c r="G2" s="2" t="s">
        <v>32</v>
      </c>
    </row>
    <row r="3" spans="1:9" x14ac:dyDescent="0.3">
      <c r="A3" s="2" t="s">
        <v>0</v>
      </c>
      <c r="B3" s="2">
        <v>0.26</v>
      </c>
      <c r="C3" s="2" t="s">
        <v>1</v>
      </c>
    </row>
    <row r="4" spans="1:9" x14ac:dyDescent="0.3">
      <c r="A4" s="2" t="s">
        <v>2</v>
      </c>
      <c r="B4" s="2">
        <f>331*0.9</f>
        <v>297.90000000000003</v>
      </c>
      <c r="C4" s="2" t="s">
        <v>26</v>
      </c>
    </row>
    <row r="5" spans="1:9" x14ac:dyDescent="0.3">
      <c r="A5" s="2" t="s">
        <v>3</v>
      </c>
      <c r="B5" s="2">
        <f>201*0.47</f>
        <v>94.47</v>
      </c>
      <c r="C5" s="2" t="s">
        <v>26</v>
      </c>
    </row>
    <row r="6" spans="1:9" x14ac:dyDescent="0.3">
      <c r="A6" s="2" t="s">
        <v>19</v>
      </c>
      <c r="B6" s="6">
        <v>0</v>
      </c>
      <c r="C6" s="2" t="s">
        <v>27</v>
      </c>
    </row>
    <row r="7" spans="1:9" x14ac:dyDescent="0.3">
      <c r="A7" s="1" t="s">
        <v>4</v>
      </c>
      <c r="B7" s="1">
        <v>45</v>
      </c>
      <c r="C7" s="1" t="s">
        <v>6</v>
      </c>
    </row>
    <row r="8" spans="1:9" x14ac:dyDescent="0.3">
      <c r="A8" s="1" t="s">
        <v>5</v>
      </c>
      <c r="B8" s="1">
        <v>37</v>
      </c>
      <c r="C8" s="1" t="s">
        <v>6</v>
      </c>
      <c r="E8" t="s">
        <v>41</v>
      </c>
    </row>
    <row r="9" spans="1:9" x14ac:dyDescent="0.3">
      <c r="A9" s="2" t="s">
        <v>7</v>
      </c>
      <c r="B9" s="2">
        <f>E13</f>
        <v>0.29914529914529919</v>
      </c>
      <c r="C9" s="2" t="s">
        <v>8</v>
      </c>
    </row>
    <row r="10" spans="1:9" x14ac:dyDescent="0.3">
      <c r="A10" s="2" t="s">
        <v>9</v>
      </c>
      <c r="B10" s="6">
        <v>0</v>
      </c>
      <c r="C10" s="2" t="s">
        <v>8</v>
      </c>
      <c r="E10">
        <v>140</v>
      </c>
      <c r="F10" t="s">
        <v>33</v>
      </c>
      <c r="H10">
        <v>5</v>
      </c>
      <c r="I10" t="s">
        <v>34</v>
      </c>
    </row>
    <row r="11" spans="1:9" x14ac:dyDescent="0.3">
      <c r="A11" s="1" t="s">
        <v>10</v>
      </c>
      <c r="B11" s="1">
        <v>8.4000000000000005E-2</v>
      </c>
      <c r="C11" s="1"/>
      <c r="E11">
        <f>H10*E10</f>
        <v>700</v>
      </c>
      <c r="F11" t="s">
        <v>35</v>
      </c>
      <c r="H11">
        <f>52*5</f>
        <v>260</v>
      </c>
      <c r="I11" t="s">
        <v>36</v>
      </c>
    </row>
    <row r="12" spans="1:9" x14ac:dyDescent="0.3">
      <c r="A12" s="1" t="s">
        <v>11</v>
      </c>
      <c r="B12" s="7">
        <v>4.2000000000000003E-2</v>
      </c>
      <c r="C12" s="1"/>
      <c r="E12">
        <f>E11/H11</f>
        <v>2.6923076923076925</v>
      </c>
      <c r="F12" t="s">
        <v>37</v>
      </c>
    </row>
    <row r="13" spans="1:9" x14ac:dyDescent="0.3">
      <c r="E13">
        <f>E12/9</f>
        <v>0.29914529914529919</v>
      </c>
      <c r="F13" t="s">
        <v>38</v>
      </c>
    </row>
    <row r="14" spans="1:9" x14ac:dyDescent="0.3">
      <c r="A14" s="5" t="s">
        <v>24</v>
      </c>
      <c r="B14" s="5"/>
      <c r="C14" s="5"/>
    </row>
    <row r="15" spans="1:9" x14ac:dyDescent="0.3">
      <c r="A15" s="1" t="s">
        <v>16</v>
      </c>
      <c r="B15" s="1">
        <f>(B7+B8)*F2/1000</f>
        <v>72.16</v>
      </c>
      <c r="C15" s="1" t="s">
        <v>21</v>
      </c>
    </row>
    <row r="16" spans="1:9" x14ac:dyDescent="0.3">
      <c r="A16" s="1" t="s">
        <v>17</v>
      </c>
      <c r="B16" s="1">
        <f>B9*F2</f>
        <v>263.24786324786328</v>
      </c>
      <c r="C16" s="1" t="s">
        <v>21</v>
      </c>
    </row>
    <row r="17" spans="1:13" x14ac:dyDescent="0.3">
      <c r="A17" s="1" t="s">
        <v>18</v>
      </c>
      <c r="B17" s="7" t="s">
        <v>44</v>
      </c>
      <c r="C17" s="1" t="s">
        <v>21</v>
      </c>
    </row>
    <row r="18" spans="1:13" x14ac:dyDescent="0.3">
      <c r="A18" s="3" t="s">
        <v>20</v>
      </c>
      <c r="B18" s="3">
        <f>SUM(B15:B17)</f>
        <v>335.40786324786325</v>
      </c>
      <c r="C18" s="3" t="s">
        <v>21</v>
      </c>
    </row>
    <row r="19" spans="1:13" x14ac:dyDescent="0.3">
      <c r="A19" s="3" t="s">
        <v>22</v>
      </c>
      <c r="B19" s="3">
        <f>B18*B3</f>
        <v>87.206044444444444</v>
      </c>
      <c r="C19" s="3" t="s">
        <v>23</v>
      </c>
    </row>
    <row r="21" spans="1:13" x14ac:dyDescent="0.3">
      <c r="A21" s="5" t="s">
        <v>25</v>
      </c>
      <c r="B21" s="5"/>
      <c r="C21" s="5"/>
    </row>
    <row r="22" spans="1:13" x14ac:dyDescent="0.3">
      <c r="A22" s="1" t="s">
        <v>29</v>
      </c>
      <c r="B22" s="1">
        <f>(B4+B5)*B11</f>
        <v>32.95908</v>
      </c>
      <c r="C22" s="1" t="s">
        <v>23</v>
      </c>
    </row>
    <row r="23" spans="1:13" x14ac:dyDescent="0.3">
      <c r="A23" s="1" t="s">
        <v>28</v>
      </c>
      <c r="B23" s="7">
        <f>B6*B12</f>
        <v>0</v>
      </c>
      <c r="C23" s="1" t="s">
        <v>23</v>
      </c>
    </row>
    <row r="24" spans="1:13" x14ac:dyDescent="0.3">
      <c r="A24" s="3" t="s">
        <v>30</v>
      </c>
      <c r="B24" s="3">
        <f>SUM(B22:B23)</f>
        <v>32.95908</v>
      </c>
      <c r="C24" s="3" t="s">
        <v>23</v>
      </c>
      <c r="K24">
        <f>1.5*5/12</f>
        <v>0.625</v>
      </c>
      <c r="L24">
        <f>K24*0.53</f>
        <v>0.33125000000000004</v>
      </c>
      <c r="M24">
        <f>L24*1000</f>
        <v>331.25000000000006</v>
      </c>
    </row>
    <row r="25" spans="1:13" x14ac:dyDescent="0.3">
      <c r="K25">
        <f>2*5/12</f>
        <v>0.83333333333333337</v>
      </c>
      <c r="L25">
        <f>K25*0.53</f>
        <v>0.44166666666666671</v>
      </c>
      <c r="M25">
        <f>L25*1000</f>
        <v>441.66666666666669</v>
      </c>
    </row>
    <row r="26" spans="1:13" x14ac:dyDescent="0.3">
      <c r="A26" s="3" t="s">
        <v>31</v>
      </c>
      <c r="B26" s="3">
        <f>B24+B19</f>
        <v>120.16512444444444</v>
      </c>
      <c r="C26" s="3" t="s">
        <v>23</v>
      </c>
    </row>
    <row r="28" spans="1:13" x14ac:dyDescent="0.3">
      <c r="A28" s="5" t="s">
        <v>39</v>
      </c>
      <c r="B28" s="5"/>
      <c r="C28" s="5"/>
    </row>
    <row r="29" spans="1:13" x14ac:dyDescent="0.3">
      <c r="A29" s="8" t="s">
        <v>40</v>
      </c>
      <c r="B29" s="8">
        <f>B24*100/B26</f>
        <v>27.428157838955897</v>
      </c>
      <c r="C29" s="10" t="s">
        <v>42</v>
      </c>
      <c r="D29" s="1">
        <f>B22</f>
        <v>32.95908</v>
      </c>
      <c r="E29" s="1" t="s">
        <v>23</v>
      </c>
    </row>
    <row r="30" spans="1:13" x14ac:dyDescent="0.3">
      <c r="A30" s="9" t="s">
        <v>43</v>
      </c>
      <c r="B30" s="8">
        <f>B15*B3*100/B26</f>
        <v>15.61318234948776</v>
      </c>
      <c r="C30" s="10" t="s">
        <v>42</v>
      </c>
      <c r="D30" s="1">
        <f>B15*B3</f>
        <v>18.761600000000001</v>
      </c>
      <c r="E30" s="1" t="s">
        <v>23</v>
      </c>
    </row>
    <row r="31" spans="1:13" x14ac:dyDescent="0.3">
      <c r="A31" s="8" t="s">
        <v>17</v>
      </c>
      <c r="B31" s="8">
        <f>B16*B3*100/B26</f>
        <v>56.958659811556352</v>
      </c>
      <c r="C31" s="10" t="s">
        <v>42</v>
      </c>
      <c r="D31" s="1">
        <f>B16*B3</f>
        <v>68.444444444444457</v>
      </c>
      <c r="E31" s="1" t="s">
        <v>23</v>
      </c>
    </row>
    <row r="32" spans="1:13" x14ac:dyDescent="0.3">
      <c r="D32" s="1">
        <f>SUM(D29:D31)</f>
        <v>120.16512444444446</v>
      </c>
      <c r="E32" s="1" t="s">
        <v>23</v>
      </c>
      <c r="I32">
        <f>15*100</f>
        <v>1500</v>
      </c>
    </row>
    <row r="33" spans="4:5" x14ac:dyDescent="0.3">
      <c r="D33">
        <f>D32/1000</f>
        <v>0.12016512444444447</v>
      </c>
      <c r="E33" s="4" t="s">
        <v>45</v>
      </c>
    </row>
  </sheetData>
  <mergeCells count="3">
    <mergeCell ref="A14:C14"/>
    <mergeCell ref="A21:C21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2015-06-05T18:19:34Z</dcterms:created>
  <dcterms:modified xsi:type="dcterms:W3CDTF">2025-10-08T15:32:26Z</dcterms:modified>
</cp:coreProperties>
</file>