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ong by Form\Documents\GitHub\ASTMD790_DIY_FLEXURE_TEST_CNC_ADAPTATION\FLEXURE_TEST_ARDUINO_CODE\"/>
    </mc:Choice>
  </mc:AlternateContent>
  <xr:revisionPtr revIDLastSave="0" documentId="13_ncr:1_{A56BC476-133F-422C-9844-C7BDC02AC455}" xr6:coauthVersionLast="47" xr6:coauthVersionMax="47" xr10:uidLastSave="{00000000-0000-0000-0000-000000000000}"/>
  <bookViews>
    <workbookView xWindow="-120" yWindow="-120" windowWidth="29040" windowHeight="15840" activeTab="1" xr2:uid="{EB471E82-A8D2-41F7-A404-F882FF88577A}"/>
  </bookViews>
  <sheets>
    <sheet name="FLEX_ASTM_DIM" sheetId="4" r:id="rId1"/>
    <sheet name="4C_FLEX_01_06_22" sheetId="6" r:id="rId2"/>
  </sheets>
  <definedNames>
    <definedName name="DatosExternos_1" localSheetId="1" hidden="1">'4C_FLEX_01_06_22'!$A$1:$D$33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6" l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G4" i="6"/>
  <c r="H4" i="6" s="1"/>
  <c r="I8" i="4"/>
  <c r="I9" i="4"/>
  <c r="C9" i="4"/>
  <c r="C8" i="4"/>
  <c r="C7" i="4"/>
  <c r="I7" i="4" s="1"/>
  <c r="D9" i="4"/>
  <c r="D8" i="4"/>
  <c r="D7" i="4"/>
  <c r="D6" i="4"/>
  <c r="C6" i="4"/>
  <c r="I6" i="4" s="1"/>
  <c r="D5" i="4"/>
  <c r="D4" i="4"/>
  <c r="C5" i="4"/>
  <c r="I5" i="4" s="1"/>
  <c r="C4" i="4"/>
  <c r="I4" i="4" s="1"/>
  <c r="D2" i="4"/>
  <c r="D10" i="4" s="1"/>
  <c r="M2" i="4" s="1"/>
  <c r="D3" i="4"/>
  <c r="C3" i="4"/>
  <c r="I3" i="4" s="1"/>
  <c r="C2" i="4"/>
  <c r="C10" i="4" s="1"/>
  <c r="I2" i="4" l="1"/>
  <c r="I10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EE0DA2-3849-4F0A-A8F4-389E1654BD95}" keepAlive="1" name="Consulta - 3C_FLEX_01_06_22" description="Conexión a la consulta '3C_FLEX_01_06_22' en el libro." type="5" refreshedVersion="8" background="1" saveData="1">
    <dbPr connection="Provider=Microsoft.Mashup.OleDb.1;Data Source=$Workbook$;Location=3C_FLEX_01_06_22;Extended Properties=&quot;&quot;" command="SELECT * FROM [3C_FLEX_01_06_22]"/>
  </connection>
  <connection id="2" xr16:uid="{E2694C92-E256-40B3-9D43-71C00939B89A}" keepAlive="1" name="Consulta - 4C_FLEX_01_06_22" description="Conexión a la consulta '4C_FLEX_01_06_22' en el libro." type="5" refreshedVersion="8" background="1" saveData="1">
    <dbPr connection="Provider=Microsoft.Mashup.OleDb.1;Data Source=$Workbook$;Location=4C_FLEX_01_06_22;Extended Properties=&quot;&quot;" command="SELECT * FROM [4C_FLEX_01_06_22]"/>
  </connection>
  <connection id="3" xr16:uid="{4DD96D70-A61D-4C8C-B18B-941F3861C890}" keepAlive="1" name="Consulta - FLEX_TEST_2" description="Conexión a la consulta 'FLEX_TEST_2' en el libro." type="5" refreshedVersion="8" background="1" saveData="1">
    <dbPr connection="Provider=Microsoft.Mashup.OleDb.1;Data Source=$Workbook$;Location=FLEX_TEST_2;Extended Properties=&quot;&quot;" command="SELECT * FROM [FLEX_TEST_2]"/>
  </connection>
  <connection id="4" xr16:uid="{BE206043-D18F-4D30-9475-D68273523D00}" keepAlive="1" name="Consulta - FLEX_TEST_DATA" description="Conexión a la consulta 'FLEX_TEST_DATA' en el libro." type="5" refreshedVersion="7" background="1" saveData="1">
    <dbPr connection="Provider=Microsoft.Mashup.OleDb.1;Data Source=$Workbook$;Location=FLEX_TEST_DATA;Extended Properties=&quot;&quot;" command="SELECT * FROM [FLEX_TEST_DATA]"/>
  </connection>
</connections>
</file>

<file path=xl/sharedStrings.xml><?xml version="1.0" encoding="utf-8"?>
<sst xmlns="http://schemas.openxmlformats.org/spreadsheetml/2006/main" count="43" uniqueCount="36">
  <si>
    <t>Column1</t>
  </si>
  <si>
    <t>Column2</t>
  </si>
  <si>
    <t>Column3</t>
  </si>
  <si>
    <t>Largo [mm]</t>
  </si>
  <si>
    <t>Soportes [mm]</t>
  </si>
  <si>
    <t>Ef [MPa]</t>
  </si>
  <si>
    <t>Ef[GPa]</t>
  </si>
  <si>
    <t>Probeta</t>
  </si>
  <si>
    <t>1A</t>
  </si>
  <si>
    <t>2A</t>
  </si>
  <si>
    <t>1B</t>
  </si>
  <si>
    <t>2B</t>
  </si>
  <si>
    <t>1C</t>
  </si>
  <si>
    <t>2C</t>
  </si>
  <si>
    <t>3C</t>
  </si>
  <si>
    <t>4C</t>
  </si>
  <si>
    <t>Capas</t>
  </si>
  <si>
    <t>Adhesivo [gr]</t>
  </si>
  <si>
    <t>Ancho Promedio 4 puntos [mm]</t>
  </si>
  <si>
    <t>Espesor Promedio 4 puntos [mm]</t>
  </si>
  <si>
    <t>Presión</t>
  </si>
  <si>
    <t>Vacío+6bar</t>
  </si>
  <si>
    <t>Vacío 40%</t>
  </si>
  <si>
    <t>Separación entre soportes mínima</t>
  </si>
  <si>
    <t>MAX</t>
  </si>
  <si>
    <t>Separación usada</t>
  </si>
  <si>
    <t>Z</t>
  </si>
  <si>
    <t>Feed Rate</t>
  </si>
  <si>
    <t>PROMEDIO</t>
  </si>
  <si>
    <t>Column4</t>
  </si>
  <si>
    <t/>
  </si>
  <si>
    <t>FUERZA[N]</t>
  </si>
  <si>
    <t>Ancho REAL mm</t>
  </si>
  <si>
    <t>espesor REAL [mm]</t>
  </si>
  <si>
    <t>Pendiente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</si>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</sst>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4" borderId="0" xfId="0" applyFill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65" formatCode="[$-F400]h:mm:ss\ AM/PM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Fuerza vs desplazamiento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9640398327474309"/>
                  <c:y val="-5.09143058148659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xVal>
            <c:numRef>
              <c:f>'4C_FLEX_01_06_22'!$B$8:$B$30</c:f>
              <c:numCache>
                <c:formatCode>General</c:formatCode>
                <c:ptCount val="23"/>
                <c:pt idx="0">
                  <c:v>1.93</c:v>
                </c:pt>
                <c:pt idx="1">
                  <c:v>2.5499999999999998</c:v>
                </c:pt>
                <c:pt idx="2">
                  <c:v>3.39</c:v>
                </c:pt>
                <c:pt idx="3">
                  <c:v>4.21</c:v>
                </c:pt>
                <c:pt idx="4">
                  <c:v>5.03</c:v>
                </c:pt>
                <c:pt idx="5">
                  <c:v>5.6</c:v>
                </c:pt>
                <c:pt idx="6">
                  <c:v>6.42</c:v>
                </c:pt>
                <c:pt idx="7">
                  <c:v>7.19</c:v>
                </c:pt>
                <c:pt idx="8">
                  <c:v>7.96</c:v>
                </c:pt>
                <c:pt idx="9">
                  <c:v>8.58</c:v>
                </c:pt>
                <c:pt idx="10">
                  <c:v>9.35</c:v>
                </c:pt>
                <c:pt idx="11">
                  <c:v>10.14</c:v>
                </c:pt>
                <c:pt idx="12">
                  <c:v>10.96</c:v>
                </c:pt>
                <c:pt idx="13">
                  <c:v>11.78</c:v>
                </c:pt>
                <c:pt idx="14">
                  <c:v>12.39</c:v>
                </c:pt>
                <c:pt idx="15">
                  <c:v>13.18</c:v>
                </c:pt>
                <c:pt idx="16">
                  <c:v>14.02</c:v>
                </c:pt>
                <c:pt idx="17">
                  <c:v>14.85</c:v>
                </c:pt>
                <c:pt idx="18">
                  <c:v>15.47</c:v>
                </c:pt>
                <c:pt idx="19">
                  <c:v>16.34</c:v>
                </c:pt>
                <c:pt idx="20">
                  <c:v>17.190000000000001</c:v>
                </c:pt>
                <c:pt idx="21">
                  <c:v>18.04</c:v>
                </c:pt>
                <c:pt idx="22">
                  <c:v>18.68</c:v>
                </c:pt>
              </c:numCache>
            </c:numRef>
          </c:xVal>
          <c:yVal>
            <c:numRef>
              <c:f>'4C_FLEX_01_06_22'!$E$6:$E$30</c:f>
              <c:numCache>
                <c:formatCode>General</c:formatCode>
                <c:ptCount val="25"/>
                <c:pt idx="0">
                  <c:v>1.2596040000000002</c:v>
                </c:pt>
                <c:pt idx="1">
                  <c:v>6.2028629999999998</c:v>
                </c:pt>
                <c:pt idx="2">
                  <c:v>13.351410000000001</c:v>
                </c:pt>
                <c:pt idx="3">
                  <c:v>21.80763</c:v>
                </c:pt>
                <c:pt idx="4">
                  <c:v>28.433304000000003</c:v>
                </c:pt>
                <c:pt idx="5">
                  <c:v>36.171432000000003</c:v>
                </c:pt>
                <c:pt idx="6">
                  <c:v>43.538742000000006</c:v>
                </c:pt>
                <c:pt idx="7">
                  <c:v>50.218371000000005</c:v>
                </c:pt>
                <c:pt idx="8">
                  <c:v>56.338830000000009</c:v>
                </c:pt>
                <c:pt idx="9">
                  <c:v>63.214658999999997</c:v>
                </c:pt>
                <c:pt idx="10">
                  <c:v>69.601950000000002</c:v>
                </c:pt>
                <c:pt idx="11">
                  <c:v>75.402602999999999</c:v>
                </c:pt>
                <c:pt idx="12">
                  <c:v>81.772236000000021</c:v>
                </c:pt>
                <c:pt idx="13">
                  <c:v>88.304715000000002</c:v>
                </c:pt>
                <c:pt idx="14">
                  <c:v>94.891149000000013</c:v>
                </c:pt>
                <c:pt idx="15">
                  <c:v>99.982539000000003</c:v>
                </c:pt>
                <c:pt idx="16">
                  <c:v>105.18968700000002</c:v>
                </c:pt>
                <c:pt idx="17">
                  <c:v>109.62380700000001</c:v>
                </c:pt>
                <c:pt idx="18">
                  <c:v>113.89409999999999</c:v>
                </c:pt>
                <c:pt idx="19">
                  <c:v>118.32625800000001</c:v>
                </c:pt>
                <c:pt idx="20">
                  <c:v>122.40231300000001</c:v>
                </c:pt>
                <c:pt idx="21">
                  <c:v>125.879958</c:v>
                </c:pt>
                <c:pt idx="22">
                  <c:v>129.32326799999998</c:v>
                </c:pt>
                <c:pt idx="23">
                  <c:v>132.78031200000001</c:v>
                </c:pt>
                <c:pt idx="24">
                  <c:v>134.95420799999999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3A-4558-8DE1-9BF2FCF6F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85247"/>
        <c:axId val="78400863"/>
      </c:scatterChart>
      <c:valAx>
        <c:axId val="7838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Desplazamiento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8400863"/>
        <c:crosses val="autoZero"/>
        <c:crossBetween val="midCat"/>
      </c:valAx>
      <c:valAx>
        <c:axId val="784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Fuerza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8385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6</xdr:row>
      <xdr:rowOff>38100</xdr:rowOff>
    </xdr:from>
    <xdr:to>
      <xdr:col>9</xdr:col>
      <xdr:colOff>1200150</xdr:colOff>
      <xdr:row>25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49A151-5A31-F0F9-D7C0-2FA0E6C53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69A0579B-AA09-4486-AF99-1387E3F2B497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6" name="Column4" tableColumnId="6"/>
      <queryTableField id="5" dataBound="0" tableColumnId="5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43732B-2072-4F92-90B6-E14869067487}" name="_4C_FLEX_01_06_22" displayName="_4C_FLEX_01_06_22" ref="A1:E33" tableType="queryTable" totalsRowShown="0" headerRowDxfId="3">
  <autoFilter ref="A1:E33" xr:uid="{6343732B-2072-4F92-90B6-E14869067487}"/>
  <tableColumns count="5">
    <tableColumn id="1" xr3:uid="{D2DCA661-027D-41C9-ACA9-B189C5957299}" uniqueName="1" name="Column1" queryTableFieldId="1" dataDxfId="1"/>
    <tableColumn id="2" xr3:uid="{A8FAD286-45AC-46D6-94F0-1B0A986A2A5B}" uniqueName="2" name="Column2" queryTableFieldId="2"/>
    <tableColumn id="3" xr3:uid="{BCC30609-9FF9-43E5-8F65-4B1EF397AEAD}" uniqueName="3" name="Column3" queryTableFieldId="3" dataDxfId="0"/>
    <tableColumn id="6" xr3:uid="{53C86F1C-93AC-432B-97A9-2323562D5CCF}" uniqueName="6" name="Column4" queryTableFieldId="6"/>
    <tableColumn id="5" xr3:uid="{5825BE84-3745-4009-8384-AD06EFD3FD89}" uniqueName="5" name="FUERZA[N]" queryTableFieldId="5" dataDxfId="2">
      <calculatedColumnFormula>(_4C_FLEX_01_06_22[[#This Row],[Column3]]/1000)*9.81*-1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8014-631D-44EF-9DC4-6312BDBF378D}">
  <dimension ref="A1:M10"/>
  <sheetViews>
    <sheetView workbookViewId="0">
      <selection activeCell="C8" sqref="C8"/>
    </sheetView>
  </sheetViews>
  <sheetFormatPr baseColWidth="10" defaultRowHeight="15" x14ac:dyDescent="0.25"/>
  <cols>
    <col min="2" max="2" width="16.42578125" customWidth="1"/>
    <col min="3" max="3" width="23" customWidth="1"/>
    <col min="4" max="4" width="30.5703125" customWidth="1"/>
    <col min="9" max="9" width="26.5703125" customWidth="1"/>
  </cols>
  <sheetData>
    <row r="1" spans="1:13" ht="30" x14ac:dyDescent="0.25">
      <c r="A1" s="4" t="s">
        <v>7</v>
      </c>
      <c r="B1" s="4" t="s">
        <v>3</v>
      </c>
      <c r="C1" s="4" t="s">
        <v>18</v>
      </c>
      <c r="D1" s="4" t="s">
        <v>19</v>
      </c>
      <c r="E1" s="4" t="s">
        <v>16</v>
      </c>
      <c r="F1" s="4" t="s">
        <v>17</v>
      </c>
      <c r="G1" s="4" t="s">
        <v>20</v>
      </c>
      <c r="I1" s="4" t="s">
        <v>23</v>
      </c>
      <c r="K1" s="4" t="s">
        <v>25</v>
      </c>
      <c r="L1" t="s">
        <v>26</v>
      </c>
      <c r="M1" s="4" t="s">
        <v>27</v>
      </c>
    </row>
    <row r="2" spans="1:13" x14ac:dyDescent="0.25">
      <c r="A2" t="s">
        <v>8</v>
      </c>
      <c r="B2">
        <v>194</v>
      </c>
      <c r="C2">
        <f>AVERAGE(39.3,38.8,39.45,40.2)</f>
        <v>39.4375</v>
      </c>
      <c r="D2">
        <f>AVERAGE(6.5,6.4,5.2,6)</f>
        <v>6.0250000000000004</v>
      </c>
      <c r="E2">
        <v>8</v>
      </c>
      <c r="G2" t="s">
        <v>21</v>
      </c>
      <c r="I2">
        <f>C2*4</f>
        <v>157.75</v>
      </c>
      <c r="K2">
        <v>175</v>
      </c>
      <c r="L2">
        <v>0.1</v>
      </c>
      <c r="M2">
        <f>(L2*($K$2^2)/(6*$D$10))</f>
        <v>96.134981361585275</v>
      </c>
    </row>
    <row r="3" spans="1:13" x14ac:dyDescent="0.25">
      <c r="A3" t="s">
        <v>9</v>
      </c>
      <c r="B3">
        <v>196</v>
      </c>
      <c r="C3">
        <f>AVERAGE(39.3,39.7,39.2,40.5)</f>
        <v>39.674999999999997</v>
      </c>
      <c r="D3">
        <f>AVERAGE(6.4,6,6,5.8)</f>
        <v>6.05</v>
      </c>
      <c r="E3">
        <v>8</v>
      </c>
      <c r="G3" t="s">
        <v>21</v>
      </c>
      <c r="I3">
        <f t="shared" ref="I3:I9" si="0">C3*4</f>
        <v>158.69999999999999</v>
      </c>
    </row>
    <row r="4" spans="1:13" x14ac:dyDescent="0.25">
      <c r="A4" t="s">
        <v>10</v>
      </c>
      <c r="B4">
        <v>198</v>
      </c>
      <c r="C4">
        <f>AVERAGE(36,36.7,39.8,38.3)</f>
        <v>37.700000000000003</v>
      </c>
      <c r="D4">
        <f>AVERAGE(4.4,4.1,4.2,3.9)</f>
        <v>4.1499999999999995</v>
      </c>
      <c r="E4">
        <v>5</v>
      </c>
      <c r="G4" t="s">
        <v>21</v>
      </c>
      <c r="I4">
        <f t="shared" si="0"/>
        <v>150.80000000000001</v>
      </c>
    </row>
    <row r="5" spans="1:13" x14ac:dyDescent="0.25">
      <c r="A5" t="s">
        <v>11</v>
      </c>
      <c r="B5">
        <v>197</v>
      </c>
      <c r="C5">
        <f>AVERAGE(39.05,40.25,42,42.2)</f>
        <v>40.875</v>
      </c>
      <c r="D5">
        <f>AVERAGE(2.7,4.5,5,4.7)</f>
        <v>4.2249999999999996</v>
      </c>
      <c r="E5">
        <v>5</v>
      </c>
      <c r="G5" t="s">
        <v>21</v>
      </c>
      <c r="I5">
        <f t="shared" si="0"/>
        <v>163.5</v>
      </c>
    </row>
    <row r="6" spans="1:13" x14ac:dyDescent="0.25">
      <c r="A6" t="s">
        <v>12</v>
      </c>
      <c r="B6">
        <v>195</v>
      </c>
      <c r="C6">
        <f>AVERAGE(41,40.05,38.7,40.8)</f>
        <v>40.137500000000003</v>
      </c>
      <c r="D6">
        <f>AVERAGE(5.8,6.1,5.8,6.1)</f>
        <v>5.9499999999999993</v>
      </c>
      <c r="E6">
        <v>8</v>
      </c>
      <c r="G6" t="s">
        <v>22</v>
      </c>
      <c r="I6">
        <f t="shared" si="0"/>
        <v>160.55000000000001</v>
      </c>
    </row>
    <row r="7" spans="1:13" x14ac:dyDescent="0.25">
      <c r="A7" t="s">
        <v>13</v>
      </c>
      <c r="B7">
        <v>196</v>
      </c>
      <c r="C7">
        <f>AVERAGE(37.1,38.6,39.3,37.5)</f>
        <v>38.125</v>
      </c>
      <c r="D7">
        <f>AVERAGE(6.1,4.1,5.6,5.1)</f>
        <v>5.2249999999999996</v>
      </c>
      <c r="E7">
        <v>8</v>
      </c>
      <c r="G7" t="s">
        <v>22</v>
      </c>
      <c r="I7">
        <f t="shared" si="0"/>
        <v>152.5</v>
      </c>
    </row>
    <row r="8" spans="1:13" x14ac:dyDescent="0.25">
      <c r="A8" t="s">
        <v>14</v>
      </c>
      <c r="B8">
        <v>196</v>
      </c>
      <c r="C8">
        <f>AVERAGE(36,39.7,39.4,39.55)</f>
        <v>38.662499999999994</v>
      </c>
      <c r="D8">
        <f>AVERAGE(6.1,6,6.1,3)</f>
        <v>5.3</v>
      </c>
      <c r="E8">
        <v>8</v>
      </c>
      <c r="G8" t="s">
        <v>22</v>
      </c>
      <c r="I8">
        <f t="shared" si="0"/>
        <v>154.64999999999998</v>
      </c>
    </row>
    <row r="9" spans="1:13" x14ac:dyDescent="0.25">
      <c r="A9" t="s">
        <v>15</v>
      </c>
      <c r="B9">
        <v>196</v>
      </c>
      <c r="C9">
        <f>AVERAGE(37.5,39.3,34.8,36.4)</f>
        <v>37</v>
      </c>
      <c r="D9">
        <f>AVERAGE(6.1,5.6,5.8,4.7)</f>
        <v>5.55</v>
      </c>
      <c r="E9">
        <v>8</v>
      </c>
      <c r="G9" t="s">
        <v>22</v>
      </c>
      <c r="I9">
        <f t="shared" si="0"/>
        <v>148</v>
      </c>
    </row>
    <row r="10" spans="1:13" x14ac:dyDescent="0.25">
      <c r="B10" s="5" t="s">
        <v>28</v>
      </c>
      <c r="C10" s="5">
        <f>AVERAGE(C2:C9)</f>
        <v>38.951562499999994</v>
      </c>
      <c r="D10" s="5">
        <f>AVERAGE(D2:D9)</f>
        <v>5.3093749999999984</v>
      </c>
      <c r="H10" s="5" t="s">
        <v>24</v>
      </c>
      <c r="I10" s="5">
        <f>MAX(I2:I9)</f>
        <v>163.5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46F9-464E-4DDE-8542-AFB1BAC9EC52}">
  <dimension ref="A1:K33"/>
  <sheetViews>
    <sheetView tabSelected="1" workbookViewId="0">
      <selection activeCell="K22" sqref="K22"/>
    </sheetView>
  </sheetViews>
  <sheetFormatPr baseColWidth="10" defaultRowHeight="15" x14ac:dyDescent="0.25"/>
  <cols>
    <col min="1" max="4" width="11.140625" bestFit="1" customWidth="1"/>
    <col min="5" max="5" width="13" bestFit="1" customWidth="1"/>
    <col min="7" max="10" width="22.7109375" customWidth="1"/>
    <col min="11" max="11" width="20.14062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t="s">
        <v>29</v>
      </c>
      <c r="E1" s="4" t="s">
        <v>31</v>
      </c>
      <c r="F1" s="4"/>
      <c r="G1" s="2" t="s">
        <v>32</v>
      </c>
      <c r="H1" s="2" t="s">
        <v>3</v>
      </c>
      <c r="I1" s="2" t="s">
        <v>33</v>
      </c>
      <c r="J1" s="2" t="s">
        <v>4</v>
      </c>
      <c r="K1" s="2" t="s">
        <v>34</v>
      </c>
    </row>
    <row r="2" spans="1:11" x14ac:dyDescent="0.25">
      <c r="A2" s="6">
        <v>0.65104166666666663</v>
      </c>
      <c r="B2">
        <v>0</v>
      </c>
      <c r="C2" s="7" t="s">
        <v>30</v>
      </c>
      <c r="D2">
        <v>0.1</v>
      </c>
      <c r="E2" t="e">
        <f>(_4C_FLEX_01_06_22[[#This Row],[Column3]]/1000)*9.81*-1</f>
        <v>#VALUE!</v>
      </c>
      <c r="G2" s="1">
        <v>37</v>
      </c>
      <c r="H2" s="1">
        <v>196</v>
      </c>
      <c r="I2" s="1">
        <v>5.55</v>
      </c>
      <c r="J2" s="1">
        <v>175</v>
      </c>
      <c r="K2" s="1">
        <v>7.8673999999999999</v>
      </c>
    </row>
    <row r="3" spans="1:11" x14ac:dyDescent="0.25">
      <c r="A3" s="6">
        <v>0.65104166666666663</v>
      </c>
      <c r="B3">
        <v>0</v>
      </c>
      <c r="C3" s="7">
        <v>-2</v>
      </c>
      <c r="E3">
        <f>(_4C_FLEX_01_06_22[[#This Row],[Column3]]/1000)*9.81*-1</f>
        <v>1.9620000000000002E-2</v>
      </c>
      <c r="G3" s="3" t="s">
        <v>5</v>
      </c>
      <c r="H3" s="3" t="s">
        <v>6</v>
      </c>
      <c r="I3" s="1"/>
      <c r="J3" s="1"/>
      <c r="K3" s="1"/>
    </row>
    <row r="4" spans="1:11" x14ac:dyDescent="0.25">
      <c r="A4" s="6">
        <v>0.65105324074074078</v>
      </c>
      <c r="B4">
        <v>0</v>
      </c>
      <c r="C4" s="7">
        <v>-1.7</v>
      </c>
      <c r="E4">
        <f>(_4C_FLEX_01_06_22[[#This Row],[Column3]]/1000)*9.81*-1</f>
        <v>1.6677000000000001E-2</v>
      </c>
      <c r="G4" s="1">
        <f>((J2^3)*K2)/(4*G2*(I2^3))</f>
        <v>1666.4976774693871</v>
      </c>
      <c r="H4" s="1">
        <f>G4/1000</f>
        <v>1.6664976774693872</v>
      </c>
      <c r="I4" s="1"/>
      <c r="J4" s="1"/>
      <c r="K4" s="1"/>
    </row>
    <row r="5" spans="1:11" x14ac:dyDescent="0.25">
      <c r="A5" s="6">
        <v>0.65105324074074078</v>
      </c>
      <c r="B5">
        <v>0</v>
      </c>
      <c r="C5" s="7">
        <v>-1.3</v>
      </c>
      <c r="E5">
        <f>(_4C_FLEX_01_06_22[[#This Row],[Column3]]/1000)*9.81*-1</f>
        <v>1.2753E-2</v>
      </c>
    </row>
    <row r="6" spans="1:11" x14ac:dyDescent="0.25">
      <c r="A6" s="6">
        <v>0.65106481481481482</v>
      </c>
      <c r="B6">
        <v>0.25</v>
      </c>
      <c r="C6" s="7">
        <v>-128.4</v>
      </c>
      <c r="E6">
        <f>(_4C_FLEX_01_06_22[[#This Row],[Column3]]/1000)*9.81*-1</f>
        <v>1.2596040000000002</v>
      </c>
    </row>
    <row r="7" spans="1:11" x14ac:dyDescent="0.25">
      <c r="A7" s="6">
        <v>0.65106481481481482</v>
      </c>
      <c r="B7">
        <v>1.0900000000000001</v>
      </c>
      <c r="C7" s="7">
        <v>-632.29999999999995</v>
      </c>
      <c r="E7">
        <f>(_4C_FLEX_01_06_22[[#This Row],[Column3]]/1000)*9.81*-1</f>
        <v>6.2028629999999998</v>
      </c>
    </row>
    <row r="8" spans="1:11" x14ac:dyDescent="0.25">
      <c r="A8" s="6">
        <v>0.65107638888888886</v>
      </c>
      <c r="B8">
        <v>1.93</v>
      </c>
      <c r="C8" s="7">
        <v>-1361</v>
      </c>
      <c r="E8">
        <f>(_4C_FLEX_01_06_22[[#This Row],[Column3]]/1000)*9.81*-1</f>
        <v>13.351410000000001</v>
      </c>
    </row>
    <row r="9" spans="1:11" x14ac:dyDescent="0.25">
      <c r="A9" s="6">
        <v>0.65107638888888886</v>
      </c>
      <c r="B9">
        <v>2.5499999999999998</v>
      </c>
      <c r="C9" s="7">
        <v>-2223</v>
      </c>
      <c r="E9">
        <f>(_4C_FLEX_01_06_22[[#This Row],[Column3]]/1000)*9.81*-1</f>
        <v>21.80763</v>
      </c>
    </row>
    <row r="10" spans="1:11" x14ac:dyDescent="0.25">
      <c r="A10" s="6">
        <v>0.65108796296296301</v>
      </c>
      <c r="B10">
        <v>3.39</v>
      </c>
      <c r="C10" s="7">
        <v>-2898.4</v>
      </c>
      <c r="E10">
        <f>(_4C_FLEX_01_06_22[[#This Row],[Column3]]/1000)*9.81*-1</f>
        <v>28.433304000000003</v>
      </c>
      <c r="J10" t="s">
        <v>35</v>
      </c>
    </row>
    <row r="11" spans="1:11" x14ac:dyDescent="0.25">
      <c r="A11" s="6">
        <v>0.65108796296296301</v>
      </c>
      <c r="B11">
        <v>4.21</v>
      </c>
      <c r="C11" s="7">
        <v>-3687.2</v>
      </c>
      <c r="E11">
        <f>(_4C_FLEX_01_06_22[[#This Row],[Column3]]/1000)*9.81*-1</f>
        <v>36.171432000000003</v>
      </c>
    </row>
    <row r="12" spans="1:11" x14ac:dyDescent="0.25">
      <c r="A12" s="6">
        <v>0.65109953703703705</v>
      </c>
      <c r="B12">
        <v>5.03</v>
      </c>
      <c r="C12" s="7">
        <v>-4438.2</v>
      </c>
      <c r="E12">
        <f>(_4C_FLEX_01_06_22[[#This Row],[Column3]]/1000)*9.81*-1</f>
        <v>43.538742000000006</v>
      </c>
    </row>
    <row r="13" spans="1:11" x14ac:dyDescent="0.25">
      <c r="A13" s="6">
        <v>0.65109953703703705</v>
      </c>
      <c r="B13">
        <v>5.6</v>
      </c>
      <c r="C13" s="7">
        <v>-5119.1000000000004</v>
      </c>
      <c r="E13">
        <f>(_4C_FLEX_01_06_22[[#This Row],[Column3]]/1000)*9.81*-1</f>
        <v>50.218371000000005</v>
      </c>
    </row>
    <row r="14" spans="1:11" x14ac:dyDescent="0.25">
      <c r="A14" s="6">
        <v>0.65111111111111108</v>
      </c>
      <c r="B14">
        <v>6.42</v>
      </c>
      <c r="C14" s="7">
        <v>-5743</v>
      </c>
      <c r="E14">
        <f>(_4C_FLEX_01_06_22[[#This Row],[Column3]]/1000)*9.81*-1</f>
        <v>56.338830000000009</v>
      </c>
    </row>
    <row r="15" spans="1:11" x14ac:dyDescent="0.25">
      <c r="A15" s="6">
        <v>0.65111111111111108</v>
      </c>
      <c r="B15">
        <v>7.19</v>
      </c>
      <c r="C15" s="7">
        <v>-6443.9</v>
      </c>
      <c r="E15">
        <f>(_4C_FLEX_01_06_22[[#This Row],[Column3]]/1000)*9.81*-1</f>
        <v>63.214658999999997</v>
      </c>
    </row>
    <row r="16" spans="1:11" x14ac:dyDescent="0.25">
      <c r="A16" s="6">
        <v>0.65112268518518523</v>
      </c>
      <c r="B16">
        <v>7.96</v>
      </c>
      <c r="C16" s="7">
        <v>-7095</v>
      </c>
      <c r="E16">
        <f>(_4C_FLEX_01_06_22[[#This Row],[Column3]]/1000)*9.81*-1</f>
        <v>69.601950000000002</v>
      </c>
    </row>
    <row r="17" spans="1:5" x14ac:dyDescent="0.25">
      <c r="A17" s="6">
        <v>0.65112268518518523</v>
      </c>
      <c r="B17">
        <v>8.58</v>
      </c>
      <c r="C17" s="7">
        <v>-7686.3</v>
      </c>
      <c r="E17">
        <f>(_4C_FLEX_01_06_22[[#This Row],[Column3]]/1000)*9.81*-1</f>
        <v>75.402602999999999</v>
      </c>
    </row>
    <row r="18" spans="1:5" x14ac:dyDescent="0.25">
      <c r="A18" s="6">
        <v>0.65113425925925927</v>
      </c>
      <c r="B18">
        <v>9.35</v>
      </c>
      <c r="C18" s="7">
        <v>-8335.6</v>
      </c>
      <c r="E18">
        <f>(_4C_FLEX_01_06_22[[#This Row],[Column3]]/1000)*9.81*-1</f>
        <v>81.772236000000021</v>
      </c>
    </row>
    <row r="19" spans="1:5" x14ac:dyDescent="0.25">
      <c r="A19" s="6">
        <v>0.65113425925925927</v>
      </c>
      <c r="B19">
        <v>10.14</v>
      </c>
      <c r="C19" s="7">
        <v>-9001.5</v>
      </c>
      <c r="E19">
        <f>(_4C_FLEX_01_06_22[[#This Row],[Column3]]/1000)*9.81*-1</f>
        <v>88.304715000000002</v>
      </c>
    </row>
    <row r="20" spans="1:5" x14ac:dyDescent="0.25">
      <c r="A20" s="6">
        <v>0.65114583333333331</v>
      </c>
      <c r="B20">
        <v>10.96</v>
      </c>
      <c r="C20" s="7">
        <v>-9672.9</v>
      </c>
      <c r="E20">
        <f>(_4C_FLEX_01_06_22[[#This Row],[Column3]]/1000)*9.81*-1</f>
        <v>94.891149000000013</v>
      </c>
    </row>
    <row r="21" spans="1:5" x14ac:dyDescent="0.25">
      <c r="A21" s="6">
        <v>0.65114583333333331</v>
      </c>
      <c r="B21">
        <v>11.78</v>
      </c>
      <c r="C21" s="7">
        <v>-10191.9</v>
      </c>
      <c r="E21">
        <f>(_4C_FLEX_01_06_22[[#This Row],[Column3]]/1000)*9.81*-1</f>
        <v>99.982539000000003</v>
      </c>
    </row>
    <row r="22" spans="1:5" x14ac:dyDescent="0.25">
      <c r="A22" s="6">
        <v>0.65115740740740746</v>
      </c>
      <c r="B22">
        <v>12.39</v>
      </c>
      <c r="C22" s="7">
        <v>-10722.7</v>
      </c>
      <c r="E22">
        <f>(_4C_FLEX_01_06_22[[#This Row],[Column3]]/1000)*9.81*-1</f>
        <v>105.18968700000002</v>
      </c>
    </row>
    <row r="23" spans="1:5" x14ac:dyDescent="0.25">
      <c r="A23" s="6">
        <v>0.65115740740740746</v>
      </c>
      <c r="B23">
        <v>13.18</v>
      </c>
      <c r="C23" s="7">
        <v>-11174.7</v>
      </c>
      <c r="E23">
        <f>(_4C_FLEX_01_06_22[[#This Row],[Column3]]/1000)*9.81*-1</f>
        <v>109.62380700000001</v>
      </c>
    </row>
    <row r="24" spans="1:5" x14ac:dyDescent="0.25">
      <c r="A24" s="6">
        <v>0.6511689814814815</v>
      </c>
      <c r="B24">
        <v>14.02</v>
      </c>
      <c r="C24" s="7">
        <v>-11610</v>
      </c>
      <c r="E24">
        <f>(_4C_FLEX_01_06_22[[#This Row],[Column3]]/1000)*9.81*-1</f>
        <v>113.89409999999999</v>
      </c>
    </row>
    <row r="25" spans="1:5" x14ac:dyDescent="0.25">
      <c r="A25" s="6">
        <v>0.6511689814814815</v>
      </c>
      <c r="B25">
        <v>14.85</v>
      </c>
      <c r="C25" s="7">
        <v>-12061.8</v>
      </c>
      <c r="E25">
        <f>(_4C_FLEX_01_06_22[[#This Row],[Column3]]/1000)*9.81*-1</f>
        <v>118.32625800000001</v>
      </c>
    </row>
    <row r="26" spans="1:5" x14ac:dyDescent="0.25">
      <c r="A26" s="6">
        <v>0.65118055555555554</v>
      </c>
      <c r="B26">
        <v>15.47</v>
      </c>
      <c r="C26" s="7">
        <v>-12477.3</v>
      </c>
      <c r="E26">
        <f>(_4C_FLEX_01_06_22[[#This Row],[Column3]]/1000)*9.81*-1</f>
        <v>122.40231300000001</v>
      </c>
    </row>
    <row r="27" spans="1:5" x14ac:dyDescent="0.25">
      <c r="A27" s="6">
        <v>0.65118055555555554</v>
      </c>
      <c r="B27">
        <v>16.34</v>
      </c>
      <c r="C27" s="7">
        <v>-12831.8</v>
      </c>
      <c r="E27">
        <f>(_4C_FLEX_01_06_22[[#This Row],[Column3]]/1000)*9.81*-1</f>
        <v>125.879958</v>
      </c>
    </row>
    <row r="28" spans="1:5" x14ac:dyDescent="0.25">
      <c r="A28" s="6">
        <v>0.65119212962962958</v>
      </c>
      <c r="B28">
        <v>17.190000000000001</v>
      </c>
      <c r="C28" s="7">
        <v>-13182.8</v>
      </c>
      <c r="E28">
        <f>(_4C_FLEX_01_06_22[[#This Row],[Column3]]/1000)*9.81*-1</f>
        <v>129.32326799999998</v>
      </c>
    </row>
    <row r="29" spans="1:5" x14ac:dyDescent="0.25">
      <c r="A29" s="6">
        <v>0.65119212962962958</v>
      </c>
      <c r="B29">
        <v>18.04</v>
      </c>
      <c r="C29" s="7">
        <v>-13535.2</v>
      </c>
      <c r="E29">
        <f>(_4C_FLEX_01_06_22[[#This Row],[Column3]]/1000)*9.81*-1</f>
        <v>132.78031200000001</v>
      </c>
    </row>
    <row r="30" spans="1:5" x14ac:dyDescent="0.25">
      <c r="A30" s="6">
        <v>0.65120370370370373</v>
      </c>
      <c r="B30">
        <v>18.68</v>
      </c>
      <c r="C30" s="7">
        <v>-13756.8</v>
      </c>
      <c r="E30">
        <f>(_4C_FLEX_01_06_22[[#This Row],[Column3]]/1000)*9.81*-1</f>
        <v>134.95420799999999</v>
      </c>
    </row>
    <row r="31" spans="1:5" x14ac:dyDescent="0.25">
      <c r="A31" s="6">
        <v>0.65120370370370373</v>
      </c>
      <c r="B31">
        <v>20.43</v>
      </c>
      <c r="C31" s="7">
        <v>-7.7</v>
      </c>
      <c r="E31">
        <f>(_4C_FLEX_01_06_22[[#This Row],[Column3]]/1000)*9.81*-1</f>
        <v>7.5537000000000007E-2</v>
      </c>
    </row>
    <row r="32" spans="1:5" x14ac:dyDescent="0.25">
      <c r="A32" s="6">
        <v>0.65121527777777777</v>
      </c>
      <c r="B32">
        <v>21.25</v>
      </c>
      <c r="C32" s="7">
        <v>-5.5</v>
      </c>
      <c r="E32">
        <f>(_4C_FLEX_01_06_22[[#This Row],[Column3]]/1000)*9.81*-1</f>
        <v>5.3955000000000003E-2</v>
      </c>
    </row>
    <row r="33" spans="1:5" x14ac:dyDescent="0.25">
      <c r="A33" s="6">
        <v>0.65122685185185181</v>
      </c>
      <c r="B33">
        <v>22.72</v>
      </c>
      <c r="C33" s="7">
        <v>2.91</v>
      </c>
      <c r="E33">
        <f>(_4C_FLEX_01_06_22[[#This Row],[Column3]]/1000)*9.81*-1</f>
        <v>-2.8547100000000002E-2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E1E874-EE4D-4FD4-81B2-8DE22DF656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FLEX_ASTM_DIM</vt:lpstr>
      <vt:lpstr>4C_FLEX_01_06_22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 by Form</dc:creator>
  <cp:lastModifiedBy>Strong by Form</cp:lastModifiedBy>
  <dcterms:created xsi:type="dcterms:W3CDTF">2022-05-25T17:56:56Z</dcterms:created>
  <dcterms:modified xsi:type="dcterms:W3CDTF">2022-06-02T13:05:48Z</dcterms:modified>
</cp:coreProperties>
</file>