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15"/>
  <fileSharing readOnlyRecommended="1"/>
  <workbookPr codeName="ThisWorkbook" defaultThemeVersion="166925"/>
  <mc:AlternateContent xmlns:mc="http://schemas.openxmlformats.org/markup-compatibility/2006">
    <mc:Choice Requires="x15">
      <x15ac:absPath xmlns:x15ac="http://schemas.microsoft.com/office/spreadsheetml/2010/11/ac" url="Z:\آزمایشگاه\آخرین ویرایش اطلاعات لیبلینگ دشت مرغاب -آبان 1401\"/>
    </mc:Choice>
  </mc:AlternateContent>
  <xr:revisionPtr revIDLastSave="0" documentId="8_{84619943-5313-4900-B8F5-C9E4C8BF4472}" xr6:coauthVersionLast="47" xr6:coauthVersionMax="47" xr10:uidLastSave="{00000000-0000-0000-0000-000000000000}"/>
  <bookViews>
    <workbookView xWindow="-120" yWindow="-120" windowWidth="24240" windowHeight="13140" activeTab="1" xr2:uid="{CA443234-00A1-4A9E-AADF-20CA7039507E}"/>
  </bookViews>
  <sheets>
    <sheet name="Guide" sheetId="4" r:id="rId1"/>
    <sheet name="Data" sheetId="1" r:id="rId2"/>
    <sheet name="Setting" sheetId="2" state="hidden" r:id="rId3"/>
    <sheet name="Image &amp; Convertor" sheetId="3" r:id="rId4"/>
  </sheets>
  <definedNames>
    <definedName name="Cup">Setting!$S$2:$S$9</definedName>
    <definedName name="sahm_jamed">OFFSET(Setting!$I$1,1,0,COUNTA(Setting!$I:$I)-1,1)</definedName>
    <definedName name="sahm_mayeh">OFFSET(Setting!$L$1,1,0,COUNTA(Setting!$L:$L)-1,1)</definedName>
    <definedName name="Tbsp">Setting!$T$2:$T$9</definedName>
    <definedName name="Tsp">Setting!$U$2:$U$9</definedName>
    <definedName name="جامد">Setting!$G$2:$G$5</definedName>
    <definedName name="شماره_پروانه_ها">Setting!$C$2:$C$4</definedName>
    <definedName name="مایع">Setting!$H$2:$H$5</definedName>
    <definedName name="نوع_ماده_غذایی">Setting!$A$2:$A$3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18" i="1" l="1"/>
  <c r="AO17" i="1"/>
  <c r="AN17" i="1"/>
  <c r="AN13" i="1"/>
  <c r="AN11" i="1"/>
  <c r="AN8" i="1"/>
  <c r="AN7" i="1"/>
  <c r="AN14" i="1"/>
  <c r="C14" i="1" l="1"/>
  <c r="C6" i="1"/>
  <c r="D6" i="1" s="1"/>
  <c r="AO14" i="1"/>
  <c r="AQ14" i="1"/>
  <c r="AN10" i="1"/>
  <c r="V6" i="3"/>
  <c r="K14" i="3"/>
  <c r="K6" i="3"/>
  <c r="H6" i="1"/>
  <c r="AO18" i="1"/>
  <c r="AO13" i="1"/>
  <c r="AO11" i="1"/>
  <c r="AO10" i="1"/>
  <c r="J6" i="1"/>
  <c r="AO8" i="1"/>
  <c r="AO7" i="1"/>
  <c r="C17" i="1"/>
  <c r="AP18" i="1" s="1"/>
  <c r="C16" i="1"/>
  <c r="AP8" i="1" s="1"/>
  <c r="C15" i="1"/>
  <c r="B13" i="4"/>
  <c r="B11" i="4"/>
  <c r="B8" i="4"/>
  <c r="B7" i="4"/>
  <c r="B6" i="4"/>
  <c r="B5" i="4"/>
  <c r="B4" i="4"/>
  <c r="B3" i="4"/>
  <c r="L9" i="4"/>
  <c r="B10" i="1"/>
  <c r="M12" i="1"/>
  <c r="J2" i="4"/>
  <c r="I2" i="4"/>
  <c r="D4" i="1"/>
  <c r="D5" i="1"/>
  <c r="D7" i="1"/>
  <c r="D8" i="1"/>
  <c r="D9" i="1"/>
  <c r="D10" i="1"/>
  <c r="D11" i="1"/>
  <c r="D12" i="1"/>
  <c r="D13" i="1"/>
  <c r="D3" i="1"/>
  <c r="B12" i="1"/>
  <c r="B11" i="1"/>
  <c r="B9" i="1"/>
  <c r="I10" i="1"/>
  <c r="G10" i="1" s="1"/>
  <c r="I9" i="1"/>
  <c r="G9" i="1" s="1"/>
  <c r="I8" i="1"/>
  <c r="G8" i="1" s="1"/>
  <c r="I7" i="1"/>
  <c r="G7" i="1" s="1"/>
  <c r="M11" i="1"/>
  <c r="AQ17" i="1" l="1"/>
  <c r="AP17" i="1"/>
  <c r="AP14" i="1"/>
  <c r="AR14" i="1"/>
  <c r="AP13" i="1"/>
  <c r="AP10" i="1"/>
  <c r="AP11" i="1"/>
  <c r="AQ7" i="1"/>
  <c r="AP7" i="1"/>
  <c r="AQ10" i="1"/>
  <c r="AR13" i="1"/>
  <c r="AQ13" i="1"/>
  <c r="AQ18" i="1"/>
  <c r="AQ11" i="1"/>
  <c r="AQ8" i="1"/>
  <c r="H9" i="1"/>
  <c r="H7" i="1"/>
  <c r="H8" i="1"/>
  <c r="H10" i="1"/>
  <c r="C2" i="1"/>
  <c r="C1" i="1"/>
  <c r="G4" i="1"/>
  <c r="C19" i="1" l="1"/>
  <c r="I4" i="1"/>
  <c r="J5" i="1"/>
  <c r="G5" i="1" s="1"/>
  <c r="B17" i="1"/>
  <c r="AU18" i="1"/>
  <c r="AU17" i="1"/>
  <c r="AU8" i="1"/>
  <c r="AU7" i="1"/>
  <c r="AU11" i="1"/>
  <c r="AU10" i="1"/>
  <c r="AU14" i="1"/>
  <c r="AU13" i="1"/>
  <c r="AR11" i="1"/>
  <c r="AY11" i="1" s="1"/>
  <c r="B15" i="1"/>
  <c r="B14" i="1"/>
  <c r="B16" i="1"/>
  <c r="G6" i="1"/>
  <c r="AX18" i="1"/>
  <c r="AY13" i="1"/>
  <c r="AR17" i="1"/>
  <c r="AY17" i="1" s="1"/>
  <c r="AX8" i="1"/>
  <c r="AR8" i="1"/>
  <c r="AY8" i="1" s="1"/>
  <c r="AY14" i="1"/>
  <c r="AR18" i="1"/>
  <c r="AY18" i="1" s="1"/>
  <c r="AR7" i="1"/>
  <c r="AY7" i="1" s="1"/>
  <c r="AR10" i="1"/>
  <c r="AY10" i="1" s="1"/>
  <c r="AW17" i="1"/>
  <c r="AW18" i="1"/>
  <c r="AX7" i="1"/>
  <c r="AX17" i="1"/>
  <c r="AX11" i="1"/>
  <c r="AV17" i="1"/>
  <c r="AV18" i="1"/>
  <c r="AX10" i="1"/>
  <c r="AV13" i="1"/>
  <c r="AW13" i="1"/>
  <c r="AX13" i="1"/>
  <c r="AX14" i="1"/>
  <c r="AV14" i="1"/>
  <c r="AW14" i="1"/>
  <c r="AW10" i="1"/>
  <c r="AV11" i="1"/>
  <c r="AV10" i="1"/>
  <c r="AW11" i="1"/>
  <c r="AV8" i="1"/>
  <c r="AW8" i="1"/>
  <c r="AV7" i="1"/>
  <c r="AW7" i="1"/>
  <c r="C20" i="1" l="1"/>
  <c r="B20" i="1"/>
  <c r="B19" i="1"/>
</calcChain>
</file>

<file path=xl/sharedStrings.xml><?xml version="1.0" encoding="utf-8"?>
<sst xmlns="http://schemas.openxmlformats.org/spreadsheetml/2006/main" count="200" uniqueCount="134">
  <si>
    <t>نوع ماده غذایی</t>
  </si>
  <si>
    <t>جامد</t>
  </si>
  <si>
    <t>مایع</t>
  </si>
  <si>
    <t>نام ماده غذایی</t>
  </si>
  <si>
    <t>اندازه سهم</t>
  </si>
  <si>
    <t>معیار سهم(1 قاشق، 1 پیمانه و...</t>
  </si>
  <si>
    <t>واحد سهم</t>
  </si>
  <si>
    <t>قند</t>
  </si>
  <si>
    <t>چربی</t>
  </si>
  <si>
    <t>نمک</t>
  </si>
  <si>
    <t>شماره پروانه بهداشتی ساخت</t>
  </si>
  <si>
    <t>شماره پروانه بهداشتی ورود</t>
  </si>
  <si>
    <t>شماره شناسه نظارت بهداشتی</t>
  </si>
  <si>
    <t>شماره پروانه ها</t>
  </si>
  <si>
    <t>قند در 100 گرم</t>
  </si>
  <si>
    <t>چربی در 100 گرم</t>
  </si>
  <si>
    <t>نمک در 100 گرم</t>
  </si>
  <si>
    <t>اسیدهای چرب ترانس در 100 گرم</t>
  </si>
  <si>
    <t>قند در 100 میلی لیتر</t>
  </si>
  <si>
    <t>چربی در 100 میلی لیتر</t>
  </si>
  <si>
    <t>نمک در 100 میلی لیتر</t>
  </si>
  <si>
    <t>اسیدهای چرب ترانس در 100 میلی لیتر</t>
  </si>
  <si>
    <t>معیار جامد</t>
  </si>
  <si>
    <t>معیار مایع</t>
  </si>
  <si>
    <t>1 قاشق غذاخوری</t>
  </si>
  <si>
    <t>2 قاشق غذاخوری</t>
  </si>
  <si>
    <t>1 Cup</t>
  </si>
  <si>
    <t>1 Tbsp</t>
  </si>
  <si>
    <t>2 Tbsp</t>
  </si>
  <si>
    <t>1 Piece</t>
  </si>
  <si>
    <t>2 Pieces/Slice</t>
  </si>
  <si>
    <t>3 Pieces/Slice</t>
  </si>
  <si>
    <t>4 Pieces/Slice</t>
  </si>
  <si>
    <t>5 Pieces/Slice</t>
  </si>
  <si>
    <t>6 Pieces/Slice</t>
  </si>
  <si>
    <t>7 Pieces/Slice</t>
  </si>
  <si>
    <t>1 قاشق چایخوری</t>
  </si>
  <si>
    <t>2 قاشق چایخوری</t>
  </si>
  <si>
    <t>1 Tsp</t>
  </si>
  <si>
    <t>2 Tsp</t>
  </si>
  <si>
    <t>1 قاشق مرباخوری</t>
  </si>
  <si>
    <t>اسید</t>
  </si>
  <si>
    <t>سبز</t>
  </si>
  <si>
    <t>نارنجی</t>
  </si>
  <si>
    <t>قرمز</t>
  </si>
  <si>
    <t>1 فنجان</t>
  </si>
  <si>
    <t>½ فنجان</t>
  </si>
  <si>
    <t>¼ فنجان</t>
  </si>
  <si>
    <t>گرم</t>
  </si>
  <si>
    <t>g</t>
  </si>
  <si>
    <t>میلی لیتر</t>
  </si>
  <si>
    <t>ml</t>
  </si>
  <si>
    <t>½ Cup</t>
  </si>
  <si>
    <t>¼ Cup</t>
  </si>
  <si>
    <t>نرم افزار تعیین گروه رنگی مواد غذایی</t>
  </si>
  <si>
    <t xml:space="preserve"> </t>
  </si>
  <si>
    <t>=</t>
  </si>
  <si>
    <t>2 عدد</t>
  </si>
  <si>
    <t>سلول های تکمیل نشده</t>
  </si>
  <si>
    <t>سلول های تکمیل شده</t>
  </si>
  <si>
    <t xml:space="preserve">يک پيمانه </t>
  </si>
  <si>
    <t xml:space="preserve"> 16 قاشق غذا خوري </t>
  </si>
  <si>
    <t>48قاشق چايخوري</t>
  </si>
  <si>
    <t xml:space="preserve">سه، چهارم پيمانه </t>
  </si>
  <si>
    <t xml:space="preserve"> 12 قاشق غذا خوري </t>
  </si>
  <si>
    <t>36 قاشق چايخوري</t>
  </si>
  <si>
    <t xml:space="preserve">دو، سوم پيمانه </t>
  </si>
  <si>
    <t xml:space="preserve"> 11 قاشق غذا خوري </t>
  </si>
  <si>
    <t>32 قاشق چايخوري</t>
  </si>
  <si>
    <t xml:space="preserve">يک، دوم پيمانه </t>
  </si>
  <si>
    <t xml:space="preserve"> 8 قاشق غذا خوري </t>
  </si>
  <si>
    <t>24 قاشق چايخوري</t>
  </si>
  <si>
    <t xml:space="preserve">يک، سوم پيمانه </t>
  </si>
  <si>
    <t xml:space="preserve"> 5 قاشق غذا خوري </t>
  </si>
  <si>
    <t>16 قاشق چايخوري</t>
  </si>
  <si>
    <t xml:space="preserve">يک، چهارم پيمانه </t>
  </si>
  <si>
    <t xml:space="preserve">4 قاشق غذا خوري </t>
  </si>
  <si>
    <t>12 قاشق چايخوري</t>
  </si>
  <si>
    <t xml:space="preserve">يک، هشتم پيمانه </t>
  </si>
  <si>
    <t xml:space="preserve"> 2 قاشق غذا خوري </t>
  </si>
  <si>
    <t>6 قاشق چايخوري</t>
  </si>
  <si>
    <t xml:space="preserve">يک، شانزدهم پيمانه </t>
  </si>
  <si>
    <t xml:space="preserve"> 1 قاشق غذا خوري </t>
  </si>
  <si>
    <t>3 قاشق چايخوري</t>
  </si>
  <si>
    <t>Cup</t>
  </si>
  <si>
    <t>Tbsp</t>
  </si>
  <si>
    <t>Tsp</t>
  </si>
  <si>
    <t>قاشق غذاخوری</t>
  </si>
  <si>
    <t>قاشق چایخوری</t>
  </si>
  <si>
    <t>Created By: Mosayeb Khani</t>
  </si>
  <si>
    <t>در ابتدا نام ماده غذایی را برای عملکرد صحیح برنامه و درج در جدول وارد نمایید.</t>
  </si>
  <si>
    <r>
      <t>کلیه سلول هایی که در مقابل آنها علامت(</t>
    </r>
    <r>
      <rPr>
        <sz val="12"/>
        <color rgb="FFFF0000"/>
        <rFont val="IRANSans"/>
        <family val="1"/>
      </rPr>
      <t>×</t>
    </r>
    <r>
      <rPr>
        <sz val="12"/>
        <color theme="1"/>
        <rFont val="IRANSans"/>
        <family val="1"/>
      </rPr>
      <t>) است را برای عملکرد صحیح برنامه، تکمیل کنید.</t>
    </r>
  </si>
  <si>
    <t>نوع ماده غذایی را از لیست کشویی انتخاب کنید. وارد کردن نوع ماده غذایی به صورت دستی امکان پذیر نمی باشد.با انتخاب نوع ماده غذایی واحد سهم ماده غذایی نیز به صورت اتوماتیک تغییر می کند. لازم به ذکر است که تغییر واحد سهم توسط کاربر غیر ممکن است و بر اساس ماهیت ماده غذایی تغییر می کند.</t>
  </si>
  <si>
    <r>
      <rPr>
        <sz val="12"/>
        <color rgb="FFFF0000"/>
        <rFont val="IRANSans"/>
        <family val="1"/>
      </rPr>
      <t>Tsp</t>
    </r>
    <r>
      <rPr>
        <sz val="12"/>
        <color theme="1"/>
        <rFont val="IRANSans"/>
        <family val="1"/>
      </rPr>
      <t xml:space="preserve"> که به معنی قاشق چای خوری ومعادل عبارت </t>
    </r>
    <r>
      <rPr>
        <sz val="12"/>
        <color rgb="FFFF0000"/>
        <rFont val="IRANSans"/>
        <family val="1"/>
      </rPr>
      <t>Tea Spoon</t>
    </r>
    <r>
      <rPr>
        <sz val="12"/>
        <color theme="1"/>
        <rFont val="IRANSans"/>
        <family val="1"/>
      </rPr>
      <t xml:space="preserve"> می باشد.</t>
    </r>
  </si>
  <si>
    <r>
      <rPr>
        <sz val="12"/>
        <color rgb="FFFF0000"/>
        <rFont val="IRANSans"/>
        <family val="1"/>
      </rPr>
      <t>tbsp </t>
    </r>
    <r>
      <rPr>
        <sz val="12"/>
        <color theme="1"/>
        <rFont val="IRANSans"/>
        <family val="1"/>
      </rPr>
      <t xml:space="preserve"> که به معنی قاشق غذاخوری ومعادل عبارت </t>
    </r>
    <r>
      <rPr>
        <sz val="12"/>
        <color rgb="FFFF0000"/>
        <rFont val="IRANSans"/>
        <family val="1"/>
      </rPr>
      <t>Table</t>
    </r>
    <r>
      <rPr>
        <sz val="12"/>
        <color theme="1"/>
        <rFont val="IRANSans"/>
        <family val="1"/>
      </rPr>
      <t xml:space="preserve"> </t>
    </r>
    <r>
      <rPr>
        <sz val="12"/>
        <color rgb="FFFF0000"/>
        <rFont val="IRANSans"/>
        <family val="1"/>
      </rPr>
      <t>Spoon</t>
    </r>
    <r>
      <rPr>
        <sz val="12"/>
        <color theme="1"/>
        <rFont val="IRANSans"/>
        <family val="1"/>
      </rPr>
      <t xml:space="preserve"> می باشد.</t>
    </r>
  </si>
  <si>
    <t>پارارمتر های معیار سهم بر اساس نوع ماده غذایی (جامد و یا مایع ) تغییر می کند و وارد کردن اطلاعات به صورت دستی از سوی کاربر غیر ممکن است.در واقع معیار سهم وابسته به نوع ماده غذایی است.</t>
  </si>
  <si>
    <t>اطلاعات مورد نیاز برنامه شامل: انرژی،مقدار قند،چربی ،نمک و اسید های چرب ترانس در 100 گرم را وارد نمایید. با وارد کردن این موارد؛ مقادیر وارد شده در سهم محاسبه و نمایش داده خواهد شد. در جدول  نشانگر رنگی نیز پارامتر ها بر اساس مقدار در سهم درج و با ضوابط برچسب گذاری اداره نظارت تطبیق داده می شود</t>
  </si>
  <si>
    <t>فونت های مورد استفاده در برنامه</t>
  </si>
  <si>
    <t>تبدیل سدیم به نمک</t>
  </si>
  <si>
    <t>مقدار انرژی در 100 گرم ماده غذایی</t>
  </si>
  <si>
    <t>مقدار کربوهیدرات در100 گرم  را  در سلول سبز رنگ  وارد کنید</t>
  </si>
  <si>
    <t>مقدار پروتئین در100 گرم  را  در سلول آبی رنگ وارد کنید</t>
  </si>
  <si>
    <t>مقدار چربی در100 گرم  را  در سلول زرد رنگ وارد کنید</t>
  </si>
  <si>
    <t>راهنما</t>
  </si>
  <si>
    <t>مبدل ها</t>
  </si>
  <si>
    <t>محاسبه انرژی ماده غذایی در 100 گرم</t>
  </si>
  <si>
    <r>
      <t>قبل از استفاده از برنامه، فونتهای (</t>
    </r>
    <r>
      <rPr>
        <sz val="12"/>
        <color rgb="FFFF0000"/>
        <rFont val="IRANSans"/>
        <family val="1"/>
      </rPr>
      <t>IRANSANS ,B Nazanin, Webdings</t>
    </r>
    <r>
      <rPr>
        <sz val="12"/>
        <color theme="1"/>
        <rFont val="IRANSans"/>
        <family val="1"/>
      </rPr>
      <t>) را روی سیستم خود نصب کنید. جهت این کار فونت های موجود را نصب کنید</t>
    </r>
  </si>
  <si>
    <t>صفحه اصلی</t>
  </si>
  <si>
    <t>تبدیل نمک به سدیم</t>
  </si>
  <si>
    <t>8 Pieces/Slice</t>
  </si>
  <si>
    <t>9 Pieces/Slice</t>
  </si>
  <si>
    <t>10 Pieces/Slice</t>
  </si>
  <si>
    <t>11 Pieces/Slice</t>
  </si>
  <si>
    <t>12 Pieces/Slice</t>
  </si>
  <si>
    <t>13 Pieces/Slice</t>
  </si>
  <si>
    <t>½ Piece</t>
  </si>
  <si>
    <t>⅓ Piece</t>
  </si>
  <si>
    <t xml:space="preserve">در سلول مربوط به شماره پروانه بهداشتی ساخت از لیست کشویی می توانید موارد دیگری را نیز انتخاب نمایید. </t>
  </si>
  <si>
    <t>انرژی در 100 گرم/میلی لیتر</t>
  </si>
  <si>
    <t>5 عدد/قطعه/اسلایس</t>
  </si>
  <si>
    <t>6 عدد/قطعه/اسلایس</t>
  </si>
  <si>
    <t>7 عدد/قطعه/اسلایس</t>
  </si>
  <si>
    <t>8 عدد/قطعه/اسلایس</t>
  </si>
  <si>
    <t>9 عدد/قطعه/اسلایس</t>
  </si>
  <si>
    <t>10 عدد/قطعه/اسلایس</t>
  </si>
  <si>
    <t>11 عدد/قطعه/اسلایس</t>
  </si>
  <si>
    <t>12 عدد/قطعه/اسلایس</t>
  </si>
  <si>
    <t>13 عدد/قطعه/اسلایس</t>
  </si>
  <si>
    <t>1 عدد/قطعه/اسلایس</t>
  </si>
  <si>
    <t>2 عدد/قطعه/اسلایس</t>
  </si>
  <si>
    <t>3 عدد/قطعه/اسلایس</t>
  </si>
  <si>
    <t>4 عدد/قطعه/اسلایس</t>
  </si>
  <si>
    <t>½ عدد/قطعه</t>
  </si>
  <si>
    <t>⅓ عدد/قطعه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</si>
</sst>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_ ;_ * #,##0.00\-_ ;_ * &quot;-&quot;??_-_ ;_ @_ "/>
    <numFmt numFmtId="164" formatCode="0.000"/>
  </numFmts>
  <fonts count="42" x14ac:knownFonts="1">
    <font>
      <sz val="11"/>
      <color theme="1"/>
      <name val="Calibri"/>
      <family val="2"/>
      <charset val="178"/>
      <scheme val="minor"/>
    </font>
    <font>
      <sz val="12"/>
      <color theme="1"/>
      <name val="Calibri"/>
      <family val="2"/>
      <charset val="178"/>
      <scheme val="minor"/>
    </font>
    <font>
      <sz val="18"/>
      <color theme="1"/>
      <name val="B Koodak"/>
      <charset val="178"/>
    </font>
    <font>
      <sz val="8"/>
      <name val="Calibri"/>
      <family val="2"/>
      <charset val="178"/>
      <scheme val="minor"/>
    </font>
    <font>
      <b/>
      <sz val="14"/>
      <color theme="1"/>
      <name val="B Koodak"/>
      <charset val="178"/>
    </font>
    <font>
      <b/>
      <sz val="16"/>
      <color theme="1"/>
      <name val="Arial"/>
      <family val="2"/>
    </font>
    <font>
      <sz val="11"/>
      <color theme="0"/>
      <name val="Calibri"/>
      <family val="2"/>
      <charset val="178"/>
      <scheme val="minor"/>
    </font>
    <font>
      <b/>
      <sz val="18"/>
      <color theme="1"/>
      <name val="B Koodak"/>
      <charset val="178"/>
    </font>
    <font>
      <b/>
      <sz val="16"/>
      <color theme="1"/>
      <name val="B Koodak"/>
      <charset val="178"/>
    </font>
    <font>
      <b/>
      <sz val="24"/>
      <color rgb="FFFF0000"/>
      <name val="B Nazanin"/>
      <charset val="178"/>
    </font>
    <font>
      <sz val="11"/>
      <color theme="1"/>
      <name val="IRANSans"/>
      <family val="1"/>
    </font>
    <font>
      <b/>
      <sz val="11"/>
      <color theme="1"/>
      <name val="IRANSans"/>
      <family val="1"/>
    </font>
    <font>
      <sz val="12"/>
      <color theme="1"/>
      <name val="IRANSans"/>
      <family val="1"/>
      <charset val="178"/>
    </font>
    <font>
      <b/>
      <sz val="16"/>
      <color theme="1"/>
      <name val="IRANSans"/>
      <family val="1"/>
    </font>
    <font>
      <sz val="11"/>
      <color theme="1"/>
      <name val="Calibri"/>
      <family val="2"/>
      <charset val="178"/>
      <scheme val="minor"/>
    </font>
    <font>
      <b/>
      <sz val="26"/>
      <color rgb="FFFF0000"/>
      <name val="B Nazanin"/>
      <charset val="178"/>
    </font>
    <font>
      <b/>
      <sz val="9"/>
      <color theme="1"/>
      <name val="IRANSans"/>
      <family val="1"/>
    </font>
    <font>
      <sz val="16"/>
      <color theme="1"/>
      <name val="Calibri"/>
      <family val="2"/>
      <charset val="178"/>
      <scheme val="minor"/>
    </font>
    <font>
      <sz val="14"/>
      <color theme="1"/>
      <name val="Arial Nova"/>
      <family val="2"/>
    </font>
    <font>
      <b/>
      <sz val="24"/>
      <color theme="0" tint="-0.14999847407452621"/>
      <name val="Webdings"/>
      <family val="1"/>
      <charset val="2"/>
    </font>
    <font>
      <sz val="10"/>
      <color theme="1"/>
      <name val="Calibri"/>
      <family val="2"/>
      <charset val="178"/>
      <scheme val="minor"/>
    </font>
    <font>
      <sz val="11"/>
      <color theme="1"/>
      <name val="Webdings"/>
      <family val="1"/>
      <charset val="2"/>
    </font>
    <font>
      <sz val="12"/>
      <color theme="1"/>
      <name val="IRANSans"/>
      <family val="1"/>
    </font>
    <font>
      <sz val="12"/>
      <color rgb="FFFF0000"/>
      <name val="IRANSans"/>
      <family val="1"/>
    </font>
    <font>
      <sz val="16"/>
      <name val="Calibri"/>
      <family val="2"/>
      <charset val="178"/>
      <scheme val="minor"/>
    </font>
    <font>
      <b/>
      <sz val="28"/>
      <color theme="0"/>
      <name val="Arabic Typesetting"/>
      <family val="4"/>
    </font>
    <font>
      <b/>
      <sz val="16"/>
      <color theme="1"/>
      <name val="Calibri"/>
      <family val="2"/>
      <scheme val="minor"/>
    </font>
    <font>
      <sz val="22"/>
      <color theme="1"/>
      <name val="Calibri"/>
      <family val="2"/>
      <charset val="178"/>
      <scheme val="minor"/>
    </font>
    <font>
      <sz val="20"/>
      <color theme="1"/>
      <name val="Arial Black"/>
      <family val="2"/>
    </font>
    <font>
      <b/>
      <sz val="12"/>
      <color theme="1"/>
      <name val="B Nazanin"/>
      <charset val="178"/>
    </font>
    <font>
      <b/>
      <sz val="14"/>
      <color theme="1"/>
      <name val="B Nazanin"/>
      <charset val="178"/>
    </font>
    <font>
      <b/>
      <sz val="16"/>
      <color theme="1"/>
      <name val="B Nazanin"/>
      <charset val="178"/>
    </font>
    <font>
      <b/>
      <sz val="18"/>
      <color theme="1"/>
      <name val="B Nazanin"/>
      <charset val="178"/>
    </font>
    <font>
      <sz val="10"/>
      <color theme="0"/>
      <name val="IRANSans"/>
      <family val="1"/>
      <charset val="178"/>
    </font>
    <font>
      <sz val="10"/>
      <color theme="0"/>
      <name val="Calibri"/>
      <family val="2"/>
      <charset val="178"/>
      <scheme val="minor"/>
    </font>
    <font>
      <b/>
      <sz val="15"/>
      <color theme="1"/>
      <name val="IRANSans"/>
      <family val="1"/>
    </font>
    <font>
      <sz val="9"/>
      <color theme="1"/>
      <name val="Calibri"/>
      <family val="2"/>
      <charset val="178"/>
      <scheme val="minor"/>
    </font>
    <font>
      <sz val="18"/>
      <color theme="0" tint="-0.14999847407452621"/>
      <name val="B Koodak"/>
      <charset val="178"/>
    </font>
    <font>
      <sz val="12"/>
      <color theme="0" tint="-0.14999847407452621"/>
      <name val="IRANSans"/>
      <family val="1"/>
      <charset val="178"/>
    </font>
    <font>
      <b/>
      <sz val="16"/>
      <color theme="0" tint="-0.14999847407452621"/>
      <name val="B Koodak"/>
      <charset val="178"/>
    </font>
    <font>
      <sz val="17"/>
      <color theme="1"/>
      <name val="Arial"/>
      <family val="2"/>
    </font>
    <font>
      <sz val="18"/>
      <color theme="1"/>
      <name val="Arial"/>
      <family val="2"/>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8" tint="-0.249977111117893"/>
        <bgColor indexed="64"/>
      </patternFill>
    </fill>
    <fill>
      <patternFill patternType="solid">
        <fgColor rgb="FF00B0F0"/>
        <bgColor indexed="64"/>
      </patternFill>
    </fill>
    <fill>
      <patternFill patternType="solid">
        <fgColor rgb="FF00B050"/>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43" fontId="14" fillId="0" borderId="0" applyFont="0" applyFill="0" applyBorder="0" applyAlignment="0" applyProtection="0"/>
  </cellStyleXfs>
  <cellXfs count="152">
    <xf numFmtId="0" fontId="0" fillId="0" borderId="0" xfId="0"/>
    <xf numFmtId="0" fontId="0" fillId="0" borderId="0" xfId="0" applyAlignment="1">
      <alignment horizontal="center" readingOrder="2"/>
    </xf>
    <xf numFmtId="0" fontId="0" fillId="0" borderId="0" xfId="0" applyAlignment="1">
      <alignment horizontal="center"/>
    </xf>
    <xf numFmtId="0" fontId="0" fillId="0" borderId="1" xfId="0" applyBorder="1"/>
    <xf numFmtId="0" fontId="0" fillId="0" borderId="1" xfId="0" applyBorder="1" applyAlignment="1">
      <alignment horizontal="center"/>
    </xf>
    <xf numFmtId="0" fontId="1" fillId="0" borderId="1" xfId="0" applyFont="1" applyBorder="1"/>
    <xf numFmtId="0" fontId="0" fillId="0" borderId="1" xfId="0" applyBorder="1" applyAlignment="1">
      <alignment horizontal="center" readingOrder="2"/>
    </xf>
    <xf numFmtId="0" fontId="6" fillId="2" borderId="0" xfId="0" applyFont="1" applyFill="1"/>
    <xf numFmtId="0" fontId="0" fillId="2" borderId="0" xfId="0" applyFill="1"/>
    <xf numFmtId="0" fontId="4" fillId="2" borderId="0" xfId="0" applyFont="1" applyFill="1" applyAlignment="1">
      <alignment horizontal="center" vertical="center"/>
    </xf>
    <xf numFmtId="0" fontId="7" fillId="2" borderId="0" xfId="0" applyFont="1" applyFill="1" applyAlignment="1">
      <alignment horizontal="center" vertical="center"/>
    </xf>
    <xf numFmtId="0" fontId="2" fillId="2" borderId="0" xfId="0" applyFont="1" applyFill="1" applyAlignment="1">
      <alignment vertical="center"/>
    </xf>
    <xf numFmtId="0" fontId="4" fillId="2" borderId="0" xfId="0" applyFont="1" applyFill="1" applyAlignment="1">
      <alignment horizontal="center" vertical="center" shrinkToFit="1"/>
    </xf>
    <xf numFmtId="2" fontId="8" fillId="2" borderId="0" xfId="0" applyNumberFormat="1" applyFont="1" applyFill="1" applyAlignment="1">
      <alignment horizontal="center" vertical="center"/>
    </xf>
    <xf numFmtId="0" fontId="2" fillId="2" borderId="0" xfId="0" applyFont="1" applyFill="1"/>
    <xf numFmtId="0" fontId="9" fillId="2" borderId="0" xfId="0" applyFont="1" applyFill="1" applyAlignment="1">
      <alignment vertical="center"/>
    </xf>
    <xf numFmtId="0" fontId="10" fillId="2" borderId="0" xfId="0" applyFont="1" applyFill="1" applyAlignment="1">
      <alignment vertical="center" shrinkToFit="1"/>
    </xf>
    <xf numFmtId="0" fontId="12" fillId="2" borderId="0" xfId="0" applyFont="1" applyFill="1" applyAlignment="1">
      <alignment horizontal="center" readingOrder="2"/>
    </xf>
    <xf numFmtId="0" fontId="12" fillId="2" borderId="0" xfId="0" applyFont="1" applyFill="1" applyAlignment="1" applyProtection="1">
      <alignment horizontal="center" shrinkToFit="1" readingOrder="2"/>
      <protection locked="0"/>
    </xf>
    <xf numFmtId="0" fontId="12" fillId="2" borderId="0" xfId="0" applyFont="1" applyFill="1" applyAlignment="1" applyProtection="1">
      <alignment horizontal="center" vertical="center" shrinkToFit="1" readingOrder="2"/>
      <protection locked="0"/>
    </xf>
    <xf numFmtId="0" fontId="12" fillId="2" borderId="0" xfId="0" applyFont="1" applyFill="1" applyAlignment="1" applyProtection="1">
      <alignment horizontal="center" shrinkToFit="1" readingOrder="2"/>
      <protection hidden="1"/>
    </xf>
    <xf numFmtId="0" fontId="9" fillId="2" borderId="0" xfId="0" applyFont="1" applyFill="1" applyAlignment="1">
      <alignment horizontal="right" vertical="center"/>
    </xf>
    <xf numFmtId="0" fontId="0" fillId="2" borderId="0" xfId="0" applyFill="1" applyAlignment="1">
      <alignment horizontal="right"/>
    </xf>
    <xf numFmtId="0" fontId="16" fillId="2" borderId="0" xfId="0" applyFont="1" applyFill="1" applyAlignment="1">
      <alignment horizontal="left" vertical="center"/>
    </xf>
    <xf numFmtId="0" fontId="17" fillId="0" borderId="0" xfId="0" applyFont="1" applyAlignment="1">
      <alignment horizontal="center" vertical="center"/>
    </xf>
    <xf numFmtId="0" fontId="0" fillId="0" borderId="0" xfId="0" applyAlignment="1">
      <alignment readingOrder="2"/>
    </xf>
    <xf numFmtId="0" fontId="19" fillId="2" borderId="0" xfId="0" applyFont="1" applyFill="1" applyAlignment="1">
      <alignment vertical="center"/>
    </xf>
    <xf numFmtId="0" fontId="16" fillId="2" borderId="0" xfId="0" applyFont="1" applyFill="1" applyAlignment="1" applyProtection="1">
      <alignment horizontal="center" vertical="center"/>
      <protection hidden="1"/>
    </xf>
    <xf numFmtId="0" fontId="0" fillId="2" borderId="0" xfId="0" applyFill="1" applyAlignment="1" applyProtection="1">
      <alignment horizontal="right"/>
      <protection hidden="1"/>
    </xf>
    <xf numFmtId="0" fontId="10" fillId="2" borderId="0" xfId="0" applyFont="1" applyFill="1" applyAlignment="1" applyProtection="1">
      <alignment vertical="center" shrinkToFit="1"/>
      <protection locked="0"/>
    </xf>
    <xf numFmtId="0" fontId="20" fillId="0" borderId="0" xfId="0" applyFont="1" applyAlignment="1">
      <alignment horizontal="center" vertical="center"/>
    </xf>
    <xf numFmtId="0" fontId="21" fillId="0" borderId="0" xfId="0" applyFont="1"/>
    <xf numFmtId="0" fontId="20" fillId="0" borderId="1" xfId="0" applyFont="1" applyBorder="1" applyAlignment="1">
      <alignment horizontal="center" vertical="center"/>
    </xf>
    <xf numFmtId="0" fontId="21" fillId="0" borderId="1" xfId="0" applyFont="1" applyBorder="1" applyAlignment="1">
      <alignment horizontal="center"/>
    </xf>
    <xf numFmtId="0" fontId="21" fillId="0" borderId="1" xfId="0" applyFont="1" applyBorder="1"/>
    <xf numFmtId="0" fontId="18" fillId="0" borderId="0" xfId="0" applyFont="1" applyAlignment="1">
      <alignment vertical="center" readingOrder="2"/>
    </xf>
    <xf numFmtId="0" fontId="22" fillId="4" borderId="1" xfId="0" applyFont="1" applyFill="1" applyBorder="1" applyAlignment="1">
      <alignment horizontal="center" vertical="center"/>
    </xf>
    <xf numFmtId="0" fontId="22" fillId="0" borderId="0" xfId="0" applyFont="1"/>
    <xf numFmtId="0" fontId="22" fillId="0" borderId="0" xfId="0" applyFont="1" applyAlignment="1">
      <alignment horizontal="center" vertical="center"/>
    </xf>
    <xf numFmtId="0" fontId="22" fillId="0" borderId="0" xfId="0" applyFont="1" applyAlignment="1">
      <alignment horizontal="right" vertical="justify" wrapText="1" indent="2" shrinkToFit="1" readingOrder="2"/>
    </xf>
    <xf numFmtId="0" fontId="22" fillId="0" borderId="0" xfId="0" applyFont="1" applyAlignment="1">
      <alignment horizontal="right" vertical="center" indent="2" readingOrder="2"/>
    </xf>
    <xf numFmtId="0" fontId="22" fillId="0" borderId="0" xfId="0" applyFont="1" applyAlignment="1">
      <alignment horizontal="right" vertical="justify" wrapText="1" indent="2" readingOrder="2"/>
    </xf>
    <xf numFmtId="0" fontId="22" fillId="3" borderId="1" xfId="0" applyFont="1" applyFill="1" applyBorder="1" applyAlignment="1" applyProtection="1">
      <alignment horizontal="center" vertical="center" readingOrder="2"/>
      <protection locked="0"/>
    </xf>
    <xf numFmtId="0" fontId="17" fillId="5" borderId="0" xfId="0" applyFont="1" applyFill="1" applyAlignment="1" applyProtection="1">
      <alignment horizontal="center" vertical="center"/>
      <protection locked="0"/>
    </xf>
    <xf numFmtId="0" fontId="17" fillId="3" borderId="0" xfId="0" applyFont="1" applyFill="1" applyAlignment="1" applyProtection="1">
      <alignment horizontal="center" vertical="center"/>
      <protection hidden="1"/>
    </xf>
    <xf numFmtId="0" fontId="11" fillId="0" borderId="0" xfId="0" applyFont="1" applyAlignment="1">
      <alignment horizontal="center" vertical="center" readingOrder="2"/>
    </xf>
    <xf numFmtId="2" fontId="12" fillId="2" borderId="0" xfId="0" applyNumberFormat="1" applyFont="1" applyFill="1" applyAlignment="1" applyProtection="1">
      <alignment horizontal="center" shrinkToFit="1" readingOrder="2"/>
      <protection hidden="1"/>
    </xf>
    <xf numFmtId="0" fontId="22" fillId="0" borderId="1" xfId="0" applyFont="1" applyBorder="1" applyAlignment="1" applyProtection="1">
      <alignment horizontal="center" vertical="center" readingOrder="2"/>
      <protection hidden="1"/>
    </xf>
    <xf numFmtId="0" fontId="0" fillId="0" borderId="6" xfId="0" applyBorder="1"/>
    <xf numFmtId="0" fontId="0" fillId="0" borderId="7" xfId="0" applyBorder="1"/>
    <xf numFmtId="0" fontId="0" fillId="0" borderId="9" xfId="0" applyBorder="1"/>
    <xf numFmtId="0" fontId="0" fillId="0" borderId="10" xfId="0" applyBorder="1"/>
    <xf numFmtId="0" fontId="0" fillId="0" borderId="8" xfId="0" applyBorder="1"/>
    <xf numFmtId="0" fontId="0" fillId="8" borderId="3" xfId="0" applyFill="1" applyBorder="1"/>
    <xf numFmtId="0" fontId="0" fillId="8" borderId="4" xfId="0" applyFill="1" applyBorder="1"/>
    <xf numFmtId="0" fontId="0" fillId="8" borderId="6" xfId="0" applyFill="1" applyBorder="1"/>
    <xf numFmtId="0" fontId="27" fillId="8" borderId="0" xfId="0" applyFont="1" applyFill="1" applyAlignment="1">
      <alignment vertical="center"/>
    </xf>
    <xf numFmtId="0" fontId="0" fillId="8" borderId="0" xfId="0" applyFill="1"/>
    <xf numFmtId="0" fontId="27" fillId="8" borderId="6" xfId="0" applyFont="1" applyFill="1" applyBorder="1"/>
    <xf numFmtId="0" fontId="27" fillId="8" borderId="0" xfId="0" applyFont="1" applyFill="1"/>
    <xf numFmtId="0" fontId="27" fillId="8" borderId="8" xfId="0" applyFont="1" applyFill="1" applyBorder="1"/>
    <xf numFmtId="0" fontId="27" fillId="8" borderId="9" xfId="0" applyFont="1" applyFill="1" applyBorder="1"/>
    <xf numFmtId="0" fontId="0" fillId="8" borderId="9" xfId="0" applyFill="1" applyBorder="1"/>
    <xf numFmtId="0" fontId="0" fillId="8" borderId="5" xfId="0" applyFill="1" applyBorder="1"/>
    <xf numFmtId="0" fontId="0" fillId="8" borderId="7" xfId="0" applyFill="1" applyBorder="1"/>
    <xf numFmtId="0" fontId="0" fillId="8" borderId="10" xfId="0" applyFill="1" applyBorder="1"/>
    <xf numFmtId="0" fontId="31" fillId="0" borderId="1" xfId="0" applyFont="1" applyBorder="1" applyAlignment="1" applyProtection="1">
      <alignment horizontal="center" vertical="center"/>
      <protection hidden="1"/>
    </xf>
    <xf numFmtId="0" fontId="31" fillId="7" borderId="1" xfId="0" applyFont="1" applyFill="1" applyBorder="1" applyAlignment="1" applyProtection="1">
      <alignment horizontal="center" vertical="center"/>
      <protection locked="0"/>
    </xf>
    <xf numFmtId="0" fontId="31" fillId="6" borderId="1" xfId="0" applyFont="1" applyFill="1" applyBorder="1" applyAlignment="1" applyProtection="1">
      <alignment horizontal="center" vertical="center"/>
      <protection locked="0"/>
    </xf>
    <xf numFmtId="0" fontId="31" fillId="3" borderId="1" xfId="0" applyFont="1" applyFill="1" applyBorder="1" applyAlignment="1" applyProtection="1">
      <alignment horizontal="center" vertical="center"/>
      <protection locked="0"/>
    </xf>
    <xf numFmtId="0" fontId="33" fillId="0" borderId="0" xfId="0" applyFont="1" applyAlignment="1">
      <alignment horizontal="center" readingOrder="2"/>
    </xf>
    <xf numFmtId="0" fontId="34" fillId="0" borderId="0" xfId="0" applyFont="1" applyAlignment="1">
      <alignment horizontal="center"/>
    </xf>
    <xf numFmtId="49" fontId="6" fillId="0" borderId="0" xfId="0" applyNumberFormat="1" applyFont="1"/>
    <xf numFmtId="0" fontId="0" fillId="0" borderId="1" xfId="0" applyBorder="1" applyAlignment="1">
      <alignment horizontal="center" vertical="center" readingOrder="2"/>
    </xf>
    <xf numFmtId="0" fontId="0" fillId="0" borderId="1" xfId="0" applyBorder="1" applyAlignment="1">
      <alignment horizontal="left" vertical="center"/>
    </xf>
    <xf numFmtId="0" fontId="1" fillId="0" borderId="11" xfId="0" applyFont="1" applyBorder="1"/>
    <xf numFmtId="164" fontId="12" fillId="2" borderId="0" xfId="0" applyNumberFormat="1" applyFont="1" applyFill="1" applyAlignment="1" applyProtection="1">
      <alignment horizontal="center" shrinkToFit="1" readingOrder="2"/>
      <protection hidden="1"/>
    </xf>
    <xf numFmtId="0" fontId="22" fillId="2" borderId="0" xfId="0" applyFont="1" applyFill="1" applyAlignment="1" applyProtection="1">
      <alignment horizontal="center" shrinkToFit="1" readingOrder="2"/>
      <protection locked="0"/>
    </xf>
    <xf numFmtId="164" fontId="22" fillId="2" borderId="0" xfId="0" applyNumberFormat="1" applyFont="1" applyFill="1" applyAlignment="1" applyProtection="1">
      <alignment horizontal="center" shrinkToFit="1" readingOrder="2"/>
      <protection locked="0"/>
    </xf>
    <xf numFmtId="0" fontId="0" fillId="3" borderId="0" xfId="0" applyFill="1"/>
    <xf numFmtId="0" fontId="0" fillId="2" borderId="0" xfId="0" applyFill="1" applyAlignment="1">
      <alignment wrapText="1" readingOrder="2"/>
    </xf>
    <xf numFmtId="0" fontId="6" fillId="2" borderId="0" xfId="0" applyFont="1" applyFill="1" applyAlignment="1">
      <alignment wrapText="1" readingOrder="2"/>
    </xf>
    <xf numFmtId="0" fontId="0" fillId="0" borderId="0" xfId="0" applyAlignment="1">
      <alignment wrapText="1" readingOrder="2"/>
    </xf>
    <xf numFmtId="0" fontId="20" fillId="0" borderId="0" xfId="0" applyFont="1" applyAlignment="1">
      <alignment horizontal="center" vertical="center" wrapText="1" readingOrder="2"/>
    </xf>
    <xf numFmtId="0" fontId="2" fillId="2" borderId="0" xfId="0" applyFont="1" applyFill="1" applyAlignment="1">
      <alignment wrapText="1" readingOrder="2"/>
    </xf>
    <xf numFmtId="0" fontId="8" fillId="2" borderId="0" xfId="0" applyFont="1" applyFill="1" applyAlignment="1">
      <alignment vertical="center" shrinkToFit="1" readingOrder="2"/>
    </xf>
    <xf numFmtId="0" fontId="36" fillId="2" borderId="0" xfId="0" applyFont="1" applyFill="1"/>
    <xf numFmtId="0" fontId="37" fillId="2" borderId="0" xfId="0" applyFont="1" applyFill="1"/>
    <xf numFmtId="0" fontId="38" fillId="2" borderId="0" xfId="0" applyFont="1" applyFill="1" applyAlignment="1">
      <alignment horizontal="center" readingOrder="2"/>
    </xf>
    <xf numFmtId="0" fontId="39" fillId="2" borderId="0" xfId="0" applyFont="1" applyFill="1" applyAlignment="1">
      <alignment vertical="center" shrinkToFit="1" readingOrder="2"/>
    </xf>
    <xf numFmtId="0" fontId="0" fillId="0" borderId="1" xfId="0" applyBorder="1" applyAlignment="1">
      <alignment horizontal="center" readingOrder="2"/>
    </xf>
    <xf numFmtId="0" fontId="26" fillId="2" borderId="0" xfId="0" applyFont="1" applyFill="1" applyAlignment="1"/>
    <xf numFmtId="0" fontId="0" fillId="0" borderId="1" xfId="0" applyBorder="1" applyAlignment="1">
      <alignment horizontal="center" readingOrder="2"/>
    </xf>
    <xf numFmtId="0" fontId="17" fillId="0" borderId="0" xfId="0" applyFont="1" applyAlignment="1">
      <alignment horizontal="center" vertical="center"/>
    </xf>
    <xf numFmtId="0" fontId="22" fillId="0" borderId="0" xfId="0" applyFont="1" applyAlignment="1">
      <alignment horizontal="right" vertical="center" indent="2" readingOrder="2"/>
    </xf>
    <xf numFmtId="0" fontId="22" fillId="0" borderId="0" xfId="0" applyFont="1" applyAlignment="1">
      <alignment horizontal="right" vertical="center" wrapText="1" indent="2" readingOrder="2"/>
    </xf>
    <xf numFmtId="0" fontId="22" fillId="0" borderId="0" xfId="0" applyFont="1" applyAlignment="1">
      <alignment horizontal="right" vertical="justify" wrapText="1" indent="2" shrinkToFit="1" readingOrder="2"/>
    </xf>
    <xf numFmtId="0" fontId="11" fillId="0" borderId="1" xfId="0" applyFont="1" applyBorder="1" applyAlignment="1">
      <alignment horizontal="center" vertical="center" readingOrder="2"/>
    </xf>
    <xf numFmtId="0" fontId="22" fillId="0" borderId="0" xfId="0" applyFont="1" applyAlignment="1">
      <alignment horizontal="right" vertical="justify" wrapText="1" indent="2" readingOrder="2"/>
    </xf>
    <xf numFmtId="0" fontId="17" fillId="6" borderId="0" xfId="0" applyFont="1" applyFill="1" applyAlignment="1" applyProtection="1">
      <alignment horizontal="center" vertical="center" readingOrder="2"/>
      <protection locked="0" hidden="1"/>
    </xf>
    <xf numFmtId="0" fontId="22" fillId="0" borderId="0" xfId="0" applyFont="1" applyAlignment="1">
      <alignment horizontal="center" vertical="justify" wrapText="1" readingOrder="2"/>
    </xf>
    <xf numFmtId="0" fontId="22" fillId="0" borderId="0" xfId="0" applyFont="1" applyAlignment="1">
      <alignment horizontal="center" vertical="justify" wrapText="1" shrinkToFit="1" readingOrder="2"/>
    </xf>
    <xf numFmtId="0" fontId="11" fillId="0" borderId="0" xfId="0" applyFont="1" applyAlignment="1">
      <alignment horizontal="center" vertical="center" readingOrder="2"/>
    </xf>
    <xf numFmtId="0" fontId="22" fillId="0" borderId="0" xfId="0" applyFont="1" applyAlignment="1">
      <alignment horizontal="center"/>
    </xf>
    <xf numFmtId="0" fontId="22" fillId="0" borderId="1" xfId="0" applyFont="1" applyBorder="1" applyAlignment="1">
      <alignment horizontal="right" vertical="center" wrapText="1" indent="2"/>
    </xf>
    <xf numFmtId="0" fontId="24" fillId="7" borderId="0" xfId="0" applyFont="1" applyFill="1" applyAlignment="1" applyProtection="1">
      <alignment horizontal="center" vertical="center" shrinkToFit="1"/>
      <protection locked="0" hidden="1"/>
    </xf>
    <xf numFmtId="0" fontId="2" fillId="2" borderId="0" xfId="0" applyFont="1" applyFill="1" applyAlignment="1">
      <alignment horizontal="center" wrapText="1" readingOrder="2"/>
    </xf>
    <xf numFmtId="43" fontId="15" fillId="2" borderId="0" xfId="1" applyFont="1" applyFill="1" applyAlignment="1">
      <alignment horizontal="center" vertical="center"/>
    </xf>
    <xf numFmtId="0" fontId="2" fillId="2" borderId="0" xfId="0" applyFont="1" applyFill="1" applyAlignment="1">
      <alignment horizontal="center"/>
    </xf>
    <xf numFmtId="0" fontId="2" fillId="2" borderId="0" xfId="0" applyFont="1" applyFill="1" applyAlignment="1">
      <alignment horizontal="right" vertical="center" shrinkToFit="1" readingOrder="2"/>
    </xf>
    <xf numFmtId="0" fontId="40" fillId="2" borderId="0" xfId="0" applyFont="1" applyFill="1" applyAlignment="1">
      <alignment horizontal="left" vertical="center"/>
    </xf>
    <xf numFmtId="0" fontId="41" fillId="2" borderId="0" xfId="0" applyFont="1" applyFill="1" applyAlignment="1">
      <alignment horizontal="left" vertical="center"/>
    </xf>
    <xf numFmtId="0" fontId="5" fillId="2" borderId="0" xfId="0" applyFont="1" applyFill="1" applyAlignment="1">
      <alignment horizontal="center" vertical="center" shrinkToFit="1"/>
    </xf>
    <xf numFmtId="0" fontId="25" fillId="2" borderId="0" xfId="0" applyFont="1" applyFill="1" applyAlignment="1">
      <alignment horizontal="center" vertical="center"/>
    </xf>
    <xf numFmtId="0" fontId="26" fillId="2" borderId="0" xfId="0" applyFont="1" applyFill="1" applyAlignment="1">
      <alignment horizontal="center"/>
    </xf>
    <xf numFmtId="0" fontId="20" fillId="3" borderId="2" xfId="0" applyFont="1" applyFill="1" applyBorder="1" applyAlignment="1">
      <alignment horizontal="center" vertical="center"/>
    </xf>
    <xf numFmtId="0" fontId="20" fillId="3" borderId="0" xfId="0" applyFont="1" applyFill="1" applyAlignment="1">
      <alignment horizontal="center" vertical="center"/>
    </xf>
    <xf numFmtId="0" fontId="20" fillId="0" borderId="2" xfId="0" applyFont="1" applyBorder="1" applyAlignment="1">
      <alignment horizontal="center" vertical="center"/>
    </xf>
    <xf numFmtId="0" fontId="2" fillId="2" borderId="0" xfId="0" applyFont="1" applyFill="1" applyAlignment="1">
      <alignment vertical="center"/>
    </xf>
    <xf numFmtId="0" fontId="2" fillId="2" borderId="0" xfId="0" applyFont="1" applyFill="1" applyAlignment="1">
      <alignment horizontal="left" vertical="center"/>
    </xf>
    <xf numFmtId="0" fontId="11" fillId="2" borderId="0" xfId="0" applyFont="1" applyFill="1" applyAlignment="1">
      <alignment horizontal="center"/>
    </xf>
    <xf numFmtId="0" fontId="13" fillId="2" borderId="0" xfId="0" applyFont="1" applyFill="1" applyAlignment="1">
      <alignment horizontal="center" vertical="top"/>
    </xf>
    <xf numFmtId="0" fontId="0" fillId="0" borderId="1" xfId="0" applyBorder="1" applyAlignment="1">
      <alignment horizontal="center" readingOrder="2"/>
    </xf>
    <xf numFmtId="0" fontId="0" fillId="0" borderId="1" xfId="0" applyBorder="1" applyAlignment="1">
      <alignment horizontal="center"/>
    </xf>
    <xf numFmtId="0" fontId="32" fillId="0" borderId="3" xfId="0" applyFont="1" applyBorder="1" applyAlignment="1">
      <alignment horizontal="center" vertical="center"/>
    </xf>
    <xf numFmtId="0" fontId="32" fillId="0" borderId="4" xfId="0" applyFont="1" applyBorder="1" applyAlignment="1">
      <alignment horizontal="center" vertical="center"/>
    </xf>
    <xf numFmtId="0" fontId="32" fillId="0" borderId="5" xfId="0" applyFont="1" applyBorder="1" applyAlignment="1">
      <alignment horizontal="center" vertical="center"/>
    </xf>
    <xf numFmtId="0" fontId="29" fillId="0" borderId="0" xfId="0" applyFont="1" applyAlignment="1">
      <alignment horizontal="right" vertical="center" shrinkToFit="1"/>
    </xf>
    <xf numFmtId="0" fontId="30" fillId="0" borderId="0" xfId="0" applyFont="1" applyAlignment="1">
      <alignment horizontal="right" vertical="center"/>
    </xf>
    <xf numFmtId="0" fontId="27" fillId="8" borderId="8" xfId="0" applyFont="1" applyFill="1" applyBorder="1" applyAlignment="1">
      <alignment horizontal="center"/>
    </xf>
    <xf numFmtId="0" fontId="27" fillId="8" borderId="9" xfId="0" applyFont="1" applyFill="1" applyBorder="1" applyAlignment="1">
      <alignment horizontal="center"/>
    </xf>
    <xf numFmtId="0" fontId="0" fillId="8" borderId="5" xfId="0" applyFill="1" applyBorder="1" applyAlignment="1">
      <alignment horizontal="center"/>
    </xf>
    <xf numFmtId="0" fontId="0" fillId="8" borderId="7" xfId="0" applyFill="1" applyBorder="1" applyAlignment="1">
      <alignment horizontal="center"/>
    </xf>
    <xf numFmtId="0" fontId="0" fillId="8" borderId="10" xfId="0" applyFill="1" applyBorder="1" applyAlignment="1">
      <alignment horizontal="center"/>
    </xf>
    <xf numFmtId="0" fontId="35" fillId="8" borderId="0" xfId="0" applyFont="1" applyFill="1" applyAlignment="1">
      <alignment horizontal="center" vertical="center"/>
    </xf>
    <xf numFmtId="0" fontId="28" fillId="3" borderId="3" xfId="0" applyFont="1" applyFill="1" applyBorder="1" applyAlignment="1" applyProtection="1">
      <alignment horizontal="center" vertical="center"/>
      <protection locked="0" hidden="1"/>
    </xf>
    <xf numFmtId="0" fontId="28" fillId="3" borderId="5" xfId="0" applyFont="1" applyFill="1" applyBorder="1" applyAlignment="1" applyProtection="1">
      <alignment horizontal="center" vertical="center"/>
      <protection locked="0" hidden="1"/>
    </xf>
    <xf numFmtId="0" fontId="28" fillId="3" borderId="8" xfId="0" applyFont="1" applyFill="1" applyBorder="1" applyAlignment="1" applyProtection="1">
      <alignment horizontal="center" vertical="center"/>
      <protection locked="0" hidden="1"/>
    </xf>
    <xf numFmtId="0" fontId="28" fillId="3" borderId="10" xfId="0" applyFont="1" applyFill="1" applyBorder="1" applyAlignment="1" applyProtection="1">
      <alignment horizontal="center" vertical="center"/>
      <protection locked="0" hidden="1"/>
    </xf>
    <xf numFmtId="0" fontId="28" fillId="7" borderId="3" xfId="0" applyFont="1" applyFill="1" applyBorder="1" applyAlignment="1" applyProtection="1">
      <alignment horizontal="center" vertical="center"/>
      <protection hidden="1"/>
    </xf>
    <xf numFmtId="0" fontId="28" fillId="7" borderId="5" xfId="0" applyFont="1" applyFill="1" applyBorder="1" applyAlignment="1" applyProtection="1">
      <alignment horizontal="center" vertical="center"/>
      <protection hidden="1"/>
    </xf>
    <xf numFmtId="0" fontId="28" fillId="7" borderId="8" xfId="0" applyFont="1" applyFill="1" applyBorder="1" applyAlignment="1" applyProtection="1">
      <alignment horizontal="center" vertical="center"/>
      <protection hidden="1"/>
    </xf>
    <xf numFmtId="0" fontId="28" fillId="7" borderId="10" xfId="0" applyFont="1" applyFill="1" applyBorder="1" applyAlignment="1" applyProtection="1">
      <alignment horizontal="center" vertical="center"/>
      <protection hidden="1"/>
    </xf>
    <xf numFmtId="0" fontId="28" fillId="7" borderId="3" xfId="0" applyFont="1" applyFill="1" applyBorder="1" applyAlignment="1" applyProtection="1">
      <alignment horizontal="center" vertical="center"/>
      <protection locked="0" hidden="1"/>
    </xf>
    <xf numFmtId="0" fontId="28" fillId="7" borderId="5" xfId="0" applyFont="1" applyFill="1" applyBorder="1" applyAlignment="1" applyProtection="1">
      <alignment horizontal="center" vertical="center"/>
      <protection locked="0" hidden="1"/>
    </xf>
    <xf numFmtId="0" fontId="28" fillId="7" borderId="8" xfId="0" applyFont="1" applyFill="1" applyBorder="1" applyAlignment="1" applyProtection="1">
      <alignment horizontal="center" vertical="center"/>
      <protection locked="0" hidden="1"/>
    </xf>
    <xf numFmtId="0" fontId="28" fillId="7" borderId="10" xfId="0" applyFont="1" applyFill="1" applyBorder="1" applyAlignment="1" applyProtection="1">
      <alignment horizontal="center" vertical="center"/>
      <protection locked="0" hidden="1"/>
    </xf>
    <xf numFmtId="0" fontId="28" fillId="3" borderId="3" xfId="0" applyFont="1" applyFill="1" applyBorder="1" applyAlignment="1" applyProtection="1">
      <alignment horizontal="center" vertical="center"/>
      <protection hidden="1"/>
    </xf>
    <xf numFmtId="0" fontId="28" fillId="3" borderId="5" xfId="0" applyFont="1" applyFill="1" applyBorder="1" applyAlignment="1" applyProtection="1">
      <alignment horizontal="center" vertical="center"/>
      <protection hidden="1"/>
    </xf>
    <xf numFmtId="0" fontId="28" fillId="3" borderId="8" xfId="0" applyFont="1" applyFill="1" applyBorder="1" applyAlignment="1" applyProtection="1">
      <alignment horizontal="center" vertical="center"/>
      <protection hidden="1"/>
    </xf>
    <xf numFmtId="0" fontId="28" fillId="3" borderId="10" xfId="0" applyFont="1" applyFill="1" applyBorder="1" applyAlignment="1" applyProtection="1">
      <alignment horizontal="center" vertical="center"/>
      <protection hidden="1"/>
    </xf>
    <xf numFmtId="0" fontId="27" fillId="0" borderId="0" xfId="0" applyFont="1" applyAlignment="1">
      <alignment horizontal="center"/>
    </xf>
  </cellXfs>
  <cellStyles count="2">
    <cellStyle name="Comma" xfId="1" builtinId="3"/>
    <cellStyle name="Normal" xfId="0" builtinId="0"/>
  </cellStyles>
  <dxfs count="50">
    <dxf>
      <fill>
        <patternFill>
          <bgColor theme="9" tint="0.79998168889431442"/>
        </patternFill>
      </fill>
      <border>
        <left style="thin">
          <color auto="1"/>
        </left>
        <right style="thin">
          <color auto="1"/>
        </right>
        <top style="thin">
          <color auto="1"/>
        </top>
        <bottom style="thin">
          <color auto="1"/>
        </bottom>
        <vertical/>
        <horizontal/>
      </border>
    </dxf>
    <dxf>
      <font>
        <b/>
        <i val="0"/>
      </font>
      <fill>
        <patternFill>
          <bgColor theme="8" tint="0.39994506668294322"/>
        </patternFill>
      </fill>
      <border>
        <left style="thin">
          <color auto="1"/>
        </left>
        <right style="thin">
          <color auto="1"/>
        </right>
        <top style="thin">
          <color auto="1"/>
        </top>
        <bottom style="thin">
          <color auto="1"/>
        </bottom>
        <vertical/>
        <horizontal/>
      </border>
    </dxf>
    <dxf>
      <font>
        <b/>
        <i val="0"/>
      </font>
      <fill>
        <patternFill>
          <bgColor theme="8" tint="0.39994506668294322"/>
        </patternFill>
      </fill>
      <border>
        <left style="thin">
          <color auto="1"/>
        </left>
        <right style="thin">
          <color auto="1"/>
        </right>
        <top style="thin">
          <color auto="1"/>
        </top>
        <bottom style="thin">
          <color auto="1"/>
        </bottom>
        <vertical/>
        <horizontal/>
      </border>
    </dxf>
    <dxf>
      <border>
        <bottom style="thin">
          <color rgb="FF7030A0"/>
        </bottom>
        <vertical/>
        <horizontal/>
      </border>
    </dxf>
    <dxf>
      <border>
        <top style="thin">
          <color rgb="FF7030A0"/>
        </top>
        <bottom style="thin">
          <color rgb="FF7030A0"/>
        </bottom>
        <vertical/>
        <horizontal/>
      </border>
    </dxf>
    <dxf>
      <border>
        <top/>
        <bottom/>
        <vertical/>
        <horizontal/>
      </border>
    </dxf>
    <dxf>
      <font>
        <b/>
        <i val="0"/>
      </font>
      <fill>
        <patternFill>
          <bgColor theme="9" tint="0.59996337778862885"/>
        </patternFill>
      </fill>
      <border>
        <left style="thin">
          <color auto="1"/>
        </left>
        <right style="thin">
          <color auto="1"/>
        </right>
        <top style="thin">
          <color auto="1"/>
        </top>
        <bottom style="thin">
          <color auto="1"/>
        </bottom>
        <vertical/>
        <horizontal/>
      </border>
    </dxf>
    <dxf>
      <font>
        <b/>
        <i val="0"/>
      </font>
      <fill>
        <patternFill>
          <bgColor theme="8" tint="0.39994506668294322"/>
        </patternFill>
      </fill>
      <border>
        <left style="thin">
          <color auto="1"/>
        </left>
        <right style="thin">
          <color auto="1"/>
        </right>
        <top style="thin">
          <color auto="1"/>
        </top>
        <bottom style="thin">
          <color auto="1"/>
        </bottom>
        <vertical/>
        <horizontal/>
      </border>
    </dxf>
    <dxf>
      <font>
        <b/>
        <i val="0"/>
        <color theme="0"/>
      </font>
      <fill>
        <patternFill>
          <bgColor rgb="FF00B05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00B05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00B05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00B05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00B05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00B05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FF0000"/>
        </patternFill>
      </fill>
    </dxf>
    <dxf>
      <font>
        <b/>
        <i val="0"/>
        <color theme="0"/>
      </font>
      <fill>
        <patternFill>
          <bgColor rgb="FF00B05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font>
      <fill>
        <patternFill>
          <bgColor rgb="FFFFC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00B050"/>
        </patternFill>
      </fill>
      <border>
        <top style="thin">
          <color theme="0"/>
        </top>
      </border>
    </dxf>
    <dxf>
      <font>
        <b/>
        <i val="0"/>
      </font>
      <fill>
        <patternFill>
          <bgColor rgb="FFFFC000"/>
        </patternFill>
      </fill>
      <border>
        <top style="thin">
          <color theme="0"/>
        </top>
        <bottom style="thin">
          <color theme="0"/>
        </bottom>
      </border>
    </dxf>
    <dxf>
      <font>
        <b/>
        <i val="0"/>
        <color auto="1"/>
      </font>
      <fill>
        <patternFill>
          <bgColor rgb="FFFFC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font>
        <b/>
        <i val="0"/>
        <color theme="0"/>
      </font>
      <fill>
        <patternFill>
          <bgColor rgb="FFFF0000"/>
        </patternFill>
      </fill>
      <border>
        <top style="thin">
          <color theme="0"/>
        </top>
        <bottom style="thin">
          <color theme="0"/>
        </bottom>
      </border>
    </dxf>
    <dxf>
      <border>
        <left style="thin">
          <color auto="1"/>
        </left>
        <right style="thin">
          <color auto="1"/>
        </right>
        <top style="thin">
          <color auto="1"/>
        </top>
        <bottom style="thin">
          <color auto="1"/>
        </bottom>
        <vertical/>
        <horizontal/>
      </border>
    </dxf>
    <dxf>
      <fill>
        <patternFill>
          <bgColor theme="0" tint="-0.14996795556505021"/>
        </patternFill>
      </fill>
    </dxf>
  </dxfs>
  <tableStyles count="0" defaultTableStyle="TableStyleMedium2" defaultPivotStyle="PivotStyleLight16"/>
  <colors>
    <mruColors>
      <color rgb="FFEE12DE"/>
      <color rgb="FF00FF00"/>
      <color rgb="FF0000FF"/>
      <color rgb="FF99FFCC"/>
      <color rgb="FFFFFF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hyperlink" Target="#'Image&amp; Convertor'!A1"/><Relationship Id="rId1" Type="http://schemas.openxmlformats.org/officeDocument/2006/relationships/hyperlink" Target="#Data!A1"/></Relationships>
</file>

<file path=xl/drawings/_rels/drawing2.xml.rels><?xml version="1.0" encoding="UTF-8" standalone="yes"?>
<Relationships xmlns="http://schemas.openxmlformats.org/package/2006/relationships"><Relationship Id="rId3" Type="http://schemas.openxmlformats.org/officeDocument/2006/relationships/hyperlink" Target="#Guide!A1"/><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hyperlink" Target="#'Image&amp; Convertor'!A1"/></Relationships>
</file>

<file path=xl/drawings/_rels/drawing3.xml.rels><?xml version="1.0" encoding="UTF-8" standalone="yes"?>
<Relationships xmlns="http://schemas.openxmlformats.org/package/2006/relationships"><Relationship Id="rId2" Type="http://schemas.openxmlformats.org/officeDocument/2006/relationships/hyperlink" Target="#Data!A1"/><Relationship Id="rId1"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12</xdr:col>
      <xdr:colOff>85725</xdr:colOff>
      <xdr:row>7</xdr:row>
      <xdr:rowOff>95250</xdr:rowOff>
    </xdr:from>
    <xdr:to>
      <xdr:col>12</xdr:col>
      <xdr:colOff>714375</xdr:colOff>
      <xdr:row>11</xdr:row>
      <xdr:rowOff>104775</xdr:rowOff>
    </xdr:to>
    <xdr:sp macro="" textlink="">
      <xdr:nvSpPr>
        <xdr:cNvPr id="14" name="Arrow: Curved Right 13">
          <a:extLst>
            <a:ext uri="{FF2B5EF4-FFF2-40B4-BE49-F238E27FC236}">
              <a16:creationId xmlns:a16="http://schemas.microsoft.com/office/drawing/2014/main" id="{00000000-0008-0000-0000-00000E000000}"/>
            </a:ext>
          </a:extLst>
        </xdr:cNvPr>
        <xdr:cNvSpPr/>
      </xdr:nvSpPr>
      <xdr:spPr>
        <a:xfrm>
          <a:off x="9982457175" y="2095500"/>
          <a:ext cx="628650" cy="1152525"/>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oneCell">
        <xdr:from>
          <xdr:col>11</xdr:col>
          <xdr:colOff>314325</xdr:colOff>
          <xdr:row>1</xdr:row>
          <xdr:rowOff>57150</xdr:rowOff>
        </xdr:from>
        <xdr:to>
          <xdr:col>11</xdr:col>
          <xdr:colOff>1228725</xdr:colOff>
          <xdr:row>3</xdr:row>
          <xdr:rowOff>190500</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11</xdr:col>
          <xdr:colOff>1314450</xdr:colOff>
          <xdr:row>1</xdr:row>
          <xdr:rowOff>57150</xdr:rowOff>
        </xdr:from>
        <xdr:to>
          <xdr:col>12</xdr:col>
          <xdr:colOff>438150</xdr:colOff>
          <xdr:row>3</xdr:row>
          <xdr:rowOff>190500</xdr:rowOff>
        </xdr:to>
        <xdr:sp macro="" textlink="">
          <xdr:nvSpPr>
            <xdr:cNvPr id="4099" name="Object 3" hidden="1">
              <a:extLst>
                <a:ext uri="{63B3BB69-23CF-44E3-9099-C40C66FF867C}">
                  <a14:compatExt spid="_x0000_s4099"/>
                </a:ext>
                <a:ext uri="{FF2B5EF4-FFF2-40B4-BE49-F238E27FC236}">
                  <a16:creationId xmlns:a16="http://schemas.microsoft.com/office/drawing/2014/main" id="{00000000-0008-0000-0000-000003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523875</xdr:colOff>
          <xdr:row>1</xdr:row>
          <xdr:rowOff>57150</xdr:rowOff>
        </xdr:from>
        <xdr:to>
          <xdr:col>12</xdr:col>
          <xdr:colOff>1438275</xdr:colOff>
          <xdr:row>3</xdr:row>
          <xdr:rowOff>190500</xdr:rowOff>
        </xdr:to>
        <xdr:sp macro="" textlink="">
          <xdr:nvSpPr>
            <xdr:cNvPr id="4100" name="Object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twoCellAnchor>
    <xdr:from>
      <xdr:col>12</xdr:col>
      <xdr:colOff>0</xdr:colOff>
      <xdr:row>4</xdr:row>
      <xdr:rowOff>223837</xdr:rowOff>
    </xdr:from>
    <xdr:to>
      <xdr:col>12</xdr:col>
      <xdr:colOff>1504951</xdr:colOff>
      <xdr:row>6</xdr:row>
      <xdr:rowOff>80962</xdr:rowOff>
    </xdr:to>
    <xdr:sp macro="" textlink="$B$1">
      <xdr:nvSpPr>
        <xdr:cNvPr id="2" name="Oval 1">
          <a:hlinkClick xmlns:r="http://schemas.openxmlformats.org/officeDocument/2006/relationships" r:id="rId1" tooltip="رفتن به صفحه اصلی ورود اطلاعات"/>
          <a:extLst>
            <a:ext uri="{FF2B5EF4-FFF2-40B4-BE49-F238E27FC236}">
              <a16:creationId xmlns:a16="http://schemas.microsoft.com/office/drawing/2014/main" id="{00000000-0008-0000-0000-000002000000}"/>
            </a:ext>
          </a:extLst>
        </xdr:cNvPr>
        <xdr:cNvSpPr/>
      </xdr:nvSpPr>
      <xdr:spPr>
        <a:xfrm>
          <a:off x="200024" y="1328737"/>
          <a:ext cx="1504951" cy="77152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5630798E-DD86-4E03-9AA5-5CC56F532703}" type="TxLink">
            <a:rPr lang="en-US" sz="1200" b="0" i="0" u="none" strike="noStrike">
              <a:solidFill>
                <a:schemeClr val="bg1"/>
              </a:solidFill>
              <a:latin typeface="IRANSans"/>
              <a:cs typeface="IRANSans"/>
            </a:rPr>
            <a:pPr algn="ctr" rtl="1"/>
            <a:t>صفحه اصلی</a:t>
          </a:fld>
          <a:endParaRPr lang="en-US" sz="1200">
            <a:solidFill>
              <a:schemeClr val="bg1"/>
            </a:solidFill>
          </a:endParaRPr>
        </a:p>
      </xdr:txBody>
    </xdr:sp>
    <xdr:clientData/>
  </xdr:twoCellAnchor>
  <xdr:twoCellAnchor>
    <xdr:from>
      <xdr:col>10</xdr:col>
      <xdr:colOff>238125</xdr:colOff>
      <xdr:row>4</xdr:row>
      <xdr:rowOff>223837</xdr:rowOff>
    </xdr:from>
    <xdr:to>
      <xdr:col>11</xdr:col>
      <xdr:colOff>1466851</xdr:colOff>
      <xdr:row>6</xdr:row>
      <xdr:rowOff>80962</xdr:rowOff>
    </xdr:to>
    <xdr:sp macro="" textlink="$C$1">
      <xdr:nvSpPr>
        <xdr:cNvPr id="3" name="Oval 2">
          <a:hlinkClick xmlns:r="http://schemas.openxmlformats.org/officeDocument/2006/relationships" r:id="rId2" tooltip="رفتن به صفحه اصلی مبدل ها و تصویر جدول نهایی"/>
          <a:extLst>
            <a:ext uri="{FF2B5EF4-FFF2-40B4-BE49-F238E27FC236}">
              <a16:creationId xmlns:a16="http://schemas.microsoft.com/office/drawing/2014/main" id="{00000000-0008-0000-0000-000003000000}"/>
            </a:ext>
          </a:extLst>
        </xdr:cNvPr>
        <xdr:cNvSpPr/>
      </xdr:nvSpPr>
      <xdr:spPr>
        <a:xfrm>
          <a:off x="2028824" y="1328737"/>
          <a:ext cx="1504951" cy="77152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63EB6C26-FCBC-4CD4-992A-1EE2DFF6D80E}" type="TxLink">
            <a:rPr lang="fa-IR" sz="1200" b="0" i="0" u="none" strike="noStrike">
              <a:solidFill>
                <a:schemeClr val="bg1"/>
              </a:solidFill>
              <a:latin typeface="IRANSans" panose="02040503050201020203" pitchFamily="18" charset="-78"/>
              <a:cs typeface="IRANSans" panose="02040503050201020203" pitchFamily="18" charset="-78"/>
            </a:rPr>
            <a:pPr algn="ctr" rtl="1"/>
            <a:t>مبدل ها</a:t>
          </a:fld>
          <a:endParaRPr lang="en-US" sz="1200">
            <a:solidFill>
              <a:schemeClr val="bg1"/>
            </a:solidFill>
            <a:latin typeface="IRANSans" panose="02040503050201020203" pitchFamily="18" charset="-78"/>
            <a:cs typeface="IRANSans"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147093</xdr:colOff>
      <xdr:row>2</xdr:row>
      <xdr:rowOff>134421</xdr:rowOff>
    </xdr:from>
    <xdr:to>
      <xdr:col>15</xdr:col>
      <xdr:colOff>61730</xdr:colOff>
      <xdr:row>10</xdr:row>
      <xdr:rowOff>2999</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extLst>
            <a:ext uri="{28A0092B-C50C-407E-A947-70E740481C1C}">
              <a14:useLocalDpi xmlns:a14="http://schemas.microsoft.com/office/drawing/2010/main"/>
            </a:ext>
          </a:extLst>
        </a:blip>
        <a:srcRect/>
        <a:stretch/>
      </xdr:blipFill>
      <xdr:spPr bwMode="auto">
        <a:xfrm>
          <a:off x="10048548686" y="748254"/>
          <a:ext cx="2200637" cy="2316352"/>
        </a:xfrm>
        <a:prstGeom prst="rect">
          <a:avLst/>
        </a:prstGeom>
        <a:noFill/>
        <a:ln w="3175">
          <a:noFill/>
          <a:prstDash val="sysDot"/>
          <a:miter lim="800000"/>
          <a:headEnd/>
          <a:tailEnd/>
        </a:ln>
        <a:effectLst/>
      </xdr:spPr>
    </xdr:pic>
    <xdr:clientData/>
  </xdr:twoCellAnchor>
  <xdr:twoCellAnchor>
    <xdr:from>
      <xdr:col>6</xdr:col>
      <xdr:colOff>0</xdr:colOff>
      <xdr:row>10</xdr:row>
      <xdr:rowOff>66674</xdr:rowOff>
    </xdr:from>
    <xdr:to>
      <xdr:col>11</xdr:col>
      <xdr:colOff>695325</xdr:colOff>
      <xdr:row>11</xdr:row>
      <xdr:rowOff>291352</xdr:rowOff>
    </xdr:to>
    <xdr:sp macro="" textlink="">
      <xdr:nvSpPr>
        <xdr:cNvPr id="4" name="Rectangle: Rounded Corners 3">
          <a:extLst>
            <a:ext uri="{FF2B5EF4-FFF2-40B4-BE49-F238E27FC236}">
              <a16:creationId xmlns:a16="http://schemas.microsoft.com/office/drawing/2014/main" id="{00000000-0008-0000-0100-000004000000}"/>
            </a:ext>
          </a:extLst>
        </xdr:cNvPr>
        <xdr:cNvSpPr/>
      </xdr:nvSpPr>
      <xdr:spPr>
        <a:xfrm>
          <a:off x="2946587" y="3092262"/>
          <a:ext cx="4101913" cy="527237"/>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rtl="1"/>
          <a:endParaRPr lang="en-US" sz="1100"/>
        </a:p>
      </xdr:txBody>
    </xdr:sp>
    <xdr:clientData/>
  </xdr:twoCellAnchor>
  <xdr:twoCellAnchor>
    <xdr:from>
      <xdr:col>6</xdr:col>
      <xdr:colOff>152400</xdr:colOff>
      <xdr:row>10</xdr:row>
      <xdr:rowOff>100016</xdr:rowOff>
    </xdr:from>
    <xdr:to>
      <xdr:col>7</xdr:col>
      <xdr:colOff>314325</xdr:colOff>
      <xdr:row>11</xdr:row>
      <xdr:rowOff>243173</xdr:rowOff>
    </xdr:to>
    <xdr:grpSp>
      <xdr:nvGrpSpPr>
        <xdr:cNvPr id="36" name="Group 35">
          <a:extLst>
            <a:ext uri="{FF2B5EF4-FFF2-40B4-BE49-F238E27FC236}">
              <a16:creationId xmlns:a16="http://schemas.microsoft.com/office/drawing/2014/main" id="{00000000-0008-0000-0100-000024000000}"/>
            </a:ext>
          </a:extLst>
        </xdr:cNvPr>
        <xdr:cNvGrpSpPr/>
      </xdr:nvGrpSpPr>
      <xdr:grpSpPr>
        <a:xfrm>
          <a:off x="6050616" y="3125604"/>
          <a:ext cx="845484" cy="445716"/>
          <a:chOff x="5294842" y="3507845"/>
          <a:chExt cx="849842" cy="519109"/>
        </a:xfrm>
      </xdr:grpSpPr>
      <xdr:sp macro="" textlink="$P$1">
        <xdr:nvSpPr>
          <xdr:cNvPr id="10" name="TextBox 9">
            <a:extLst>
              <a:ext uri="{FF2B5EF4-FFF2-40B4-BE49-F238E27FC236}">
                <a16:creationId xmlns:a16="http://schemas.microsoft.com/office/drawing/2014/main" id="{00000000-0008-0000-0100-00000A000000}"/>
              </a:ext>
            </a:extLst>
          </xdr:cNvPr>
          <xdr:cNvSpPr txBox="1"/>
        </xdr:nvSpPr>
        <xdr:spPr>
          <a:xfrm>
            <a:off x="5523442" y="3507845"/>
            <a:ext cx="362117" cy="35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rtl="1"/>
            <a:fld id="{3F9D1D56-07F0-454C-9BAF-FBE8DF7CB559}" type="TxLink">
              <a:rPr lang="en-US" sz="2800" b="1" i="0" u="none" strike="noStrike">
                <a:ln>
                  <a:noFill/>
                </a:ln>
                <a:solidFill>
                  <a:srgbClr val="00B050"/>
                </a:solidFill>
                <a:latin typeface="Webdings"/>
              </a:rPr>
              <a:pPr algn="ctr" rtl="1"/>
              <a:t>=</a:t>
            </a:fld>
            <a:endParaRPr lang="en-US" sz="1200">
              <a:ln>
                <a:noFill/>
              </a:ln>
              <a:solidFill>
                <a:srgbClr val="00B050"/>
              </a:solidFill>
              <a:latin typeface="Webdings" panose="05030102010509060703" pitchFamily="18" charset="2"/>
            </a:endParaRPr>
          </a:p>
        </xdr:txBody>
      </xdr:sp>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5294842" y="3732737"/>
            <a:ext cx="849842" cy="29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rtl="1"/>
            <a:r>
              <a:rPr lang="fa-IR" sz="1100" b="1" i="0" u="none" strike="noStrike">
                <a:ln>
                  <a:noFill/>
                </a:ln>
                <a:solidFill>
                  <a:schemeClr val="tx1"/>
                </a:solidFill>
                <a:latin typeface="IRANSans" panose="02040503050201020203" pitchFamily="18" charset="-78"/>
                <a:cs typeface="IRANSans" panose="02040503050201020203" pitchFamily="18" charset="-78"/>
              </a:rPr>
              <a:t>اندک/</a:t>
            </a:r>
            <a:r>
              <a:rPr lang="en-US" sz="1100" b="1" i="0" u="none" strike="noStrike">
                <a:ln>
                  <a:noFill/>
                </a:ln>
                <a:solidFill>
                  <a:schemeClr val="tx1"/>
                </a:solidFill>
                <a:latin typeface="IRANSans" panose="02040503050201020203" pitchFamily="18" charset="-78"/>
                <a:cs typeface="IRANSans" panose="02040503050201020203" pitchFamily="18" charset="-78"/>
              </a:rPr>
              <a:t>Low</a:t>
            </a:r>
          </a:p>
        </xdr:txBody>
      </xdr:sp>
    </xdr:grpSp>
    <xdr:clientData/>
  </xdr:twoCellAnchor>
  <xdr:twoCellAnchor>
    <xdr:from>
      <xdr:col>7</xdr:col>
      <xdr:colOff>635362</xdr:colOff>
      <xdr:row>10</xdr:row>
      <xdr:rowOff>100009</xdr:rowOff>
    </xdr:from>
    <xdr:to>
      <xdr:col>9</xdr:col>
      <xdr:colOff>679087</xdr:colOff>
      <xdr:row>11</xdr:row>
      <xdr:rowOff>233640</xdr:rowOff>
    </xdr:to>
    <xdr:grpSp>
      <xdr:nvGrpSpPr>
        <xdr:cNvPr id="33" name="Group 32">
          <a:extLst>
            <a:ext uri="{FF2B5EF4-FFF2-40B4-BE49-F238E27FC236}">
              <a16:creationId xmlns:a16="http://schemas.microsoft.com/office/drawing/2014/main" id="{00000000-0008-0000-0100-000021000000}"/>
            </a:ext>
          </a:extLst>
        </xdr:cNvPr>
        <xdr:cNvGrpSpPr/>
      </xdr:nvGrpSpPr>
      <xdr:grpSpPr>
        <a:xfrm>
          <a:off x="4397178" y="3125597"/>
          <a:ext cx="1332401" cy="436190"/>
          <a:chOff x="3765913" y="3507845"/>
          <a:chExt cx="1207892" cy="509715"/>
        </a:xfrm>
      </xdr:grpSpPr>
      <xdr:sp macro="" textlink="$P$1">
        <xdr:nvSpPr>
          <xdr:cNvPr id="29" name="TextBox 28">
            <a:extLst>
              <a:ext uri="{FF2B5EF4-FFF2-40B4-BE49-F238E27FC236}">
                <a16:creationId xmlns:a16="http://schemas.microsoft.com/office/drawing/2014/main" id="{00000000-0008-0000-0100-00001D000000}"/>
              </a:ext>
            </a:extLst>
          </xdr:cNvPr>
          <xdr:cNvSpPr txBox="1"/>
        </xdr:nvSpPr>
        <xdr:spPr>
          <a:xfrm>
            <a:off x="4159250" y="3507845"/>
            <a:ext cx="364234" cy="35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rtl="1"/>
            <a:fld id="{3F9D1D56-07F0-454C-9BAF-FBE8DF7CB559}" type="TxLink">
              <a:rPr lang="en-US" sz="2800" b="1" i="0" u="none" strike="noStrike">
                <a:ln>
                  <a:noFill/>
                </a:ln>
                <a:solidFill>
                  <a:srgbClr val="FFC000"/>
                </a:solidFill>
                <a:latin typeface="Webdings"/>
              </a:rPr>
              <a:pPr algn="ctr" rtl="1"/>
              <a:t>=</a:t>
            </a:fld>
            <a:endParaRPr lang="en-US" sz="1200">
              <a:ln>
                <a:noFill/>
              </a:ln>
              <a:solidFill>
                <a:srgbClr val="FFC000"/>
              </a:solidFill>
              <a:latin typeface="Webdings" panose="05030102010509060703" pitchFamily="18" charset="2"/>
            </a:endParaRPr>
          </a:p>
        </xdr:txBody>
      </xdr:sp>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3765913" y="3732868"/>
            <a:ext cx="1207892" cy="28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rtl="1"/>
            <a:r>
              <a:rPr lang="fa-IR" sz="1100" b="1" i="0" u="none" strike="noStrike">
                <a:ln>
                  <a:noFill/>
                </a:ln>
                <a:solidFill>
                  <a:schemeClr val="tx1"/>
                </a:solidFill>
                <a:latin typeface="IRANSans" panose="02040503050201020203" pitchFamily="18" charset="-78"/>
                <a:cs typeface="IRANSans" panose="02040503050201020203" pitchFamily="18" charset="-78"/>
              </a:rPr>
              <a:t>متوسط/</a:t>
            </a:r>
            <a:r>
              <a:rPr lang="en-US" sz="1100" b="1" i="0" u="none" strike="noStrike">
                <a:ln>
                  <a:noFill/>
                </a:ln>
                <a:solidFill>
                  <a:schemeClr val="tx1"/>
                </a:solidFill>
                <a:latin typeface="IRANSans" panose="02040503050201020203" pitchFamily="18" charset="-78"/>
                <a:cs typeface="IRANSans" panose="02040503050201020203" pitchFamily="18" charset="-78"/>
              </a:rPr>
              <a:t>Medium</a:t>
            </a:r>
          </a:p>
        </xdr:txBody>
      </xdr:sp>
    </xdr:grpSp>
    <xdr:clientData/>
  </xdr:twoCellAnchor>
  <xdr:twoCellAnchor>
    <xdr:from>
      <xdr:col>10</xdr:col>
      <xdr:colOff>285750</xdr:colOff>
      <xdr:row>10</xdr:row>
      <xdr:rowOff>100005</xdr:rowOff>
    </xdr:from>
    <xdr:to>
      <xdr:col>11</xdr:col>
      <xdr:colOff>489450</xdr:colOff>
      <xdr:row>11</xdr:row>
      <xdr:rowOff>262209</xdr:rowOff>
    </xdr:to>
    <xdr:grpSp>
      <xdr:nvGrpSpPr>
        <xdr:cNvPr id="32" name="Group 31">
          <a:extLst>
            <a:ext uri="{FF2B5EF4-FFF2-40B4-BE49-F238E27FC236}">
              <a16:creationId xmlns:a16="http://schemas.microsoft.com/office/drawing/2014/main" id="{00000000-0008-0000-0100-000020000000}"/>
            </a:ext>
          </a:extLst>
        </xdr:cNvPr>
        <xdr:cNvGrpSpPr/>
      </xdr:nvGrpSpPr>
      <xdr:grpSpPr>
        <a:xfrm>
          <a:off x="3152462" y="3125593"/>
          <a:ext cx="920876" cy="464763"/>
          <a:chOff x="2516217" y="3507845"/>
          <a:chExt cx="923367" cy="537913"/>
        </a:xfrm>
      </xdr:grpSpPr>
      <xdr:sp macro="" textlink="$P$1">
        <xdr:nvSpPr>
          <xdr:cNvPr id="30" name="TextBox 29">
            <a:extLst>
              <a:ext uri="{FF2B5EF4-FFF2-40B4-BE49-F238E27FC236}">
                <a16:creationId xmlns:a16="http://schemas.microsoft.com/office/drawing/2014/main" id="{00000000-0008-0000-0100-00001E000000}"/>
              </a:ext>
            </a:extLst>
          </xdr:cNvPr>
          <xdr:cNvSpPr txBox="1"/>
        </xdr:nvSpPr>
        <xdr:spPr>
          <a:xfrm>
            <a:off x="2786592" y="3507845"/>
            <a:ext cx="365292" cy="35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rtl="1"/>
            <a:fld id="{3F9D1D56-07F0-454C-9BAF-FBE8DF7CB559}" type="TxLink">
              <a:rPr lang="en-US" sz="2800" b="1" i="0" u="none" strike="noStrike">
                <a:ln>
                  <a:noFill/>
                </a:ln>
                <a:solidFill>
                  <a:srgbClr val="FF0000"/>
                </a:solidFill>
                <a:latin typeface="Webdings"/>
              </a:rPr>
              <a:pPr algn="ctr" rtl="1"/>
              <a:t>=</a:t>
            </a:fld>
            <a:endParaRPr lang="en-US" sz="1200">
              <a:ln>
                <a:noFill/>
              </a:ln>
              <a:solidFill>
                <a:srgbClr val="FF0000"/>
              </a:solidFill>
              <a:latin typeface="Webdings" panose="05030102010509060703" pitchFamily="18" charset="2"/>
            </a:endParaRPr>
          </a:p>
        </xdr:txBody>
      </xdr:sp>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2516217" y="3732492"/>
            <a:ext cx="923367"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rtl="1"/>
            <a:r>
              <a:rPr lang="fa-IR" sz="1100" b="1" i="0" u="none" strike="noStrike">
                <a:ln>
                  <a:noFill/>
                </a:ln>
                <a:solidFill>
                  <a:schemeClr val="tx1"/>
                </a:solidFill>
                <a:latin typeface="IRANSans" panose="02040503050201020203" pitchFamily="18" charset="-78"/>
                <a:cs typeface="IRANSans" panose="02040503050201020203" pitchFamily="18" charset="-78"/>
              </a:rPr>
              <a:t>زیاد/</a:t>
            </a:r>
            <a:r>
              <a:rPr lang="en-US" sz="1100" b="1" i="0" u="none" strike="noStrike">
                <a:ln>
                  <a:noFill/>
                </a:ln>
                <a:solidFill>
                  <a:schemeClr val="tx1"/>
                </a:solidFill>
                <a:latin typeface="IRANSans" panose="02040503050201020203" pitchFamily="18" charset="-78"/>
                <a:cs typeface="IRANSans" panose="02040503050201020203" pitchFamily="18" charset="-78"/>
              </a:rPr>
              <a:t>High</a:t>
            </a:r>
          </a:p>
        </xdr:txBody>
      </xdr:sp>
    </xdr:grpSp>
    <xdr:clientData/>
  </xdr:twoCellAnchor>
  <xdr:twoCellAnchor>
    <xdr:from>
      <xdr:col>5</xdr:col>
      <xdr:colOff>366583</xdr:colOff>
      <xdr:row>1</xdr:row>
      <xdr:rowOff>271570</xdr:rowOff>
    </xdr:from>
    <xdr:to>
      <xdr:col>5</xdr:col>
      <xdr:colOff>1347039</xdr:colOff>
      <xdr:row>11</xdr:row>
      <xdr:rowOff>109047</xdr:rowOff>
    </xdr:to>
    <xdr:grpSp>
      <xdr:nvGrpSpPr>
        <xdr:cNvPr id="37" name="Group 36">
          <a:extLst>
            <a:ext uri="{FF2B5EF4-FFF2-40B4-BE49-F238E27FC236}">
              <a16:creationId xmlns:a16="http://schemas.microsoft.com/office/drawing/2014/main" id="{00000000-0008-0000-0100-000025000000}"/>
            </a:ext>
          </a:extLst>
        </xdr:cNvPr>
        <xdr:cNvGrpSpPr/>
      </xdr:nvGrpSpPr>
      <xdr:grpSpPr>
        <a:xfrm>
          <a:off x="8211579" y="574129"/>
          <a:ext cx="980456" cy="2863065"/>
          <a:chOff x="7122581" y="511486"/>
          <a:chExt cx="983593" cy="3414931"/>
        </a:xfrm>
      </xdr:grpSpPr>
      <xdr:grpSp>
        <xdr:nvGrpSpPr>
          <xdr:cNvPr id="2" name="Group 1">
            <a:extLst>
              <a:ext uri="{FF2B5EF4-FFF2-40B4-BE49-F238E27FC236}">
                <a16:creationId xmlns:a16="http://schemas.microsoft.com/office/drawing/2014/main" id="{00000000-0008-0000-0100-000002000000}"/>
              </a:ext>
            </a:extLst>
          </xdr:cNvPr>
          <xdr:cNvGrpSpPr/>
        </xdr:nvGrpSpPr>
        <xdr:grpSpPr>
          <a:xfrm>
            <a:off x="7122581" y="2153836"/>
            <a:ext cx="983593" cy="983593"/>
            <a:chOff x="7333448" y="2225848"/>
            <a:chExt cx="1083521" cy="1063287"/>
          </a:xfrm>
        </xdr:grpSpPr>
        <xdr:sp macro="" textlink="$AU$7">
          <xdr:nvSpPr>
            <xdr:cNvPr id="5" name="TextBox 4">
              <a:extLst>
                <a:ext uri="{FF2B5EF4-FFF2-40B4-BE49-F238E27FC236}">
                  <a16:creationId xmlns:a16="http://schemas.microsoft.com/office/drawing/2014/main" id="{00000000-0008-0000-0100-000005000000}"/>
                </a:ext>
              </a:extLst>
            </xdr:cNvPr>
            <xdr:cNvSpPr txBox="1"/>
          </xdr:nvSpPr>
          <xdr:spPr>
            <a:xfrm>
              <a:off x="7333448" y="2225848"/>
              <a:ext cx="1083521" cy="10632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9A4C362F-152A-405A-AC0D-697965DF7752}" type="TxLink">
                <a:rPr lang="en-US" sz="10000" b="0" i="0" u="none" strike="noStrike">
                  <a:solidFill>
                    <a:srgbClr val="00B050"/>
                  </a:solidFill>
                  <a:effectLst>
                    <a:glow rad="38100">
                      <a:srgbClr val="FFFF9B">
                        <a:alpha val="99000"/>
                      </a:srgbClr>
                    </a:glow>
                  </a:effectLst>
                  <a:latin typeface="Webdings"/>
                </a:rPr>
                <a:pPr algn="ctr" rtl="1"/>
                <a:t> </a:t>
              </a:fld>
              <a:endParaRPr lang="en-US" sz="10000">
                <a:solidFill>
                  <a:srgbClr val="00B050"/>
                </a:solidFill>
                <a:effectLst>
                  <a:glow rad="38100">
                    <a:srgbClr val="FFFF9B">
                      <a:alpha val="99000"/>
                    </a:srgbClr>
                  </a:glow>
                </a:effectLst>
              </a:endParaRPr>
            </a:p>
          </xdr:txBody>
        </xdr:sp>
        <xdr:sp macro="" textlink="$AV$7">
          <xdr:nvSpPr>
            <xdr:cNvPr id="6" name="TextBox 5">
              <a:extLst>
                <a:ext uri="{FF2B5EF4-FFF2-40B4-BE49-F238E27FC236}">
                  <a16:creationId xmlns:a16="http://schemas.microsoft.com/office/drawing/2014/main" id="{00000000-0008-0000-0100-000006000000}"/>
                </a:ext>
              </a:extLst>
            </xdr:cNvPr>
            <xdr:cNvSpPr txBox="1"/>
          </xdr:nvSpPr>
          <xdr:spPr>
            <a:xfrm>
              <a:off x="7333448" y="2225848"/>
              <a:ext cx="1083521" cy="10632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B2C64C5A-615C-4498-B570-32755ACD29ED}"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W$7">
          <xdr:nvSpPr>
            <xdr:cNvPr id="7" name="TextBox 6">
              <a:extLst>
                <a:ext uri="{FF2B5EF4-FFF2-40B4-BE49-F238E27FC236}">
                  <a16:creationId xmlns:a16="http://schemas.microsoft.com/office/drawing/2014/main" id="{00000000-0008-0000-0100-000007000000}"/>
                </a:ext>
              </a:extLst>
            </xdr:cNvPr>
            <xdr:cNvSpPr txBox="1"/>
          </xdr:nvSpPr>
          <xdr:spPr>
            <a:xfrm>
              <a:off x="7333448" y="2225848"/>
              <a:ext cx="1083521" cy="10632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26EFE8B5-FA44-4CC7-A527-6A668DB1BBC6}"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X$7">
          <xdr:nvSpPr>
            <xdr:cNvPr id="8" name="TextBox 7">
              <a:extLst>
                <a:ext uri="{FF2B5EF4-FFF2-40B4-BE49-F238E27FC236}">
                  <a16:creationId xmlns:a16="http://schemas.microsoft.com/office/drawing/2014/main" id="{00000000-0008-0000-0100-000008000000}"/>
                </a:ext>
              </a:extLst>
            </xdr:cNvPr>
            <xdr:cNvSpPr txBox="1"/>
          </xdr:nvSpPr>
          <xdr:spPr>
            <a:xfrm>
              <a:off x="7333448" y="2225848"/>
              <a:ext cx="1083521" cy="10632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66D2CD69-814F-42F0-B361-7D9CA4FC5411}"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Y$7">
          <xdr:nvSpPr>
            <xdr:cNvPr id="9" name="TextBox 8">
              <a:extLst>
                <a:ext uri="{FF2B5EF4-FFF2-40B4-BE49-F238E27FC236}">
                  <a16:creationId xmlns:a16="http://schemas.microsoft.com/office/drawing/2014/main" id="{00000000-0008-0000-0100-000009000000}"/>
                </a:ext>
              </a:extLst>
            </xdr:cNvPr>
            <xdr:cNvSpPr txBox="1"/>
          </xdr:nvSpPr>
          <xdr:spPr>
            <a:xfrm>
              <a:off x="7333448" y="2225848"/>
              <a:ext cx="1083521" cy="10632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BB079C58-4233-427A-8B55-6B9908AFB113}"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U$8">
          <xdr:nvSpPr>
            <xdr:cNvPr id="12" name="TextBox 11">
              <a:extLst>
                <a:ext uri="{FF2B5EF4-FFF2-40B4-BE49-F238E27FC236}">
                  <a16:creationId xmlns:a16="http://schemas.microsoft.com/office/drawing/2014/main" id="{00000000-0008-0000-0100-00000C000000}"/>
                </a:ext>
              </a:extLst>
            </xdr:cNvPr>
            <xdr:cNvSpPr txBox="1"/>
          </xdr:nvSpPr>
          <xdr:spPr>
            <a:xfrm>
              <a:off x="7333448" y="2225848"/>
              <a:ext cx="1083521" cy="10632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CB1A3F05-3F6D-4C0C-9D7A-39E4A9F75B88}" type="TxLink">
                <a:rPr lang="en-US" sz="10000" b="0" i="0" u="none" strike="noStrike">
                  <a:solidFill>
                    <a:srgbClr val="00B050"/>
                  </a:solidFill>
                  <a:effectLst>
                    <a:glow rad="38100">
                      <a:srgbClr val="FFFF9B">
                        <a:alpha val="99000"/>
                      </a:srgbClr>
                    </a:glow>
                  </a:effectLst>
                  <a:latin typeface="Webdings"/>
                </a:rPr>
                <a:pPr algn="ctr" rtl="1"/>
                <a:t> </a:t>
              </a:fld>
              <a:endParaRPr lang="en-US" sz="10000">
                <a:solidFill>
                  <a:srgbClr val="00B050"/>
                </a:solidFill>
                <a:effectLst>
                  <a:glow rad="38100">
                    <a:srgbClr val="FFFF9B">
                      <a:alpha val="99000"/>
                    </a:srgbClr>
                  </a:glow>
                </a:effectLst>
              </a:endParaRPr>
            </a:p>
          </xdr:txBody>
        </xdr:sp>
        <xdr:sp macro="" textlink="$AV$8">
          <xdr:nvSpPr>
            <xdr:cNvPr id="13" name="TextBox 12">
              <a:extLst>
                <a:ext uri="{FF2B5EF4-FFF2-40B4-BE49-F238E27FC236}">
                  <a16:creationId xmlns:a16="http://schemas.microsoft.com/office/drawing/2014/main" id="{00000000-0008-0000-0100-00000D000000}"/>
                </a:ext>
              </a:extLst>
            </xdr:cNvPr>
            <xdr:cNvSpPr txBox="1"/>
          </xdr:nvSpPr>
          <xdr:spPr>
            <a:xfrm>
              <a:off x="7333448" y="2225848"/>
              <a:ext cx="1083521" cy="10632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58B38555-9326-43A4-ABC6-F539B2CD3354}"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W$8">
          <xdr:nvSpPr>
            <xdr:cNvPr id="14" name="TextBox 13">
              <a:extLst>
                <a:ext uri="{FF2B5EF4-FFF2-40B4-BE49-F238E27FC236}">
                  <a16:creationId xmlns:a16="http://schemas.microsoft.com/office/drawing/2014/main" id="{00000000-0008-0000-0100-00000E000000}"/>
                </a:ext>
              </a:extLst>
            </xdr:cNvPr>
            <xdr:cNvSpPr txBox="1"/>
          </xdr:nvSpPr>
          <xdr:spPr>
            <a:xfrm>
              <a:off x="7333448" y="2225848"/>
              <a:ext cx="1083521" cy="10632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47F7E97C-F81C-4EB3-BCBE-21C65BC84C32}"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X$8">
          <xdr:nvSpPr>
            <xdr:cNvPr id="15" name="TextBox 14">
              <a:extLst>
                <a:ext uri="{FF2B5EF4-FFF2-40B4-BE49-F238E27FC236}">
                  <a16:creationId xmlns:a16="http://schemas.microsoft.com/office/drawing/2014/main" id="{00000000-0008-0000-0100-00000F000000}"/>
                </a:ext>
              </a:extLst>
            </xdr:cNvPr>
            <xdr:cNvSpPr txBox="1"/>
          </xdr:nvSpPr>
          <xdr:spPr>
            <a:xfrm>
              <a:off x="7333448" y="2225848"/>
              <a:ext cx="1083521" cy="10632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9EBE7354-9856-4123-A577-0B26DF1C808B}"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Y$8">
          <xdr:nvSpPr>
            <xdr:cNvPr id="16" name="TextBox 15">
              <a:extLst>
                <a:ext uri="{FF2B5EF4-FFF2-40B4-BE49-F238E27FC236}">
                  <a16:creationId xmlns:a16="http://schemas.microsoft.com/office/drawing/2014/main" id="{00000000-0008-0000-0100-000010000000}"/>
                </a:ext>
              </a:extLst>
            </xdr:cNvPr>
            <xdr:cNvSpPr txBox="1"/>
          </xdr:nvSpPr>
          <xdr:spPr>
            <a:xfrm>
              <a:off x="7333448" y="2225848"/>
              <a:ext cx="1083521" cy="10632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B95ABECB-10EA-4EB0-93FC-FC336EFB9849}"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grpSp>
      <xdr:grpSp>
        <xdr:nvGrpSpPr>
          <xdr:cNvPr id="27" name="Group 26">
            <a:extLst>
              <a:ext uri="{FF2B5EF4-FFF2-40B4-BE49-F238E27FC236}">
                <a16:creationId xmlns:a16="http://schemas.microsoft.com/office/drawing/2014/main" id="{00000000-0008-0000-0100-00001B000000}"/>
              </a:ext>
            </a:extLst>
          </xdr:cNvPr>
          <xdr:cNvGrpSpPr/>
        </xdr:nvGrpSpPr>
        <xdr:grpSpPr>
          <a:xfrm>
            <a:off x="7133164" y="2980304"/>
            <a:ext cx="946113" cy="946113"/>
            <a:chOff x="7333452" y="2905421"/>
            <a:chExt cx="1083521" cy="1063287"/>
          </a:xfrm>
        </xdr:grpSpPr>
        <xdr:sp macro="" textlink="$AU$17">
          <xdr:nvSpPr>
            <xdr:cNvPr id="72" name="TextBox 71">
              <a:extLst>
                <a:ext uri="{FF2B5EF4-FFF2-40B4-BE49-F238E27FC236}">
                  <a16:creationId xmlns:a16="http://schemas.microsoft.com/office/drawing/2014/main" id="{00000000-0008-0000-0100-000048000000}"/>
                </a:ext>
              </a:extLst>
            </xdr:cNvPr>
            <xdr:cNvSpPr txBox="1"/>
          </xdr:nvSpPr>
          <xdr:spPr>
            <a:xfrm>
              <a:off x="7333452" y="2905421"/>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A52BE75F-5ED6-4E45-90BD-B088C022DFF1}" type="TxLink">
                <a:rPr lang="en-US" sz="10000" b="0" i="0" u="none" strike="noStrike">
                  <a:solidFill>
                    <a:srgbClr val="00B050"/>
                  </a:solidFill>
                  <a:effectLst>
                    <a:glow rad="38100">
                      <a:srgbClr val="FFFF9B">
                        <a:alpha val="99000"/>
                      </a:srgbClr>
                    </a:glow>
                  </a:effectLst>
                  <a:latin typeface="Webdings"/>
                </a:rPr>
                <a:pPr algn="ctr" rtl="1"/>
                <a:t> </a:t>
              </a:fld>
              <a:endParaRPr lang="en-US" sz="10000">
                <a:solidFill>
                  <a:srgbClr val="00B050"/>
                </a:solidFill>
                <a:effectLst>
                  <a:glow rad="38100">
                    <a:srgbClr val="FFFF9B">
                      <a:alpha val="99000"/>
                    </a:srgbClr>
                  </a:glow>
                </a:effectLst>
              </a:endParaRPr>
            </a:p>
          </xdr:txBody>
        </xdr:sp>
        <xdr:sp macro="" textlink="$AV$17">
          <xdr:nvSpPr>
            <xdr:cNvPr id="73" name="TextBox 72">
              <a:extLst>
                <a:ext uri="{FF2B5EF4-FFF2-40B4-BE49-F238E27FC236}">
                  <a16:creationId xmlns:a16="http://schemas.microsoft.com/office/drawing/2014/main" id="{00000000-0008-0000-0100-000049000000}"/>
                </a:ext>
              </a:extLst>
            </xdr:cNvPr>
            <xdr:cNvSpPr txBox="1"/>
          </xdr:nvSpPr>
          <xdr:spPr>
            <a:xfrm>
              <a:off x="7333452" y="2905421"/>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E0B270DE-F4A8-4433-B478-D2C4A3E14140}"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W$17">
          <xdr:nvSpPr>
            <xdr:cNvPr id="74" name="TextBox 73">
              <a:extLst>
                <a:ext uri="{FF2B5EF4-FFF2-40B4-BE49-F238E27FC236}">
                  <a16:creationId xmlns:a16="http://schemas.microsoft.com/office/drawing/2014/main" id="{00000000-0008-0000-0100-00004A000000}"/>
                </a:ext>
              </a:extLst>
            </xdr:cNvPr>
            <xdr:cNvSpPr txBox="1"/>
          </xdr:nvSpPr>
          <xdr:spPr>
            <a:xfrm>
              <a:off x="7333452" y="2905421"/>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2600E4AC-C2CB-4F12-A3D5-33BA0A1DB5CA}"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X$17">
          <xdr:nvSpPr>
            <xdr:cNvPr id="75" name="TextBox 74">
              <a:extLst>
                <a:ext uri="{FF2B5EF4-FFF2-40B4-BE49-F238E27FC236}">
                  <a16:creationId xmlns:a16="http://schemas.microsoft.com/office/drawing/2014/main" id="{00000000-0008-0000-0100-00004B000000}"/>
                </a:ext>
              </a:extLst>
            </xdr:cNvPr>
            <xdr:cNvSpPr txBox="1"/>
          </xdr:nvSpPr>
          <xdr:spPr>
            <a:xfrm>
              <a:off x="7333452" y="2905421"/>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C6846D53-ABC1-4E4E-AAC0-E72E16A77EB1}"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Y$17">
          <xdr:nvSpPr>
            <xdr:cNvPr id="76" name="TextBox 75">
              <a:extLst>
                <a:ext uri="{FF2B5EF4-FFF2-40B4-BE49-F238E27FC236}">
                  <a16:creationId xmlns:a16="http://schemas.microsoft.com/office/drawing/2014/main" id="{00000000-0008-0000-0100-00004C000000}"/>
                </a:ext>
              </a:extLst>
            </xdr:cNvPr>
            <xdr:cNvSpPr txBox="1"/>
          </xdr:nvSpPr>
          <xdr:spPr>
            <a:xfrm>
              <a:off x="7333452" y="2905421"/>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7CD29AEA-EF7E-471F-955F-CC459DCADA81}"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U$18">
          <xdr:nvSpPr>
            <xdr:cNvPr id="77" name="TextBox 76">
              <a:extLst>
                <a:ext uri="{FF2B5EF4-FFF2-40B4-BE49-F238E27FC236}">
                  <a16:creationId xmlns:a16="http://schemas.microsoft.com/office/drawing/2014/main" id="{00000000-0008-0000-0100-00004D000000}"/>
                </a:ext>
              </a:extLst>
            </xdr:cNvPr>
            <xdr:cNvSpPr txBox="1"/>
          </xdr:nvSpPr>
          <xdr:spPr>
            <a:xfrm>
              <a:off x="7333452" y="2905421"/>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E4BC068C-76E3-4773-B51A-06D4D260278A}" type="TxLink">
                <a:rPr lang="en-US" sz="10000" b="0" i="0" u="none" strike="noStrike">
                  <a:solidFill>
                    <a:srgbClr val="00B050"/>
                  </a:solidFill>
                  <a:effectLst>
                    <a:glow rad="38100">
                      <a:srgbClr val="FFFF9B">
                        <a:alpha val="99000"/>
                      </a:srgbClr>
                    </a:glow>
                  </a:effectLst>
                  <a:latin typeface="Webdings"/>
                </a:rPr>
                <a:pPr algn="ctr" rtl="1"/>
                <a:t> </a:t>
              </a:fld>
              <a:endParaRPr lang="en-US" sz="10000">
                <a:solidFill>
                  <a:srgbClr val="00B050"/>
                </a:solidFill>
                <a:effectLst>
                  <a:glow rad="38100">
                    <a:srgbClr val="FFFF9B">
                      <a:alpha val="99000"/>
                    </a:srgbClr>
                  </a:glow>
                </a:effectLst>
              </a:endParaRPr>
            </a:p>
          </xdr:txBody>
        </xdr:sp>
        <xdr:sp macro="" textlink="$AV$18">
          <xdr:nvSpPr>
            <xdr:cNvPr id="78" name="TextBox 77">
              <a:extLst>
                <a:ext uri="{FF2B5EF4-FFF2-40B4-BE49-F238E27FC236}">
                  <a16:creationId xmlns:a16="http://schemas.microsoft.com/office/drawing/2014/main" id="{00000000-0008-0000-0100-00004E000000}"/>
                </a:ext>
              </a:extLst>
            </xdr:cNvPr>
            <xdr:cNvSpPr txBox="1"/>
          </xdr:nvSpPr>
          <xdr:spPr>
            <a:xfrm>
              <a:off x="7333452" y="2905421"/>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54B54428-5011-4D4F-8293-310EF200A490}"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W$18">
          <xdr:nvSpPr>
            <xdr:cNvPr id="79" name="TextBox 78">
              <a:extLst>
                <a:ext uri="{FF2B5EF4-FFF2-40B4-BE49-F238E27FC236}">
                  <a16:creationId xmlns:a16="http://schemas.microsoft.com/office/drawing/2014/main" id="{00000000-0008-0000-0100-00004F000000}"/>
                </a:ext>
              </a:extLst>
            </xdr:cNvPr>
            <xdr:cNvSpPr txBox="1"/>
          </xdr:nvSpPr>
          <xdr:spPr>
            <a:xfrm>
              <a:off x="7333452" y="2905421"/>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68029AF2-D5F5-4E2D-A993-ECD426BAD4DD}"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X$18">
          <xdr:nvSpPr>
            <xdr:cNvPr id="80" name="TextBox 79">
              <a:extLst>
                <a:ext uri="{FF2B5EF4-FFF2-40B4-BE49-F238E27FC236}">
                  <a16:creationId xmlns:a16="http://schemas.microsoft.com/office/drawing/2014/main" id="{00000000-0008-0000-0100-000050000000}"/>
                </a:ext>
              </a:extLst>
            </xdr:cNvPr>
            <xdr:cNvSpPr txBox="1"/>
          </xdr:nvSpPr>
          <xdr:spPr>
            <a:xfrm>
              <a:off x="7333452" y="2905421"/>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E7900726-BB3C-40E9-A3BA-4B2D84EFA119}"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Y$18">
          <xdr:nvSpPr>
            <xdr:cNvPr id="81" name="TextBox 80">
              <a:extLst>
                <a:ext uri="{FF2B5EF4-FFF2-40B4-BE49-F238E27FC236}">
                  <a16:creationId xmlns:a16="http://schemas.microsoft.com/office/drawing/2014/main" id="{00000000-0008-0000-0100-000051000000}"/>
                </a:ext>
              </a:extLst>
            </xdr:cNvPr>
            <xdr:cNvSpPr txBox="1"/>
          </xdr:nvSpPr>
          <xdr:spPr>
            <a:xfrm>
              <a:off x="7333452" y="2905421"/>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39D8667B-5F02-49FA-947E-D7D69408680C}"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grpSp>
      <xdr:grpSp>
        <xdr:nvGrpSpPr>
          <xdr:cNvPr id="11" name="Group 10">
            <a:extLst>
              <a:ext uri="{FF2B5EF4-FFF2-40B4-BE49-F238E27FC236}">
                <a16:creationId xmlns:a16="http://schemas.microsoft.com/office/drawing/2014/main" id="{00000000-0008-0000-0100-00000B000000}"/>
              </a:ext>
            </a:extLst>
          </xdr:cNvPr>
          <xdr:cNvGrpSpPr/>
        </xdr:nvGrpSpPr>
        <xdr:grpSpPr>
          <a:xfrm>
            <a:off x="7133164" y="1327369"/>
            <a:ext cx="955483" cy="955483"/>
            <a:chOff x="7333452" y="1538134"/>
            <a:chExt cx="1083521" cy="1063287"/>
          </a:xfrm>
        </xdr:grpSpPr>
        <xdr:sp macro="" textlink="$AU$10">
          <xdr:nvSpPr>
            <xdr:cNvPr id="17" name="TextBox 16">
              <a:extLst>
                <a:ext uri="{FF2B5EF4-FFF2-40B4-BE49-F238E27FC236}">
                  <a16:creationId xmlns:a16="http://schemas.microsoft.com/office/drawing/2014/main" id="{00000000-0008-0000-0100-000011000000}"/>
                </a:ext>
              </a:extLst>
            </xdr:cNvPr>
            <xdr:cNvSpPr txBox="1"/>
          </xdr:nvSpPr>
          <xdr:spPr>
            <a:xfrm>
              <a:off x="7333452" y="1538134"/>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D727265F-7077-42E4-BBAF-F10D956CFDD5}" type="TxLink">
                <a:rPr lang="en-US" sz="10000" b="0" i="0" u="none" strike="noStrike">
                  <a:solidFill>
                    <a:srgbClr val="00B050"/>
                  </a:solidFill>
                  <a:effectLst>
                    <a:glow rad="38100">
                      <a:srgbClr val="FFFF9B">
                        <a:alpha val="99000"/>
                      </a:srgbClr>
                    </a:glow>
                  </a:effectLst>
                  <a:latin typeface="Webdings"/>
                </a:rPr>
                <a:pPr algn="ctr" rtl="1"/>
                <a:t> </a:t>
              </a:fld>
              <a:endParaRPr lang="en-US" sz="10000">
                <a:solidFill>
                  <a:srgbClr val="00B050"/>
                </a:solidFill>
                <a:effectLst>
                  <a:glow rad="38100">
                    <a:srgbClr val="FFFF9B">
                      <a:alpha val="99000"/>
                    </a:srgbClr>
                  </a:glow>
                </a:effectLst>
              </a:endParaRPr>
            </a:p>
          </xdr:txBody>
        </xdr:sp>
        <xdr:sp macro="" textlink="$AV$10">
          <xdr:nvSpPr>
            <xdr:cNvPr id="18" name="TextBox 17">
              <a:extLst>
                <a:ext uri="{FF2B5EF4-FFF2-40B4-BE49-F238E27FC236}">
                  <a16:creationId xmlns:a16="http://schemas.microsoft.com/office/drawing/2014/main" id="{00000000-0008-0000-0100-000012000000}"/>
                </a:ext>
              </a:extLst>
            </xdr:cNvPr>
            <xdr:cNvSpPr txBox="1"/>
          </xdr:nvSpPr>
          <xdr:spPr>
            <a:xfrm>
              <a:off x="7333452" y="1538134"/>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AAE40024-F963-4659-85E9-8B2530916412}"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W$10">
          <xdr:nvSpPr>
            <xdr:cNvPr id="19" name="TextBox 18">
              <a:extLst>
                <a:ext uri="{FF2B5EF4-FFF2-40B4-BE49-F238E27FC236}">
                  <a16:creationId xmlns:a16="http://schemas.microsoft.com/office/drawing/2014/main" id="{00000000-0008-0000-0100-000013000000}"/>
                </a:ext>
              </a:extLst>
            </xdr:cNvPr>
            <xdr:cNvSpPr txBox="1"/>
          </xdr:nvSpPr>
          <xdr:spPr>
            <a:xfrm>
              <a:off x="7333452" y="1538134"/>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14EC4375-BDB7-4944-A1D9-826F25B1749C}"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X$10">
          <xdr:nvSpPr>
            <xdr:cNvPr id="20" name="TextBox 19">
              <a:extLst>
                <a:ext uri="{FF2B5EF4-FFF2-40B4-BE49-F238E27FC236}">
                  <a16:creationId xmlns:a16="http://schemas.microsoft.com/office/drawing/2014/main" id="{00000000-0008-0000-0100-000014000000}"/>
                </a:ext>
              </a:extLst>
            </xdr:cNvPr>
            <xdr:cNvSpPr txBox="1"/>
          </xdr:nvSpPr>
          <xdr:spPr>
            <a:xfrm>
              <a:off x="7333452" y="1538134"/>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FEF6EE03-0733-48C2-AB1F-01BEB27014E2}"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Y$10">
          <xdr:nvSpPr>
            <xdr:cNvPr id="21" name="TextBox 20">
              <a:extLst>
                <a:ext uri="{FF2B5EF4-FFF2-40B4-BE49-F238E27FC236}">
                  <a16:creationId xmlns:a16="http://schemas.microsoft.com/office/drawing/2014/main" id="{00000000-0008-0000-0100-000015000000}"/>
                </a:ext>
              </a:extLst>
            </xdr:cNvPr>
            <xdr:cNvSpPr txBox="1"/>
          </xdr:nvSpPr>
          <xdr:spPr>
            <a:xfrm>
              <a:off x="7333452" y="1538134"/>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C094DD38-F657-4BD2-995A-21E6E993F7E2}"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U$11">
          <xdr:nvSpPr>
            <xdr:cNvPr id="22" name="TextBox 21">
              <a:extLst>
                <a:ext uri="{FF2B5EF4-FFF2-40B4-BE49-F238E27FC236}">
                  <a16:creationId xmlns:a16="http://schemas.microsoft.com/office/drawing/2014/main" id="{00000000-0008-0000-0100-000016000000}"/>
                </a:ext>
              </a:extLst>
            </xdr:cNvPr>
            <xdr:cNvSpPr txBox="1"/>
          </xdr:nvSpPr>
          <xdr:spPr>
            <a:xfrm>
              <a:off x="7333452" y="1538134"/>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6FF72759-6FC1-41A4-9A04-46E4345C671B}" type="TxLink">
                <a:rPr lang="en-US" sz="10000" b="0" i="0" u="none" strike="noStrike">
                  <a:solidFill>
                    <a:srgbClr val="00B050"/>
                  </a:solidFill>
                  <a:effectLst>
                    <a:glow rad="38100">
                      <a:srgbClr val="FFFF9B">
                        <a:alpha val="99000"/>
                      </a:srgbClr>
                    </a:glow>
                  </a:effectLst>
                  <a:latin typeface="Webdings"/>
                </a:rPr>
                <a:pPr algn="ctr" rtl="1"/>
                <a:t> </a:t>
              </a:fld>
              <a:endParaRPr lang="en-US" sz="10000">
                <a:solidFill>
                  <a:srgbClr val="00B050"/>
                </a:solidFill>
                <a:effectLst>
                  <a:glow rad="38100">
                    <a:srgbClr val="FFFF9B">
                      <a:alpha val="99000"/>
                    </a:srgbClr>
                  </a:glow>
                </a:effectLst>
              </a:endParaRPr>
            </a:p>
          </xdr:txBody>
        </xdr:sp>
        <xdr:sp macro="" textlink="$AV$11">
          <xdr:nvSpPr>
            <xdr:cNvPr id="23" name="TextBox 22">
              <a:extLst>
                <a:ext uri="{FF2B5EF4-FFF2-40B4-BE49-F238E27FC236}">
                  <a16:creationId xmlns:a16="http://schemas.microsoft.com/office/drawing/2014/main" id="{00000000-0008-0000-0100-000017000000}"/>
                </a:ext>
              </a:extLst>
            </xdr:cNvPr>
            <xdr:cNvSpPr txBox="1"/>
          </xdr:nvSpPr>
          <xdr:spPr>
            <a:xfrm>
              <a:off x="7333452" y="1538134"/>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7644A23B-B10F-4C24-9A10-8A0B78909B1A}"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W$11">
          <xdr:nvSpPr>
            <xdr:cNvPr id="24" name="TextBox 23">
              <a:extLst>
                <a:ext uri="{FF2B5EF4-FFF2-40B4-BE49-F238E27FC236}">
                  <a16:creationId xmlns:a16="http://schemas.microsoft.com/office/drawing/2014/main" id="{00000000-0008-0000-0100-000018000000}"/>
                </a:ext>
              </a:extLst>
            </xdr:cNvPr>
            <xdr:cNvSpPr txBox="1"/>
          </xdr:nvSpPr>
          <xdr:spPr>
            <a:xfrm>
              <a:off x="7333452" y="1538134"/>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7D711A21-2D12-4473-9AC0-7B492D772B2D}"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X$11">
          <xdr:nvSpPr>
            <xdr:cNvPr id="25" name="TextBox 24">
              <a:extLst>
                <a:ext uri="{FF2B5EF4-FFF2-40B4-BE49-F238E27FC236}">
                  <a16:creationId xmlns:a16="http://schemas.microsoft.com/office/drawing/2014/main" id="{00000000-0008-0000-0100-000019000000}"/>
                </a:ext>
              </a:extLst>
            </xdr:cNvPr>
            <xdr:cNvSpPr txBox="1"/>
          </xdr:nvSpPr>
          <xdr:spPr>
            <a:xfrm>
              <a:off x="7333452" y="1538134"/>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D97A524E-D3C3-45E0-844C-4F3BDD91412D}"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Y$11">
          <xdr:nvSpPr>
            <xdr:cNvPr id="26" name="TextBox 25">
              <a:extLst>
                <a:ext uri="{FF2B5EF4-FFF2-40B4-BE49-F238E27FC236}">
                  <a16:creationId xmlns:a16="http://schemas.microsoft.com/office/drawing/2014/main" id="{00000000-0008-0000-0100-00001A000000}"/>
                </a:ext>
              </a:extLst>
            </xdr:cNvPr>
            <xdr:cNvSpPr txBox="1"/>
          </xdr:nvSpPr>
          <xdr:spPr>
            <a:xfrm>
              <a:off x="7333452" y="1538134"/>
              <a:ext cx="1083521" cy="10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E1A65476-9B08-4BE2-975E-E8DFB645D7AE}"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grpSp>
      <xdr:grpSp>
        <xdr:nvGrpSpPr>
          <xdr:cNvPr id="28" name="Group 27">
            <a:extLst>
              <a:ext uri="{FF2B5EF4-FFF2-40B4-BE49-F238E27FC236}">
                <a16:creationId xmlns:a16="http://schemas.microsoft.com/office/drawing/2014/main" id="{00000000-0008-0000-0100-00001C000000}"/>
              </a:ext>
            </a:extLst>
          </xdr:cNvPr>
          <xdr:cNvGrpSpPr/>
        </xdr:nvGrpSpPr>
        <xdr:grpSpPr>
          <a:xfrm>
            <a:off x="7143747" y="511486"/>
            <a:ext cx="946113" cy="946113"/>
            <a:chOff x="7333452" y="849356"/>
            <a:chExt cx="1093046" cy="1064345"/>
          </a:xfrm>
        </xdr:grpSpPr>
        <xdr:sp macro="" textlink="$AU$13">
          <xdr:nvSpPr>
            <xdr:cNvPr id="61" name="TextBox 60">
              <a:extLst>
                <a:ext uri="{FF2B5EF4-FFF2-40B4-BE49-F238E27FC236}">
                  <a16:creationId xmlns:a16="http://schemas.microsoft.com/office/drawing/2014/main" id="{00000000-0008-0000-0100-00003D000000}"/>
                </a:ext>
              </a:extLst>
            </xdr:cNvPr>
            <xdr:cNvSpPr txBox="1"/>
          </xdr:nvSpPr>
          <xdr:spPr>
            <a:xfrm>
              <a:off x="7333452" y="849356"/>
              <a:ext cx="1083521" cy="106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A88FA9AA-2712-4202-8BAE-297C57A70B25}" type="TxLink">
                <a:rPr lang="en-US" sz="10000" b="0" i="0" u="none" strike="noStrike">
                  <a:solidFill>
                    <a:srgbClr val="00B050"/>
                  </a:solidFill>
                  <a:effectLst>
                    <a:glow rad="38100">
                      <a:srgbClr val="FFFF9B">
                        <a:alpha val="99000"/>
                      </a:srgbClr>
                    </a:glow>
                  </a:effectLst>
                  <a:latin typeface="Webdings"/>
                </a:rPr>
                <a:pPr algn="ctr" rtl="1"/>
                <a:t> </a:t>
              </a:fld>
              <a:endParaRPr lang="en-US" sz="10000">
                <a:solidFill>
                  <a:srgbClr val="00B050"/>
                </a:solidFill>
                <a:effectLst>
                  <a:glow rad="38100">
                    <a:srgbClr val="FFFF9B">
                      <a:alpha val="99000"/>
                    </a:srgbClr>
                  </a:glow>
                </a:effectLst>
              </a:endParaRPr>
            </a:p>
          </xdr:txBody>
        </xdr:sp>
        <xdr:sp macro="" textlink="$AV$13">
          <xdr:nvSpPr>
            <xdr:cNvPr id="62" name="TextBox 61">
              <a:extLst>
                <a:ext uri="{FF2B5EF4-FFF2-40B4-BE49-F238E27FC236}">
                  <a16:creationId xmlns:a16="http://schemas.microsoft.com/office/drawing/2014/main" id="{00000000-0008-0000-0100-00003E000000}"/>
                </a:ext>
              </a:extLst>
            </xdr:cNvPr>
            <xdr:cNvSpPr txBox="1"/>
          </xdr:nvSpPr>
          <xdr:spPr>
            <a:xfrm>
              <a:off x="7333452" y="849356"/>
              <a:ext cx="1083521" cy="106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27DB3DBF-73DB-4A29-A7FA-D9D7A1E3DBB5}"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W$13">
          <xdr:nvSpPr>
            <xdr:cNvPr id="63" name="TextBox 62">
              <a:extLst>
                <a:ext uri="{FF2B5EF4-FFF2-40B4-BE49-F238E27FC236}">
                  <a16:creationId xmlns:a16="http://schemas.microsoft.com/office/drawing/2014/main" id="{00000000-0008-0000-0100-00003F000000}"/>
                </a:ext>
              </a:extLst>
            </xdr:cNvPr>
            <xdr:cNvSpPr txBox="1"/>
          </xdr:nvSpPr>
          <xdr:spPr>
            <a:xfrm>
              <a:off x="7333452" y="849356"/>
              <a:ext cx="1083521" cy="106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591B62F0-F25B-47F4-B16F-65D09A8441A1}"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X$13">
          <xdr:nvSpPr>
            <xdr:cNvPr id="64" name="TextBox 63">
              <a:extLst>
                <a:ext uri="{FF2B5EF4-FFF2-40B4-BE49-F238E27FC236}">
                  <a16:creationId xmlns:a16="http://schemas.microsoft.com/office/drawing/2014/main" id="{00000000-0008-0000-0100-000040000000}"/>
                </a:ext>
              </a:extLst>
            </xdr:cNvPr>
            <xdr:cNvSpPr txBox="1"/>
          </xdr:nvSpPr>
          <xdr:spPr>
            <a:xfrm>
              <a:off x="7333452" y="849356"/>
              <a:ext cx="1083521" cy="106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0065664A-7CA1-4F10-8360-E32E76CDD01A}"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Y$13">
          <xdr:nvSpPr>
            <xdr:cNvPr id="65" name="TextBox 64">
              <a:extLst>
                <a:ext uri="{FF2B5EF4-FFF2-40B4-BE49-F238E27FC236}">
                  <a16:creationId xmlns:a16="http://schemas.microsoft.com/office/drawing/2014/main" id="{00000000-0008-0000-0100-000041000000}"/>
                </a:ext>
              </a:extLst>
            </xdr:cNvPr>
            <xdr:cNvSpPr txBox="1"/>
          </xdr:nvSpPr>
          <xdr:spPr>
            <a:xfrm>
              <a:off x="7333452" y="849356"/>
              <a:ext cx="1083521" cy="106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F798B8D0-0A95-4D70-BF8C-63E95A0AAD25}"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U$14">
          <xdr:nvSpPr>
            <xdr:cNvPr id="66" name="TextBox 65">
              <a:extLst>
                <a:ext uri="{FF2B5EF4-FFF2-40B4-BE49-F238E27FC236}">
                  <a16:creationId xmlns:a16="http://schemas.microsoft.com/office/drawing/2014/main" id="{00000000-0008-0000-0100-000042000000}"/>
                </a:ext>
              </a:extLst>
            </xdr:cNvPr>
            <xdr:cNvSpPr txBox="1"/>
          </xdr:nvSpPr>
          <xdr:spPr>
            <a:xfrm>
              <a:off x="7333452" y="849356"/>
              <a:ext cx="1083521" cy="106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FDC8C0EB-BD72-4D8B-85C4-F59554259258}" type="TxLink">
                <a:rPr lang="en-US" sz="10000" b="0" i="0" u="none" strike="noStrike">
                  <a:solidFill>
                    <a:srgbClr val="00B050"/>
                  </a:solidFill>
                  <a:effectLst>
                    <a:glow rad="38100">
                      <a:srgbClr val="FFFF9B">
                        <a:alpha val="99000"/>
                      </a:srgbClr>
                    </a:glow>
                  </a:effectLst>
                  <a:latin typeface="Webdings"/>
                </a:rPr>
                <a:pPr algn="ctr" rtl="1"/>
                <a:t> </a:t>
              </a:fld>
              <a:endParaRPr lang="en-US" sz="10000">
                <a:solidFill>
                  <a:srgbClr val="00B050"/>
                </a:solidFill>
                <a:effectLst>
                  <a:glow rad="38100">
                    <a:srgbClr val="FFFF9B">
                      <a:alpha val="99000"/>
                    </a:srgbClr>
                  </a:glow>
                </a:effectLst>
              </a:endParaRPr>
            </a:p>
          </xdr:txBody>
        </xdr:sp>
        <xdr:sp macro="" textlink="$AV$14">
          <xdr:nvSpPr>
            <xdr:cNvPr id="67" name="TextBox 66">
              <a:extLst>
                <a:ext uri="{FF2B5EF4-FFF2-40B4-BE49-F238E27FC236}">
                  <a16:creationId xmlns:a16="http://schemas.microsoft.com/office/drawing/2014/main" id="{00000000-0008-0000-0100-000043000000}"/>
                </a:ext>
              </a:extLst>
            </xdr:cNvPr>
            <xdr:cNvSpPr txBox="1"/>
          </xdr:nvSpPr>
          <xdr:spPr>
            <a:xfrm>
              <a:off x="7333452" y="849356"/>
              <a:ext cx="1083521" cy="106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542F1D17-FBCC-412A-85BE-0003AB068288}"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W$14">
          <xdr:nvSpPr>
            <xdr:cNvPr id="68" name="TextBox 67">
              <a:extLst>
                <a:ext uri="{FF2B5EF4-FFF2-40B4-BE49-F238E27FC236}">
                  <a16:creationId xmlns:a16="http://schemas.microsoft.com/office/drawing/2014/main" id="{00000000-0008-0000-0100-000044000000}"/>
                </a:ext>
              </a:extLst>
            </xdr:cNvPr>
            <xdr:cNvSpPr txBox="1"/>
          </xdr:nvSpPr>
          <xdr:spPr>
            <a:xfrm>
              <a:off x="7333452" y="849356"/>
              <a:ext cx="1083521" cy="106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099D47E4-0535-423B-BFB4-E4196E7E8B66}" type="TxLink">
                <a:rPr lang="en-US" sz="10000" b="0" i="0" u="none" strike="noStrike">
                  <a:solidFill>
                    <a:srgbClr val="FFC000"/>
                  </a:solidFill>
                  <a:effectLst>
                    <a:glow rad="38100">
                      <a:srgbClr val="FFFF9B">
                        <a:alpha val="99000"/>
                      </a:srgbClr>
                    </a:glow>
                  </a:effectLst>
                  <a:latin typeface="Webdings"/>
                </a:rPr>
                <a:pPr algn="ctr" rtl="1"/>
                <a:t> </a:t>
              </a:fld>
              <a:endParaRPr lang="en-US" sz="10000">
                <a:solidFill>
                  <a:srgbClr val="FFC000"/>
                </a:solidFill>
                <a:effectLst>
                  <a:glow rad="38100">
                    <a:srgbClr val="FFFF9B">
                      <a:alpha val="99000"/>
                    </a:srgbClr>
                  </a:glow>
                </a:effectLst>
              </a:endParaRPr>
            </a:p>
          </xdr:txBody>
        </xdr:sp>
        <xdr:sp macro="" textlink="$AX$14">
          <xdr:nvSpPr>
            <xdr:cNvPr id="69" name="TextBox 68">
              <a:extLst>
                <a:ext uri="{FF2B5EF4-FFF2-40B4-BE49-F238E27FC236}">
                  <a16:creationId xmlns:a16="http://schemas.microsoft.com/office/drawing/2014/main" id="{00000000-0008-0000-0100-000045000000}"/>
                </a:ext>
              </a:extLst>
            </xdr:cNvPr>
            <xdr:cNvSpPr txBox="1"/>
          </xdr:nvSpPr>
          <xdr:spPr>
            <a:xfrm>
              <a:off x="7333452" y="849356"/>
              <a:ext cx="1083521" cy="106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E9E98857-7009-49FA-8BF3-434FD16393F7}"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sp macro="" textlink="$AY$14">
          <xdr:nvSpPr>
            <xdr:cNvPr id="70" name="TextBox 69">
              <a:extLst>
                <a:ext uri="{FF2B5EF4-FFF2-40B4-BE49-F238E27FC236}">
                  <a16:creationId xmlns:a16="http://schemas.microsoft.com/office/drawing/2014/main" id="{00000000-0008-0000-0100-000046000000}"/>
                </a:ext>
              </a:extLst>
            </xdr:cNvPr>
            <xdr:cNvSpPr txBox="1"/>
          </xdr:nvSpPr>
          <xdr:spPr>
            <a:xfrm>
              <a:off x="7342977" y="849356"/>
              <a:ext cx="1083521" cy="106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ECD6C5B0-D9A5-4571-8E73-25954C3472A9}" type="TxLink">
                <a:rPr lang="en-US" sz="10000" b="0" i="0" u="none" strike="noStrike">
                  <a:solidFill>
                    <a:srgbClr val="FF0000"/>
                  </a:solidFill>
                  <a:effectLst>
                    <a:glow rad="38100">
                      <a:srgbClr val="FFFF9B">
                        <a:alpha val="99000"/>
                      </a:srgbClr>
                    </a:glow>
                  </a:effectLst>
                  <a:latin typeface="Webdings"/>
                </a:rPr>
                <a:pPr algn="ctr" rtl="1"/>
                <a:t> </a:t>
              </a:fld>
              <a:endParaRPr lang="en-US" sz="10000">
                <a:solidFill>
                  <a:srgbClr val="FF0000"/>
                </a:solidFill>
                <a:effectLst>
                  <a:glow rad="38100">
                    <a:srgbClr val="FFFF9B">
                      <a:alpha val="99000"/>
                    </a:srgbClr>
                  </a:glow>
                </a:effectLst>
              </a:endParaRPr>
            </a:p>
          </xdr:txBody>
        </xdr:sp>
      </xdr:grpSp>
    </xdr:grpSp>
    <xdr:clientData/>
  </xdr:twoCellAnchor>
  <xdr:twoCellAnchor>
    <xdr:from>
      <xdr:col>2</xdr:col>
      <xdr:colOff>1064559</xdr:colOff>
      <xdr:row>1</xdr:row>
      <xdr:rowOff>179922</xdr:rowOff>
    </xdr:from>
    <xdr:to>
      <xdr:col>5</xdr:col>
      <xdr:colOff>2095500</xdr:colOff>
      <xdr:row>14</xdr:row>
      <xdr:rowOff>301628</xdr:rowOff>
    </xdr:to>
    <xdr:pic>
      <xdr:nvPicPr>
        <xdr:cNvPr id="42" name="Picture 41">
          <a:extLst>
            <a:ext uri="{FF2B5EF4-FFF2-40B4-BE49-F238E27FC236}">
              <a16:creationId xmlns:a16="http://schemas.microsoft.com/office/drawing/2014/main" id="{00000000-0008-0000-0100-00002A000000}"/>
            </a:ext>
          </a:extLst>
        </xdr:cNvPr>
        <xdr:cNvPicPr>
          <a:picLocks/>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xdr:blipFill>
      <xdr:spPr>
        <a:xfrm>
          <a:off x="7463118" y="482481"/>
          <a:ext cx="3115235" cy="4054971"/>
        </a:xfrm>
        <a:prstGeom prst="rect">
          <a:avLst/>
        </a:prstGeom>
      </xdr:spPr>
    </xdr:pic>
    <xdr:clientData/>
  </xdr:twoCellAnchor>
  <xdr:twoCellAnchor>
    <xdr:from>
      <xdr:col>13</xdr:col>
      <xdr:colOff>148167</xdr:colOff>
      <xdr:row>13</xdr:row>
      <xdr:rowOff>10583</xdr:rowOff>
    </xdr:from>
    <xdr:to>
      <xdr:col>15</xdr:col>
      <xdr:colOff>455084</xdr:colOff>
      <xdr:row>15</xdr:row>
      <xdr:rowOff>201082</xdr:rowOff>
    </xdr:to>
    <xdr:sp macro="" textlink="$O$15">
      <xdr:nvSpPr>
        <xdr:cNvPr id="38" name="Oval 37">
          <a:hlinkClick xmlns:r="http://schemas.openxmlformats.org/officeDocument/2006/relationships" r:id="rId3"/>
          <a:extLst>
            <a:ext uri="{FF2B5EF4-FFF2-40B4-BE49-F238E27FC236}">
              <a16:creationId xmlns:a16="http://schemas.microsoft.com/office/drawing/2014/main" id="{00000000-0008-0000-0100-000026000000}"/>
            </a:ext>
          </a:extLst>
        </xdr:cNvPr>
        <xdr:cNvSpPr/>
      </xdr:nvSpPr>
      <xdr:spPr>
        <a:xfrm>
          <a:off x="179916" y="4529666"/>
          <a:ext cx="1830917" cy="931333"/>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35F59261-054F-4FA0-BF60-8893D94DF668}" type="TxLink">
            <a:rPr lang="fa-IR" sz="3600" b="1" i="0" u="none" strike="noStrike">
              <a:solidFill>
                <a:srgbClr val="FFFFFF"/>
              </a:solidFill>
              <a:latin typeface="Calibri"/>
              <a:cs typeface="Calibri"/>
            </a:rPr>
            <a:pPr algn="ctr" rtl="1"/>
            <a:t>راهنما</a:t>
          </a:fld>
          <a:endParaRPr lang="en-US" sz="3600" b="1"/>
        </a:p>
      </xdr:txBody>
    </xdr:sp>
    <xdr:clientData/>
  </xdr:twoCellAnchor>
  <xdr:twoCellAnchor>
    <xdr:from>
      <xdr:col>10</xdr:col>
      <xdr:colOff>381002</xdr:colOff>
      <xdr:row>13</xdr:row>
      <xdr:rowOff>10583</xdr:rowOff>
    </xdr:from>
    <xdr:to>
      <xdr:col>13</xdr:col>
      <xdr:colOff>10585</xdr:colOff>
      <xdr:row>15</xdr:row>
      <xdr:rowOff>201082</xdr:rowOff>
    </xdr:to>
    <xdr:sp macro="" textlink="$P$15">
      <xdr:nvSpPr>
        <xdr:cNvPr id="40" name="Oval 39">
          <a:hlinkClick xmlns:r="http://schemas.openxmlformats.org/officeDocument/2006/relationships" r:id="rId4"/>
          <a:extLst>
            <a:ext uri="{FF2B5EF4-FFF2-40B4-BE49-F238E27FC236}">
              <a16:creationId xmlns:a16="http://schemas.microsoft.com/office/drawing/2014/main" id="{00000000-0008-0000-0100-000028000000}"/>
            </a:ext>
          </a:extLst>
        </xdr:cNvPr>
        <xdr:cNvSpPr/>
      </xdr:nvSpPr>
      <xdr:spPr>
        <a:xfrm>
          <a:off x="2148415" y="4529666"/>
          <a:ext cx="1830917" cy="931333"/>
        </a:xfrm>
        <a:prstGeom prst="ellips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07D23BB9-CED6-4BED-B24F-E28BBE373F6E}" type="TxLink">
            <a:rPr lang="fa-IR" sz="3200" b="0" i="0" u="none" strike="noStrike">
              <a:solidFill>
                <a:schemeClr val="tx1"/>
              </a:solidFill>
              <a:latin typeface="Calibri"/>
              <a:cs typeface="Calibri"/>
            </a:rPr>
            <a:pPr algn="ctr" rtl="1"/>
            <a:t>مبدل ها</a:t>
          </a:fld>
          <a:endParaRPr lang="en-US" sz="8000" b="1">
            <a:solidFill>
              <a:schemeClr val="tx1"/>
            </a:solidFill>
          </a:endParaRPr>
        </a:p>
      </xdr:txBody>
    </xdr:sp>
    <xdr:clientData/>
  </xdr:twoCellAnchor>
  <xdr:twoCellAnchor>
    <xdr:from>
      <xdr:col>6</xdr:col>
      <xdr:colOff>183301</xdr:colOff>
      <xdr:row>16</xdr:row>
      <xdr:rowOff>0</xdr:rowOff>
    </xdr:from>
    <xdr:to>
      <xdr:col>11</xdr:col>
      <xdr:colOff>5259</xdr:colOff>
      <xdr:row>19</xdr:row>
      <xdr:rowOff>371700</xdr:rowOff>
    </xdr:to>
    <xdr:sp macro="" textlink="$B$20">
      <xdr:nvSpPr>
        <xdr:cNvPr id="39" name="TextBox 38">
          <a:extLst>
            <a:ext uri="{FF2B5EF4-FFF2-40B4-BE49-F238E27FC236}">
              <a16:creationId xmlns:a16="http://schemas.microsoft.com/office/drawing/2014/main" id="{00000000-0008-0000-0100-000027000000}"/>
            </a:ext>
          </a:extLst>
        </xdr:cNvPr>
        <xdr:cNvSpPr txBox="1"/>
      </xdr:nvSpPr>
      <xdr:spPr>
        <a:xfrm>
          <a:off x="3636653" y="4840941"/>
          <a:ext cx="3228546" cy="136902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702104BA-0AFB-46D6-89F1-14F2AE8FE3E0}" type="TxLink">
            <a:rPr lang="fa-IR" sz="1200" b="1" i="0" u="none" strike="noStrike">
              <a:solidFill>
                <a:srgbClr val="FF0000"/>
              </a:solidFill>
              <a:cs typeface="B Koodak"/>
            </a:rPr>
            <a:pPr algn="ctr" rtl="1"/>
            <a:t> </a:t>
          </a:fld>
          <a:endParaRPr lang="en-US" sz="1200" b="1" i="0" u="none">
            <a:solidFill>
              <a:srgbClr val="FF0000"/>
            </a:solidFill>
          </a:endParaRPr>
        </a:p>
      </xdr:txBody>
    </xdr:sp>
    <xdr:clientData/>
  </xdr:twoCellAnchor>
  <xdr:twoCellAnchor>
    <xdr:from>
      <xdr:col>3</xdr:col>
      <xdr:colOff>147054</xdr:colOff>
      <xdr:row>16</xdr:row>
      <xdr:rowOff>0</xdr:rowOff>
    </xdr:from>
    <xdr:to>
      <xdr:col>5</xdr:col>
      <xdr:colOff>2467923</xdr:colOff>
      <xdr:row>19</xdr:row>
      <xdr:rowOff>371700</xdr:rowOff>
    </xdr:to>
    <xdr:sp macro="" textlink="$B$19">
      <xdr:nvSpPr>
        <xdr:cNvPr id="41" name="TextBox 40">
          <a:extLst>
            <a:ext uri="{FF2B5EF4-FFF2-40B4-BE49-F238E27FC236}">
              <a16:creationId xmlns:a16="http://schemas.microsoft.com/office/drawing/2014/main" id="{00000000-0008-0000-0100-000029000000}"/>
            </a:ext>
          </a:extLst>
        </xdr:cNvPr>
        <xdr:cNvSpPr txBox="1"/>
      </xdr:nvSpPr>
      <xdr:spPr>
        <a:xfrm>
          <a:off x="7090695" y="4840941"/>
          <a:ext cx="3329398" cy="136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rtl="1"/>
          <a:fld id="{67FE1EF7-9180-4DD8-86F0-92F3247B1437}" type="TxLink">
            <a:rPr lang="en-US" sz="1200" b="1" i="0" u="none" strike="noStrike">
              <a:solidFill>
                <a:srgbClr val="FF0000"/>
              </a:solidFill>
              <a:latin typeface="+mn-lt"/>
              <a:ea typeface="+mn-ea"/>
              <a:cs typeface="B Koodak"/>
            </a:rPr>
            <a:pPr marL="0" indent="0" algn="r" rtl="1"/>
            <a:t> </a:t>
          </a:fld>
          <a:endParaRPr lang="en-US" sz="1200" b="1" i="0" u="none" strike="noStrike">
            <a:solidFill>
              <a:srgbClr val="FF0000"/>
            </a:solidFill>
            <a:latin typeface="+mn-lt"/>
            <a:ea typeface="+mn-ea"/>
            <a:cs typeface="B Koodak"/>
          </a:endParaRPr>
        </a:p>
      </xdr:txBody>
    </xdr:sp>
    <xdr:clientData/>
  </xdr:twoCellAnchor>
  <xdr:twoCellAnchor>
    <xdr:from>
      <xdr:col>1</xdr:col>
      <xdr:colOff>67236</xdr:colOff>
      <xdr:row>16</xdr:row>
      <xdr:rowOff>0</xdr:rowOff>
    </xdr:from>
    <xdr:to>
      <xdr:col>2</xdr:col>
      <xdr:colOff>997324</xdr:colOff>
      <xdr:row>19</xdr:row>
      <xdr:rowOff>371700</xdr:rowOff>
    </xdr:to>
    <xdr:sp macro="" textlink="$C$19">
      <xdr:nvSpPr>
        <xdr:cNvPr id="43" name="TextBox 42">
          <a:extLst>
            <a:ext uri="{FF2B5EF4-FFF2-40B4-BE49-F238E27FC236}">
              <a16:creationId xmlns:a16="http://schemas.microsoft.com/office/drawing/2014/main" id="{00000000-0008-0000-0100-00002B000000}"/>
            </a:ext>
          </a:extLst>
        </xdr:cNvPr>
        <xdr:cNvSpPr txBox="1"/>
      </xdr:nvSpPr>
      <xdr:spPr>
        <a:xfrm>
          <a:off x="10645588" y="4840941"/>
          <a:ext cx="3216088" cy="136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rtl="1"/>
          <a:fld id="{AD0B9641-E8D6-489B-9206-D2C3D42BBB34}" type="TxLink">
            <a:rPr lang="fa-IR" sz="1200" b="0" i="0" u="none" strike="noStrike" cap="none" spc="0">
              <a:ln w="0"/>
              <a:solidFill>
                <a:srgbClr val="FF0000"/>
              </a:solidFill>
              <a:effectLst/>
              <a:latin typeface="+mn-lt"/>
              <a:ea typeface="+mn-ea"/>
              <a:cs typeface="B Koodak"/>
            </a:rPr>
            <a:pPr marL="0" indent="0" algn="r" rtl="1"/>
            <a:t> </a:t>
          </a:fld>
          <a:endParaRPr lang="en-US" sz="1200" b="0" i="0" u="none" strike="noStrike" cap="none" spc="0">
            <a:ln w="0"/>
            <a:solidFill>
              <a:srgbClr val="FF0000"/>
            </a:solidFill>
            <a:effectLst/>
            <a:latin typeface="+mn-lt"/>
            <a:ea typeface="+mn-ea"/>
            <a:cs typeface="B Koodak"/>
          </a:endParaRPr>
        </a:p>
      </xdr:txBody>
    </xdr:sp>
    <xdr:clientData/>
  </xdr:twoCellAnchor>
  <xdr:twoCellAnchor>
    <xdr:from>
      <xdr:col>11</xdr:col>
      <xdr:colOff>230755</xdr:colOff>
      <xdr:row>16</xdr:row>
      <xdr:rowOff>0</xdr:rowOff>
    </xdr:from>
    <xdr:to>
      <xdr:col>15</xdr:col>
      <xdr:colOff>534564</xdr:colOff>
      <xdr:row>19</xdr:row>
      <xdr:rowOff>371700</xdr:rowOff>
    </xdr:to>
    <xdr:sp macro="" textlink="$C$20">
      <xdr:nvSpPr>
        <xdr:cNvPr id="44" name="TextBox 43">
          <a:extLst>
            <a:ext uri="{FF2B5EF4-FFF2-40B4-BE49-F238E27FC236}">
              <a16:creationId xmlns:a16="http://schemas.microsoft.com/office/drawing/2014/main" id="{00000000-0008-0000-0100-00002C000000}"/>
            </a:ext>
          </a:extLst>
        </xdr:cNvPr>
        <xdr:cNvSpPr txBox="1"/>
      </xdr:nvSpPr>
      <xdr:spPr>
        <a:xfrm>
          <a:off x="104171" y="4840941"/>
          <a:ext cx="3306986" cy="136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rtl="1"/>
          <a:fld id="{7933F26D-F497-4D24-9C9B-9BACDB865E14}" type="TxLink">
            <a:rPr lang="en-US" sz="1200" b="1" i="0" u="none" strike="noStrike">
              <a:solidFill>
                <a:srgbClr val="FF0000"/>
              </a:solidFill>
              <a:latin typeface="+mn-lt"/>
              <a:ea typeface="+mn-ea"/>
              <a:cs typeface="B Koodak"/>
            </a:rPr>
            <a:pPr marL="0" indent="0" algn="r" rtl="1"/>
            <a:t> </a:t>
          </a:fld>
          <a:endParaRPr lang="en-US" sz="1200" b="1" i="0" u="none" strike="noStrike">
            <a:solidFill>
              <a:srgbClr val="FF0000"/>
            </a:solidFill>
            <a:latin typeface="+mn-lt"/>
            <a:ea typeface="+mn-ea"/>
            <a:cs typeface="B Koodak"/>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16</xdr:col>
          <xdr:colOff>66675</xdr:colOff>
          <xdr:row>7</xdr:row>
          <xdr:rowOff>123774</xdr:rowOff>
        </xdr:from>
        <xdr:to>
          <xdr:col>23</xdr:col>
          <xdr:colOff>57150</xdr:colOff>
          <xdr:row>16</xdr:row>
          <xdr:rowOff>13120</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a:extLst>
                <a:ext uri="{84589F7E-364E-4C9E-8A38-B11213B215E9}">
                  <a14:cameraTool cellRange="Data!$G$4:$L$10" spid="_x0000_s3474"/>
                </a:ext>
              </a:extLst>
            </xdr:cNvPicPr>
          </xdr:nvPicPr>
          <xdr:blipFill>
            <a:blip xmlns:r="http://schemas.openxmlformats.org/officeDocument/2006/relationships" r:embed="rId1"/>
            <a:srcRect/>
            <a:stretch>
              <a:fillRect/>
            </a:stretch>
          </xdr:blipFill>
          <xdr:spPr bwMode="auto">
            <a:xfrm>
              <a:off x="552450" y="2295474"/>
              <a:ext cx="4257675" cy="2784946"/>
            </a:xfrm>
            <a:prstGeom prst="rect">
              <a:avLst/>
            </a:prstGeom>
            <a:solidFill>
              <a:srgbClr val="FFFFFF" mc:Ignorable="a14" a14:legacySpreadsheetColorIndex="9"/>
            </a:solidFill>
            <a:ln w="9525">
              <a:solidFill>
                <a:srgbClr val="000000" mc:Ignorable="a14" a14:legacySpreadsheetColorIndex="64"/>
              </a:solidFill>
              <a:miter lim="800000"/>
              <a:headEnd/>
              <a:tailEnd/>
            </a:ln>
            <a:effectLst>
              <a:glow>
                <a:schemeClr val="accent6">
                  <a:satMod val="175000"/>
                </a:schemeClr>
              </a:glow>
              <a:outerShdw blurRad="292100" sx="1000" sy="1000" algn="ctr" rotWithShape="0">
                <a:srgbClr val="7030A0"/>
              </a:outerShdw>
              <a:softEdge rad="38100"/>
            </a:effectLst>
          </xdr:spPr>
        </xdr:pic>
        <xdr:clientData/>
      </xdr:twoCellAnchor>
    </mc:Choice>
    <mc:Fallback/>
  </mc:AlternateContent>
  <xdr:twoCellAnchor>
    <xdr:from>
      <xdr:col>4</xdr:col>
      <xdr:colOff>581024</xdr:colOff>
      <xdr:row>2</xdr:row>
      <xdr:rowOff>193619</xdr:rowOff>
    </xdr:from>
    <xdr:to>
      <xdr:col>9</xdr:col>
      <xdr:colOff>208260</xdr:colOff>
      <xdr:row>6</xdr:row>
      <xdr:rowOff>288586</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rot="852036">
          <a:off x="9981991740" y="584144"/>
          <a:ext cx="2675236" cy="1028417"/>
        </a:xfrm>
        <a:prstGeom prst="rightArrow">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r>
            <a:rPr lang="fa-IR" sz="1100" b="1">
              <a:solidFill>
                <a:schemeClr val="bg1"/>
              </a:solidFill>
            </a:rPr>
            <a:t>مقدار سدیم  به میلی گرم در باکس  زرد رنگ وارد کنیم نتیجه در باکس سبز رنگ خواهد بود</a:t>
          </a:r>
          <a:endParaRPr lang="en-US" sz="1100" b="1">
            <a:solidFill>
              <a:schemeClr val="bg1"/>
            </a:solidFill>
          </a:endParaRPr>
        </a:p>
      </xdr:txBody>
    </xdr:sp>
    <xdr:clientData/>
  </xdr:twoCellAnchor>
  <xdr:twoCellAnchor>
    <xdr:from>
      <xdr:col>10</xdr:col>
      <xdr:colOff>241413</xdr:colOff>
      <xdr:row>1</xdr:row>
      <xdr:rowOff>187212</xdr:rowOff>
    </xdr:from>
    <xdr:to>
      <xdr:col>11</xdr:col>
      <xdr:colOff>390526</xdr:colOff>
      <xdr:row>4</xdr:row>
      <xdr:rowOff>184397</xdr:rowOff>
    </xdr:to>
    <xdr:sp macro="" textlink="">
      <xdr:nvSpPr>
        <xdr:cNvPr id="4" name="Right Arrow 8">
          <a:extLst>
            <a:ext uri="{FF2B5EF4-FFF2-40B4-BE49-F238E27FC236}">
              <a16:creationId xmlns:a16="http://schemas.microsoft.com/office/drawing/2014/main" id="{00000000-0008-0000-0300-000004000000}"/>
            </a:ext>
          </a:extLst>
        </xdr:cNvPr>
        <xdr:cNvSpPr/>
      </xdr:nvSpPr>
      <xdr:spPr>
        <a:xfrm rot="5400000">
          <a:off x="9980599563" y="377948"/>
          <a:ext cx="740135" cy="758713"/>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rtl="1"/>
          <a:r>
            <a:rPr lang="fa-IR" sz="1400" b="1">
              <a:solidFill>
                <a:schemeClr val="bg1"/>
              </a:solidFill>
              <a:latin typeface="+mn-lt"/>
              <a:ea typeface="+mn-ea"/>
              <a:cs typeface="+mn-cs"/>
            </a:rPr>
            <a:t>نتیجه</a:t>
          </a:r>
          <a:endParaRPr lang="en-US" sz="1400" b="1">
            <a:solidFill>
              <a:schemeClr val="bg1"/>
            </a:solidFill>
            <a:latin typeface="+mn-lt"/>
            <a:ea typeface="+mn-ea"/>
            <a:cs typeface="+mn-cs"/>
          </a:endParaRPr>
        </a:p>
      </xdr:txBody>
    </xdr:sp>
    <xdr:clientData/>
  </xdr:twoCellAnchor>
  <xdr:twoCellAnchor>
    <xdr:from>
      <xdr:col>4</xdr:col>
      <xdr:colOff>561974</xdr:colOff>
      <xdr:row>10</xdr:row>
      <xdr:rowOff>180975</xdr:rowOff>
    </xdr:from>
    <xdr:to>
      <xdr:col>9</xdr:col>
      <xdr:colOff>314153</xdr:colOff>
      <xdr:row>14</xdr:row>
      <xdr:rowOff>87500</xdr:rowOff>
    </xdr:to>
    <xdr:sp macro="" textlink="">
      <xdr:nvSpPr>
        <xdr:cNvPr id="5" name="Right Arrow 9">
          <a:extLst>
            <a:ext uri="{FF2B5EF4-FFF2-40B4-BE49-F238E27FC236}">
              <a16:creationId xmlns:a16="http://schemas.microsoft.com/office/drawing/2014/main" id="{00000000-0008-0000-0300-000005000000}"/>
            </a:ext>
          </a:extLst>
        </xdr:cNvPr>
        <xdr:cNvSpPr/>
      </xdr:nvSpPr>
      <xdr:spPr>
        <a:xfrm rot="1067480">
          <a:off x="9981885847" y="2819400"/>
          <a:ext cx="2800179" cy="849500"/>
        </a:xfrm>
        <a:prstGeom prs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r>
            <a:rPr lang="fa-IR" sz="1100" b="1">
              <a:solidFill>
                <a:schemeClr val="tx1"/>
              </a:solidFill>
            </a:rPr>
            <a:t>مقدار نمک به گرم در باکس  سبزرنگ  وارد کرده نتیجه در باکس زرد رنگ خواهد بود</a:t>
          </a:r>
          <a:endParaRPr lang="en-US" sz="1100" b="1">
            <a:solidFill>
              <a:schemeClr val="tx1"/>
            </a:solidFill>
          </a:endParaRPr>
        </a:p>
      </xdr:txBody>
    </xdr:sp>
    <xdr:clientData/>
  </xdr:twoCellAnchor>
  <xdr:twoCellAnchor>
    <xdr:from>
      <xdr:col>10</xdr:col>
      <xdr:colOff>238302</xdr:colOff>
      <xdr:row>9</xdr:row>
      <xdr:rowOff>184138</xdr:rowOff>
    </xdr:from>
    <xdr:to>
      <xdr:col>11</xdr:col>
      <xdr:colOff>371475</xdr:colOff>
      <xdr:row>12</xdr:row>
      <xdr:rowOff>181323</xdr:rowOff>
    </xdr:to>
    <xdr:sp macro="" textlink="">
      <xdr:nvSpPr>
        <xdr:cNvPr id="6" name="Right Arrow 10">
          <a:extLst>
            <a:ext uri="{FF2B5EF4-FFF2-40B4-BE49-F238E27FC236}">
              <a16:creationId xmlns:a16="http://schemas.microsoft.com/office/drawing/2014/main" id="{00000000-0008-0000-0300-000006000000}"/>
            </a:ext>
          </a:extLst>
        </xdr:cNvPr>
        <xdr:cNvSpPr/>
      </xdr:nvSpPr>
      <xdr:spPr>
        <a:xfrm rot="5400000">
          <a:off x="9980610644" y="2630744"/>
          <a:ext cx="740135" cy="742773"/>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r>
            <a:rPr lang="fa-IR" sz="1400" b="1">
              <a:solidFill>
                <a:schemeClr val="bg1"/>
              </a:solidFill>
            </a:rPr>
            <a:t>نتیجه</a:t>
          </a:r>
          <a:endParaRPr lang="en-US" sz="1400" b="1">
            <a:solidFill>
              <a:schemeClr val="bg1"/>
            </a:solidFill>
          </a:endParaRPr>
        </a:p>
      </xdr:txBody>
    </xdr:sp>
    <xdr:clientData/>
  </xdr:twoCellAnchor>
  <xdr:twoCellAnchor editAs="absolute">
    <xdr:from>
      <xdr:col>19</xdr:col>
      <xdr:colOff>131884</xdr:colOff>
      <xdr:row>4</xdr:row>
      <xdr:rowOff>259374</xdr:rowOff>
    </xdr:from>
    <xdr:to>
      <xdr:col>20</xdr:col>
      <xdr:colOff>527537</xdr:colOff>
      <xdr:row>6</xdr:row>
      <xdr:rowOff>46892</xdr:rowOff>
    </xdr:to>
    <xdr:sp macro="" textlink="">
      <xdr:nvSpPr>
        <xdr:cNvPr id="8" name="Arrow: Left 7">
          <a:extLst>
            <a:ext uri="{FF2B5EF4-FFF2-40B4-BE49-F238E27FC236}">
              <a16:creationId xmlns:a16="http://schemas.microsoft.com/office/drawing/2014/main" id="{00000000-0008-0000-0300-000008000000}"/>
            </a:ext>
          </a:extLst>
        </xdr:cNvPr>
        <xdr:cNvSpPr>
          <a:spLocks noChangeAspect="1"/>
        </xdr:cNvSpPr>
      </xdr:nvSpPr>
      <xdr:spPr>
        <a:xfrm>
          <a:off x="9974966863" y="1449999"/>
          <a:ext cx="1005253" cy="39711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fa-IR" sz="1100" b="1">
              <a:cs typeface="B Nazanin" panose="00000400000000000000" pitchFamily="2" charset="-78"/>
            </a:rPr>
            <a:t>نتیجه نهایی</a:t>
          </a:r>
          <a:endParaRPr lang="en-US" sz="1100" b="1">
            <a:cs typeface="B Nazanin" panose="00000400000000000000" pitchFamily="2" charset="-78"/>
          </a:endParaRPr>
        </a:p>
      </xdr:txBody>
    </xdr:sp>
    <xdr:clientData/>
  </xdr:twoCellAnchor>
  <xdr:twoCellAnchor>
    <xdr:from>
      <xdr:col>13</xdr:col>
      <xdr:colOff>57150</xdr:colOff>
      <xdr:row>7</xdr:row>
      <xdr:rowOff>114300</xdr:rowOff>
    </xdr:from>
    <xdr:to>
      <xdr:col>15</xdr:col>
      <xdr:colOff>523875</xdr:colOff>
      <xdr:row>10</xdr:row>
      <xdr:rowOff>142875</xdr:rowOff>
    </xdr:to>
    <xdr:sp macro="" textlink="$A$1">
      <xdr:nvSpPr>
        <xdr:cNvPr id="10" name="Oval 9">
          <a:hlinkClick xmlns:r="http://schemas.openxmlformats.org/officeDocument/2006/relationships" r:id="rId2" tooltip="رفتن به صفحه اصلی ورود اطلاعات"/>
          <a:extLst>
            <a:ext uri="{FF2B5EF4-FFF2-40B4-BE49-F238E27FC236}">
              <a16:creationId xmlns:a16="http://schemas.microsoft.com/office/drawing/2014/main" id="{00000000-0008-0000-0300-00000A000000}"/>
            </a:ext>
          </a:extLst>
        </xdr:cNvPr>
        <xdr:cNvSpPr/>
      </xdr:nvSpPr>
      <xdr:spPr>
        <a:xfrm>
          <a:off x="9978018525" y="2286000"/>
          <a:ext cx="1685925" cy="962025"/>
        </a:xfrm>
        <a:prstGeom prst="ellipse">
          <a:avLst/>
        </a:prstGeom>
        <a:solidFill>
          <a:srgbClr val="FF00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rtl="1"/>
          <a:fld id="{2E3B82B6-D43A-4E44-8A63-EB706739975A}" type="TxLink">
            <a:rPr lang="fa-IR" sz="1400" b="1" i="0" u="none" strike="noStrike">
              <a:solidFill>
                <a:schemeClr val="bg1"/>
              </a:solidFill>
              <a:latin typeface="IRANSans" panose="02040503050201020203" pitchFamily="18" charset="-78"/>
              <a:cs typeface="IRANSans" panose="02040503050201020203" pitchFamily="18" charset="-78"/>
            </a:rPr>
            <a:pPr algn="ctr" rtl="1"/>
            <a:t>صفحه اصلی</a:t>
          </a:fld>
          <a:endParaRPr lang="en-US" sz="1400" b="1">
            <a:solidFill>
              <a:schemeClr val="bg1"/>
            </a:solidFill>
            <a:latin typeface="IRANSans" panose="02040503050201020203" pitchFamily="18" charset="-78"/>
            <a:cs typeface="IRANSans" panose="02040503050201020203" pitchFamily="18" charset="-7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E5430-7506-461F-AD4B-25D883A42DA8}">
  <sheetPr codeName="Sheet4"/>
  <dimension ref="A1:N29"/>
  <sheetViews>
    <sheetView showGridLines="0" showRowColHeaders="0" rightToLeft="1" workbookViewId="0">
      <selection activeCell="L16" sqref="L16:L18"/>
    </sheetView>
  </sheetViews>
  <sheetFormatPr defaultColWidth="0" defaultRowHeight="21" zeroHeight="1" x14ac:dyDescent="0.25"/>
  <cols>
    <col min="1" max="1" width="4.28515625" customWidth="1"/>
    <col min="2" max="2" width="9.140625" style="45" customWidth="1"/>
    <col min="3" max="7" width="9.140625" customWidth="1"/>
    <col min="8" max="8" width="22.42578125" style="24" bestFit="1" customWidth="1"/>
    <col min="9" max="10" width="29.7109375" style="24" customWidth="1"/>
    <col min="11" max="11" width="4.140625" style="24" customWidth="1"/>
    <col min="12" max="12" width="26.85546875" style="24" customWidth="1"/>
    <col min="13" max="13" width="25.5703125" customWidth="1"/>
    <col min="14" max="14" width="25.5703125" hidden="1" customWidth="1"/>
    <col min="15" max="16384" width="9.140625" hidden="1"/>
  </cols>
  <sheetData>
    <row r="1" spans="2:13" ht="22.5" x14ac:dyDescent="0.5">
      <c r="B1" s="70" t="s">
        <v>107</v>
      </c>
      <c r="C1" s="71" t="s">
        <v>104</v>
      </c>
      <c r="H1" s="36" t="s">
        <v>4</v>
      </c>
      <c r="I1" s="36" t="s">
        <v>87</v>
      </c>
      <c r="J1" s="36" t="s">
        <v>88</v>
      </c>
      <c r="L1" s="93" t="s">
        <v>97</v>
      </c>
      <c r="M1" s="93"/>
    </row>
    <row r="2" spans="2:13" ht="22.5" x14ac:dyDescent="0.25">
      <c r="H2" s="42" t="s">
        <v>60</v>
      </c>
      <c r="I2" s="47" t="str">
        <f>VLOOKUP($H$2,Setting!S2:U9,2,0)</f>
        <v xml:space="preserve"> 16 قاشق غذا خوري </v>
      </c>
      <c r="J2" s="47" t="str">
        <f>VLOOKUP($H$2,Setting!S2:U9,3,0)</f>
        <v>48قاشق چايخوري</v>
      </c>
    </row>
    <row r="3" spans="2:13" ht="21" customHeight="1" x14ac:dyDescent="0.25">
      <c r="B3" s="45">
        <f t="shared" ref="B3:B8" si="0">IF($C3&lt;&gt;"",ROW()-2,"")</f>
        <v>1</v>
      </c>
      <c r="C3" s="94" t="s">
        <v>94</v>
      </c>
      <c r="D3" s="94"/>
      <c r="E3" s="94"/>
      <c r="F3" s="94"/>
      <c r="G3" s="94"/>
      <c r="H3" s="94"/>
      <c r="I3" s="94"/>
      <c r="J3" s="94"/>
      <c r="K3" s="40"/>
      <c r="L3" s="35"/>
    </row>
    <row r="4" spans="2:13" ht="21" customHeight="1" x14ac:dyDescent="0.25">
      <c r="B4" s="45">
        <f t="shared" si="0"/>
        <v>2</v>
      </c>
      <c r="C4" s="94" t="s">
        <v>93</v>
      </c>
      <c r="D4" s="94"/>
      <c r="E4" s="94"/>
      <c r="F4" s="94"/>
      <c r="G4" s="94"/>
      <c r="H4" s="94"/>
      <c r="I4" s="94"/>
      <c r="J4" s="94"/>
      <c r="K4" s="40"/>
      <c r="L4" s="35"/>
    </row>
    <row r="5" spans="2:13" ht="48" customHeight="1" x14ac:dyDescent="0.25">
      <c r="B5" s="45">
        <f t="shared" si="0"/>
        <v>3</v>
      </c>
      <c r="C5" s="95" t="s">
        <v>106</v>
      </c>
      <c r="D5" s="95"/>
      <c r="E5" s="95"/>
      <c r="F5" s="95"/>
      <c r="G5" s="95"/>
      <c r="H5" s="95"/>
      <c r="I5" s="95"/>
      <c r="J5" s="95"/>
      <c r="K5" s="40"/>
    </row>
    <row r="6" spans="2:13" ht="24" customHeight="1" x14ac:dyDescent="0.25">
      <c r="B6" s="45">
        <f t="shared" si="0"/>
        <v>4</v>
      </c>
      <c r="C6" s="94" t="s">
        <v>91</v>
      </c>
      <c r="D6" s="94"/>
      <c r="E6" s="94"/>
      <c r="F6" s="94"/>
      <c r="G6" s="94"/>
      <c r="H6" s="94"/>
      <c r="I6" s="94"/>
      <c r="J6" s="94"/>
      <c r="K6" s="40"/>
    </row>
    <row r="7" spans="2:13" ht="22.5" x14ac:dyDescent="0.25">
      <c r="B7" s="45">
        <f t="shared" si="0"/>
        <v>5</v>
      </c>
      <c r="C7" s="94" t="s">
        <v>90</v>
      </c>
      <c r="D7" s="94"/>
      <c r="E7" s="94"/>
      <c r="F7" s="94"/>
      <c r="G7" s="94"/>
      <c r="H7" s="94"/>
      <c r="I7" s="94"/>
      <c r="J7" s="94"/>
      <c r="K7" s="40"/>
    </row>
    <row r="8" spans="2:13" ht="22.5" customHeight="1" x14ac:dyDescent="0.25">
      <c r="B8" s="97">
        <f t="shared" si="0"/>
        <v>6</v>
      </c>
      <c r="C8" s="96" t="s">
        <v>92</v>
      </c>
      <c r="D8" s="96"/>
      <c r="E8" s="96"/>
      <c r="F8" s="96"/>
      <c r="G8" s="96"/>
      <c r="H8" s="96"/>
      <c r="I8" s="96"/>
      <c r="J8" s="96"/>
      <c r="K8" s="101"/>
      <c r="L8" s="43" t="s">
        <v>1</v>
      </c>
    </row>
    <row r="9" spans="2:13" ht="22.5" customHeight="1" x14ac:dyDescent="0.25">
      <c r="B9" s="97"/>
      <c r="C9" s="96"/>
      <c r="D9" s="96"/>
      <c r="E9" s="96"/>
      <c r="F9" s="96"/>
      <c r="G9" s="96"/>
      <c r="H9" s="96"/>
      <c r="I9" s="96"/>
      <c r="J9" s="96"/>
      <c r="K9" s="101"/>
      <c r="L9" s="44" t="str">
        <f>IF(MATCH(L8,نوع_ماده_غذایی,0)=1,"گرم","میلی لیتر")</f>
        <v>گرم</v>
      </c>
    </row>
    <row r="10" spans="2:13" ht="22.5" customHeight="1" x14ac:dyDescent="0.25">
      <c r="B10" s="97"/>
      <c r="C10" s="96"/>
      <c r="D10" s="96"/>
      <c r="E10" s="96"/>
      <c r="F10" s="96"/>
      <c r="G10" s="96"/>
      <c r="H10" s="96"/>
      <c r="I10" s="96"/>
      <c r="J10" s="96"/>
      <c r="K10" s="39"/>
    </row>
    <row r="11" spans="2:13" ht="22.5" customHeight="1" x14ac:dyDescent="0.25">
      <c r="B11" s="102">
        <f>IF($C11&lt;&gt;"",ROW()-4,"")</f>
        <v>7</v>
      </c>
      <c r="C11" s="98" t="s">
        <v>95</v>
      </c>
      <c r="D11" s="98"/>
      <c r="E11" s="98"/>
      <c r="F11" s="98"/>
      <c r="G11" s="98"/>
      <c r="H11" s="98"/>
      <c r="I11" s="98"/>
      <c r="J11" s="98"/>
      <c r="K11" s="100"/>
      <c r="L11" s="99" t="s">
        <v>45</v>
      </c>
    </row>
    <row r="12" spans="2:13" ht="22.5" customHeight="1" x14ac:dyDescent="0.25">
      <c r="B12" s="102"/>
      <c r="C12" s="98"/>
      <c r="D12" s="98"/>
      <c r="E12" s="98"/>
      <c r="F12" s="98"/>
      <c r="G12" s="98"/>
      <c r="H12" s="98"/>
      <c r="I12" s="98"/>
      <c r="J12" s="98"/>
      <c r="K12" s="100"/>
      <c r="L12" s="99"/>
    </row>
    <row r="13" spans="2:13" ht="22.5" customHeight="1" x14ac:dyDescent="0.25">
      <c r="B13" s="102">
        <f>IF($C13&lt;&gt;"",ROW()-5,"")</f>
        <v>8</v>
      </c>
      <c r="C13" s="98" t="s">
        <v>96</v>
      </c>
      <c r="D13" s="98"/>
      <c r="E13" s="98"/>
      <c r="F13" s="98"/>
      <c r="G13" s="98"/>
      <c r="H13" s="98"/>
      <c r="I13" s="98"/>
      <c r="J13" s="98"/>
      <c r="K13" s="41"/>
    </row>
    <row r="14" spans="2:13" ht="22.5" customHeight="1" x14ac:dyDescent="0.25">
      <c r="B14" s="102"/>
      <c r="C14" s="98"/>
      <c r="D14" s="98"/>
      <c r="E14" s="98"/>
      <c r="F14" s="98"/>
      <c r="G14" s="98"/>
      <c r="H14" s="98"/>
      <c r="I14" s="98"/>
      <c r="J14" s="98"/>
      <c r="K14" s="41"/>
    </row>
    <row r="15" spans="2:13" ht="22.5" customHeight="1" x14ac:dyDescent="0.25">
      <c r="B15" s="102"/>
      <c r="C15" s="98"/>
      <c r="D15" s="98"/>
      <c r="E15" s="98"/>
      <c r="F15" s="98"/>
      <c r="G15" s="98"/>
      <c r="H15" s="98"/>
      <c r="I15" s="98"/>
      <c r="J15" s="98"/>
      <c r="K15" s="41"/>
    </row>
    <row r="16" spans="2:13" ht="22.5" customHeight="1" x14ac:dyDescent="0.25">
      <c r="B16" s="97">
        <v>9</v>
      </c>
      <c r="C16" s="104" t="s">
        <v>117</v>
      </c>
      <c r="D16" s="104"/>
      <c r="E16" s="104"/>
      <c r="F16" s="104"/>
      <c r="G16" s="104"/>
      <c r="H16" s="104"/>
      <c r="I16" s="104"/>
      <c r="J16" s="104"/>
      <c r="K16" s="38"/>
      <c r="L16" s="105" t="s">
        <v>10</v>
      </c>
    </row>
    <row r="17" spans="2:12" ht="22.5" x14ac:dyDescent="0.25">
      <c r="B17" s="97"/>
      <c r="C17" s="104"/>
      <c r="D17" s="104"/>
      <c r="E17" s="104"/>
      <c r="F17" s="104"/>
      <c r="G17" s="104"/>
      <c r="H17" s="104"/>
      <c r="I17" s="104"/>
      <c r="J17" s="104"/>
      <c r="K17" s="38"/>
      <c r="L17" s="105"/>
    </row>
    <row r="18" spans="2:12" ht="22.5" x14ac:dyDescent="0.25">
      <c r="B18" s="97"/>
      <c r="C18" s="104"/>
      <c r="D18" s="104"/>
      <c r="E18" s="104"/>
      <c r="F18" s="104"/>
      <c r="G18" s="104"/>
      <c r="H18" s="104"/>
      <c r="I18" s="104"/>
      <c r="J18" s="104"/>
      <c r="K18" s="38"/>
      <c r="L18" s="105"/>
    </row>
    <row r="19" spans="2:12" ht="22.5" x14ac:dyDescent="0.6">
      <c r="C19" s="103"/>
      <c r="D19" s="103"/>
      <c r="E19" s="103"/>
      <c r="F19" s="103"/>
      <c r="G19" s="103"/>
      <c r="H19" s="103"/>
      <c r="I19" s="103"/>
      <c r="J19" s="103"/>
      <c r="K19" s="38"/>
    </row>
    <row r="20" spans="2:12" ht="22.5" hidden="1" x14ac:dyDescent="0.6">
      <c r="C20" s="103"/>
      <c r="D20" s="103"/>
      <c r="E20" s="103"/>
      <c r="F20" s="103"/>
      <c r="G20" s="103"/>
      <c r="H20" s="103"/>
      <c r="I20" s="103"/>
      <c r="J20" s="103"/>
      <c r="K20" s="38"/>
    </row>
    <row r="21" spans="2:12" ht="22.5" hidden="1" x14ac:dyDescent="0.6">
      <c r="C21" s="103"/>
      <c r="D21" s="103"/>
      <c r="E21" s="103"/>
      <c r="F21" s="103"/>
      <c r="G21" s="103"/>
      <c r="H21" s="103"/>
      <c r="I21" s="103"/>
      <c r="J21" s="103"/>
      <c r="K21" s="38"/>
    </row>
    <row r="22" spans="2:12" ht="22.5" hidden="1" x14ac:dyDescent="0.6">
      <c r="C22" s="37"/>
      <c r="D22" s="37"/>
      <c r="E22" s="37"/>
      <c r="F22" s="37"/>
      <c r="G22" s="37"/>
      <c r="H22" s="38"/>
      <c r="I22" s="38"/>
      <c r="J22" s="38"/>
      <c r="K22" s="38"/>
    </row>
    <row r="23" spans="2:12" ht="22.5" hidden="1" x14ac:dyDescent="0.6">
      <c r="C23" s="37"/>
      <c r="D23" s="37"/>
      <c r="E23" s="37"/>
      <c r="F23" s="37"/>
      <c r="G23" s="37"/>
      <c r="H23" s="38"/>
      <c r="I23" s="38"/>
      <c r="J23" s="38"/>
      <c r="K23" s="38"/>
    </row>
    <row r="24" spans="2:12" ht="22.5" hidden="1" x14ac:dyDescent="0.6">
      <c r="C24" s="37"/>
      <c r="D24" s="37"/>
      <c r="E24" s="37"/>
      <c r="F24" s="37"/>
      <c r="G24" s="37"/>
      <c r="H24" s="38"/>
      <c r="I24" s="38"/>
      <c r="J24" s="38"/>
      <c r="K24" s="38"/>
    </row>
    <row r="25" spans="2:12" ht="22.5" hidden="1" x14ac:dyDescent="0.6">
      <c r="C25" s="37"/>
      <c r="D25" s="37"/>
      <c r="E25" s="37"/>
      <c r="F25" s="37"/>
      <c r="G25" s="37"/>
      <c r="H25" s="38"/>
      <c r="I25" s="38"/>
      <c r="J25" s="38"/>
      <c r="K25" s="38"/>
    </row>
    <row r="26" spans="2:12" ht="22.5" hidden="1" x14ac:dyDescent="0.6">
      <c r="C26" s="37"/>
      <c r="D26" s="37"/>
      <c r="E26" s="37"/>
      <c r="F26" s="37"/>
      <c r="G26" s="37"/>
      <c r="H26" s="38"/>
      <c r="I26" s="38"/>
      <c r="J26" s="38"/>
      <c r="K26" s="38"/>
    </row>
    <row r="27" spans="2:12" ht="22.5" hidden="1" x14ac:dyDescent="0.6">
      <c r="C27" s="37"/>
      <c r="D27" s="37"/>
      <c r="E27" s="37"/>
      <c r="F27" s="37"/>
      <c r="G27" s="37"/>
      <c r="H27" s="38"/>
      <c r="I27" s="38"/>
      <c r="J27" s="38"/>
      <c r="K27" s="38"/>
    </row>
    <row r="28" spans="2:12" ht="22.5" hidden="1" x14ac:dyDescent="0.6">
      <c r="C28" s="37"/>
      <c r="D28" s="37"/>
      <c r="E28" s="37"/>
      <c r="F28" s="37"/>
      <c r="G28" s="37"/>
      <c r="H28" s="38"/>
      <c r="I28" s="38"/>
      <c r="J28" s="38"/>
      <c r="K28" s="38"/>
    </row>
    <row r="29" spans="2:12" ht="22.5" hidden="1" x14ac:dyDescent="0.6">
      <c r="C29" s="37"/>
      <c r="D29" s="37"/>
      <c r="E29" s="37"/>
      <c r="F29" s="37"/>
      <c r="G29" s="37"/>
      <c r="H29" s="38"/>
      <c r="I29" s="38"/>
      <c r="J29" s="38"/>
      <c r="K29" s="38"/>
    </row>
  </sheetData>
  <sheetProtection algorithmName="SHA-512" hashValue="vTa2wYXzACuQeZg2pHS5YUJJnhmV2p+QOR290bWmn77m9INs0/TyK96Jx89jek0c1z24OBgTp3a1y+Bvy453fw==" saltValue="kYNsPCBxKsEEMbH18SOmIg==" spinCount="100000" sheet="1" objects="1" scenarios="1" selectLockedCells="1"/>
  <mergeCells count="21">
    <mergeCell ref="C21:J21"/>
    <mergeCell ref="C16:J18"/>
    <mergeCell ref="B16:B18"/>
    <mergeCell ref="L16:L18"/>
    <mergeCell ref="C19:J19"/>
    <mergeCell ref="C20:J20"/>
    <mergeCell ref="B8:B10"/>
    <mergeCell ref="C11:J12"/>
    <mergeCell ref="L11:L12"/>
    <mergeCell ref="C13:J15"/>
    <mergeCell ref="K11:K12"/>
    <mergeCell ref="K8:K9"/>
    <mergeCell ref="B11:B12"/>
    <mergeCell ref="B13:B15"/>
    <mergeCell ref="L1:M1"/>
    <mergeCell ref="C4:J4"/>
    <mergeCell ref="C3:J3"/>
    <mergeCell ref="C5:J5"/>
    <mergeCell ref="C8:J10"/>
    <mergeCell ref="C6:J6"/>
    <mergeCell ref="C7:J7"/>
  </mergeCells>
  <conditionalFormatting sqref="B19:J21 B16:C16 B3:J8 B11:J15 C9:J10">
    <cfRule type="expression" dxfId="49" priority="1">
      <formula>$C3&lt;&gt;""</formula>
    </cfRule>
    <cfRule type="expression" dxfId="48" priority="2">
      <formula>$C3&lt;&gt;""</formula>
    </cfRule>
  </conditionalFormatting>
  <dataValidations count="4">
    <dataValidation type="list" allowBlank="1" showInputMessage="1" showErrorMessage="1" sqref="H2" xr:uid="{88641932-188A-4F01-AA4C-AA5D10907C53}">
      <formula1>Cup</formula1>
    </dataValidation>
    <dataValidation type="list" allowBlank="1" showInputMessage="1" showErrorMessage="1" sqref="L8" xr:uid="{2F06CD39-EA6D-4B41-B7BD-3167802E7E1B}">
      <formula1>نوع_ماده_غذایی</formula1>
    </dataValidation>
    <dataValidation type="list" allowBlank="1" showInputMessage="1" showErrorMessage="1" sqref="L11:L12" xr:uid="{9AC7AEBF-E1DB-45FF-846E-48BBDAE90B83}">
      <formula1>IF(MATCH(L8,نوع_ماده_غذایی)=1,sahm_jamed,sahm_mayeh)</formula1>
    </dataValidation>
    <dataValidation type="list" allowBlank="1" showInputMessage="1" showErrorMessage="1" sqref="L16:L18" xr:uid="{DEFCC9D8-A655-4920-B584-42A5D80BCF39}">
      <formula1>شماره_پروانه_ها</formula1>
    </dataValidation>
  </dataValidations>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Packager Shell Object" dvAspect="DVASPECT_ICON" shapeId="4098" r:id="rId4">
          <objectPr locked="0" defaultSize="0" autoPict="0" r:id="rId5">
            <anchor moveWithCells="1">
              <from>
                <xdr:col>11</xdr:col>
                <xdr:colOff>314325</xdr:colOff>
                <xdr:row>1</xdr:row>
                <xdr:rowOff>57150</xdr:rowOff>
              </from>
              <to>
                <xdr:col>11</xdr:col>
                <xdr:colOff>1228725</xdr:colOff>
                <xdr:row>3</xdr:row>
                <xdr:rowOff>190500</xdr:rowOff>
              </to>
            </anchor>
          </objectPr>
        </oleObject>
      </mc:Choice>
      <mc:Fallback>
        <oleObject progId="Packager Shell Object" dvAspect="DVASPECT_ICON" shapeId="4098" r:id="rId4"/>
      </mc:Fallback>
    </mc:AlternateContent>
    <mc:AlternateContent xmlns:mc="http://schemas.openxmlformats.org/markup-compatibility/2006">
      <mc:Choice Requires="x14">
        <oleObject progId="Packager Shell Object" dvAspect="DVASPECT_ICON" shapeId="4099" r:id="rId6">
          <objectPr locked="0" defaultSize="0" r:id="rId7">
            <anchor>
              <from>
                <xdr:col>11</xdr:col>
                <xdr:colOff>1314450</xdr:colOff>
                <xdr:row>1</xdr:row>
                <xdr:rowOff>57150</xdr:rowOff>
              </from>
              <to>
                <xdr:col>12</xdr:col>
                <xdr:colOff>438150</xdr:colOff>
                <xdr:row>3</xdr:row>
                <xdr:rowOff>190500</xdr:rowOff>
              </to>
            </anchor>
          </objectPr>
        </oleObject>
      </mc:Choice>
      <mc:Fallback>
        <oleObject progId="Packager Shell Object" dvAspect="DVASPECT_ICON" shapeId="4099" r:id="rId6"/>
      </mc:Fallback>
    </mc:AlternateContent>
    <mc:AlternateContent xmlns:mc="http://schemas.openxmlformats.org/markup-compatibility/2006">
      <mc:Choice Requires="x14">
        <oleObject progId="Packager Shell Object" dvAspect="DVASPECT_ICON" shapeId="4100" r:id="rId8">
          <objectPr locked="0" defaultSize="0" r:id="rId9">
            <anchor moveWithCells="1">
              <from>
                <xdr:col>12</xdr:col>
                <xdr:colOff>523875</xdr:colOff>
                <xdr:row>1</xdr:row>
                <xdr:rowOff>57150</xdr:rowOff>
              </from>
              <to>
                <xdr:col>12</xdr:col>
                <xdr:colOff>1438275</xdr:colOff>
                <xdr:row>3</xdr:row>
                <xdr:rowOff>190500</xdr:rowOff>
              </to>
            </anchor>
          </objectPr>
        </oleObject>
      </mc:Choice>
      <mc:Fallback>
        <oleObject progId="Packager Shell Object" dvAspect="DVASPECT_ICON" shapeId="4100" r:id="rId8"/>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C2AB2-0C98-466D-842C-19878F7E3B0F}">
  <sheetPr codeName="Sheet1"/>
  <dimension ref="A1:AY20"/>
  <sheetViews>
    <sheetView showGridLines="0" rightToLeft="1" tabSelected="1" zoomScale="85" zoomScaleNormal="85" workbookViewId="0">
      <pane xSplit="1" ySplit="2" topLeftCell="B3" activePane="bottomRight" state="frozen"/>
      <selection pane="topRight" activeCell="B1" sqref="B1"/>
      <selection pane="bottomLeft" activeCell="A3" sqref="A3"/>
      <selection pane="bottomRight" activeCell="C13" sqref="C13"/>
    </sheetView>
  </sheetViews>
  <sheetFormatPr defaultColWidth="0" defaultRowHeight="24" customHeight="1" zeroHeight="1" x14ac:dyDescent="0.95"/>
  <cols>
    <col min="1" max="1" width="3.85546875" style="8" customWidth="1"/>
    <col min="2" max="2" width="34.28515625" style="14" bestFit="1" customWidth="1"/>
    <col min="3" max="3" width="16.140625" style="17" customWidth="1"/>
    <col min="4" max="4" width="6.28515625" style="22" customWidth="1"/>
    <col min="5" max="5" width="8.85546875" style="8" customWidth="1"/>
    <col min="6" max="6" width="37.7109375" style="8" customWidth="1"/>
    <col min="7" max="7" width="10.28515625" style="8" customWidth="1"/>
    <col min="8" max="8" width="11.5703125" style="8" bestFit="1" customWidth="1"/>
    <col min="9" max="9" width="7.7109375" style="8" customWidth="1"/>
    <col min="10" max="12" width="10.7109375" style="8" customWidth="1"/>
    <col min="13" max="13" width="11.42578125" style="8" customWidth="1"/>
    <col min="14" max="15" width="11.42578125" style="7" customWidth="1"/>
    <col min="16" max="16" width="9.5703125" style="7" customWidth="1"/>
    <col min="17" max="36" width="11.85546875" hidden="1" customWidth="1"/>
    <col min="37" max="39" width="9.5703125" hidden="1" customWidth="1"/>
    <col min="40" max="45" width="7.7109375" style="30" hidden="1" customWidth="1"/>
    <col min="46" max="16384" width="9.140625" hidden="1"/>
  </cols>
  <sheetData>
    <row r="1" spans="1:51" ht="24" customHeight="1" x14ac:dyDescent="0.3">
      <c r="B1" s="23" t="s">
        <v>59</v>
      </c>
      <c r="C1" s="27">
        <f>COUNTIF($D$3:$D$13,2)</f>
        <v>2</v>
      </c>
      <c r="E1" s="107" t="s">
        <v>54</v>
      </c>
      <c r="F1" s="107"/>
      <c r="G1" s="107"/>
      <c r="H1" s="107"/>
      <c r="I1" s="107"/>
      <c r="J1" s="107"/>
      <c r="K1" s="107"/>
      <c r="L1" s="107"/>
      <c r="M1" s="15"/>
      <c r="N1" s="15"/>
      <c r="O1" s="15"/>
      <c r="P1" s="26" t="s">
        <v>56</v>
      </c>
      <c r="AX1" s="31" t="s">
        <v>55</v>
      </c>
    </row>
    <row r="2" spans="1:51" ht="24" customHeight="1" x14ac:dyDescent="0.25">
      <c r="A2" s="15"/>
      <c r="B2" s="23" t="s">
        <v>58</v>
      </c>
      <c r="C2" s="27">
        <f>COUNTIF($D$3:$D$13,1)</f>
        <v>9</v>
      </c>
      <c r="D2" s="21"/>
      <c r="E2" s="107"/>
      <c r="F2" s="107"/>
      <c r="G2" s="107"/>
      <c r="H2" s="107"/>
      <c r="I2" s="107"/>
      <c r="J2" s="107"/>
      <c r="K2" s="107"/>
      <c r="L2" s="107"/>
      <c r="M2" s="15"/>
    </row>
    <row r="3" spans="1:51" ht="24" customHeight="1" x14ac:dyDescent="0.6">
      <c r="B3" s="16" t="s">
        <v>3</v>
      </c>
      <c r="C3" s="18"/>
      <c r="D3" s="28">
        <f>IF($C3="",1,2)</f>
        <v>1</v>
      </c>
    </row>
    <row r="4" spans="1:51" ht="24" customHeight="1" x14ac:dyDescent="0.95">
      <c r="B4" s="16" t="s">
        <v>0</v>
      </c>
      <c r="C4" s="19" t="s">
        <v>1</v>
      </c>
      <c r="D4" s="28">
        <f t="shared" ref="D4:D13" si="0">IF($C4="",1,2)</f>
        <v>2</v>
      </c>
      <c r="G4" s="108" t="str">
        <f>IF(AND($C$7&lt;&gt;"",$C$6&lt;&gt;"",$C$5&lt;&gt;""),"اندازه سهم:","")</f>
        <v/>
      </c>
      <c r="H4" s="108"/>
      <c r="I4" s="109" t="str">
        <f>IF($G$4="","",$C$7&amp;" "&amp;$C$3&amp;" "&amp;"("&amp;$C$5&amp;$C$6&amp;")")</f>
        <v/>
      </c>
      <c r="J4" s="109"/>
      <c r="K4" s="109"/>
      <c r="L4" s="109"/>
    </row>
    <row r="5" spans="1:51" ht="24" customHeight="1" x14ac:dyDescent="0.6">
      <c r="B5" s="16" t="s">
        <v>4</v>
      </c>
      <c r="C5" s="18"/>
      <c r="D5" s="28">
        <f t="shared" si="0"/>
        <v>1</v>
      </c>
      <c r="G5" s="112" t="str">
        <f>IF($J$5="","",VLOOKUP($C$7,Setting!P2:$Q$25,2,0)&amp;" ("&amp;$C$5&amp;" "&amp;VLOOKUP($C$6,Setting!$E$1:$F$2,2,0)&amp;")")</f>
        <v/>
      </c>
      <c r="H5" s="112"/>
      <c r="I5" s="112"/>
      <c r="J5" s="110" t="str">
        <f>IF($G$4="","","  Serving Size:")</f>
        <v/>
      </c>
      <c r="K5" s="110"/>
      <c r="L5" s="110"/>
    </row>
    <row r="6" spans="1:51" ht="24" customHeight="1" x14ac:dyDescent="0.6">
      <c r="B6" s="16" t="s">
        <v>6</v>
      </c>
      <c r="C6" s="20" t="str">
        <f>IF($C$4="","",IF(MATCH($C$4,نوع_ماده_غذایی)=1,"گرم","میلی لیتر"))</f>
        <v>گرم</v>
      </c>
      <c r="D6" s="28">
        <f t="shared" si="0"/>
        <v>2</v>
      </c>
      <c r="G6" s="9" t="str">
        <f>IF($J$6="","","Kcal")</f>
        <v/>
      </c>
      <c r="H6" s="10" t="str">
        <f>IFERROR(ROUND(IF(COUNTA(C8,C5)&lt;&gt;2,"",($C$8*$C$5)/100),0),"")</f>
        <v/>
      </c>
      <c r="I6" s="11"/>
      <c r="J6" s="111" t="str">
        <f>IF(COUNTA($C$4,$C$8)=2,"  Energy/انرژی","")</f>
        <v/>
      </c>
      <c r="K6" s="111"/>
      <c r="L6" s="111"/>
      <c r="AN6" s="30" t="s">
        <v>42</v>
      </c>
      <c r="AO6" s="30" t="s">
        <v>43</v>
      </c>
      <c r="AP6" s="30" t="s">
        <v>43</v>
      </c>
      <c r="AQ6" s="30" t="s">
        <v>44</v>
      </c>
      <c r="AR6" s="30" t="s">
        <v>44</v>
      </c>
    </row>
    <row r="7" spans="1:51" ht="24" customHeight="1" x14ac:dyDescent="0.6">
      <c r="B7" s="16" t="s">
        <v>5</v>
      </c>
      <c r="C7" s="18"/>
      <c r="D7" s="28">
        <f t="shared" si="0"/>
        <v>1</v>
      </c>
      <c r="G7" s="12" t="str">
        <f>IF($I$7&lt;&gt;"",IF($C$4="","",IF(MATCH($C$4,نوع_ماده_غذایی)=1,"g/گرم","g/گرم")),"")</f>
        <v/>
      </c>
      <c r="H7" s="13" t="str">
        <f>IFERROR(ROUND(IF($I$7="","",$C$14),2),"")</f>
        <v/>
      </c>
      <c r="I7" s="118" t="str">
        <f>IF(COUNTA($C$4,$C$9)=2,"Sugar/قند","")</f>
        <v/>
      </c>
      <c r="J7" s="118"/>
      <c r="K7" s="118"/>
      <c r="L7" s="118"/>
      <c r="AJ7" s="79"/>
      <c r="AN7" s="32" t="b">
        <f>AND(MATCH($C$4,نوع_ماده_غذایی)=1,$C$11&lt;&gt;"",$C$11&lt;=0.3)</f>
        <v>0</v>
      </c>
      <c r="AO7" s="32" t="b">
        <f>AND(MATCH($C$4,نوع_ماده_غذایی)=1,$C$5&lt;=100,$C$11&gt;0.3,C11&lt;=1.5)</f>
        <v>0</v>
      </c>
      <c r="AP7" s="32" t="b">
        <f>AND(MATCH($C$4,نوع_ماده_غذایی)=1,$C$5&gt;100,$C$11&gt;0.3,$C$16&lt;=1.8)</f>
        <v>0</v>
      </c>
      <c r="AQ7" s="32" t="b">
        <f>IF($C$16&lt;&gt;"",AND(MATCH($C$4,نوع_ماده_غذایی)=1,$C$5&lt;=100,$C$11&gt;1.5),FALSE)</f>
        <v>0</v>
      </c>
      <c r="AR7" s="32" t="b">
        <f>IF($C$16&lt;&gt;"",AND(MATCH($C$4,نوع_ماده_غذایی)=1,$C$5&gt;100,$C$16&gt;1.8),FALSE)</f>
        <v>0</v>
      </c>
      <c r="AS7" s="115" t="s">
        <v>9</v>
      </c>
      <c r="AU7" s="33" t="str">
        <f>IF(AN$7=TRUE,"=","")</f>
        <v/>
      </c>
      <c r="AV7" s="33" t="str">
        <f t="shared" ref="AV7:AY7" si="1">IF(AO$7=TRUE,"=","")</f>
        <v/>
      </c>
      <c r="AW7" s="33" t="str">
        <f t="shared" si="1"/>
        <v/>
      </c>
      <c r="AX7" s="33" t="str">
        <f t="shared" si="1"/>
        <v/>
      </c>
      <c r="AY7" s="33" t="str">
        <f t="shared" si="1"/>
        <v/>
      </c>
    </row>
    <row r="8" spans="1:51" ht="24" customHeight="1" x14ac:dyDescent="0.6">
      <c r="B8" s="16" t="s">
        <v>118</v>
      </c>
      <c r="C8" s="77"/>
      <c r="D8" s="28">
        <f t="shared" si="0"/>
        <v>1</v>
      </c>
      <c r="G8" s="12" t="str">
        <f>IF($I$8&lt;&gt;"",IF($C$4="","",IF(MATCH($C$4,نوع_ماده_غذایی)=1,"g/گرم","g/گرم")),"")</f>
        <v/>
      </c>
      <c r="H8" s="13" t="str">
        <f>IFERROR(ROUND(IF($I$8="","",$C$15),2),"")</f>
        <v/>
      </c>
      <c r="I8" s="119" t="str">
        <f>IF(COUNTA($C$4,$C$10)=2,"Fat/چربی","")</f>
        <v/>
      </c>
      <c r="J8" s="119"/>
      <c r="K8" s="119"/>
      <c r="L8" s="119"/>
      <c r="AN8" s="32" t="b">
        <f>AND(MATCH($C$4,نوع_ماده_غذایی)=2,$C$11&lt;&gt;"",$C$11&lt;=0.3)</f>
        <v>0</v>
      </c>
      <c r="AO8" s="32" t="b">
        <f>AND(MATCH($C$4,نوع_ماده_غذایی)=2,$C$5&lt;=150,$C$11&gt;0.3,$C$11&lt;=0.75)</f>
        <v>0</v>
      </c>
      <c r="AP8" s="32" t="b">
        <f>AND(MATCH($C$4,نوع_ماده_غذایی)=2,$C$5&gt;150,$C$11&gt;0.3,$C$16&lt;=0.9)</f>
        <v>0</v>
      </c>
      <c r="AQ8" s="32" t="b">
        <f>IF($C$16&lt;&gt;"",AND(MATCH($C$4,نوع_ماده_غذایی)=2,$C$5&lt;=150,$C$11&gt;0.75),FALSE)</f>
        <v>0</v>
      </c>
      <c r="AR8" s="32" t="b">
        <f>IF($C$16&lt;&gt;"",AND(MATCH($C$4,نوع_ماده_غذایی)=2,$C$5&gt;150,$C$16&gt;0.9),FALSE)</f>
        <v>0</v>
      </c>
      <c r="AS8" s="115"/>
      <c r="AU8" s="33" t="str">
        <f>IF(AN$8=TRUE,"=","")</f>
        <v/>
      </c>
      <c r="AV8" s="33" t="str">
        <f t="shared" ref="AV8:AY8" si="2">IF(AO$8=TRUE,"=","")</f>
        <v/>
      </c>
      <c r="AW8" s="33" t="str">
        <f t="shared" si="2"/>
        <v/>
      </c>
      <c r="AX8" s="33" t="str">
        <f t="shared" si="2"/>
        <v/>
      </c>
      <c r="AY8" s="33" t="str">
        <f t="shared" si="2"/>
        <v/>
      </c>
    </row>
    <row r="9" spans="1:51" ht="24" customHeight="1" x14ac:dyDescent="0.6">
      <c r="B9" s="16" t="str">
        <f>IF($C$4="","قند",IF(MATCH($C$4,نوع_ماده_غذایی)=1,Setting!$G2,Setting!$H2))</f>
        <v>قند در 100 گرم</v>
      </c>
      <c r="C9" s="77"/>
      <c r="D9" s="28">
        <f t="shared" si="0"/>
        <v>1</v>
      </c>
      <c r="G9" s="12" t="str">
        <f>IF($I$9&lt;&gt;"",IF($C$4="","",IF(MATCH($C$4,نوع_ماده_غذایی)=1,"g/گرم","g/گرم")),"")</f>
        <v/>
      </c>
      <c r="H9" s="13" t="str">
        <f>IFERROR(ROUND(IF($I$9="","",$C$16),2),"")</f>
        <v/>
      </c>
      <c r="I9" s="118" t="str">
        <f>IF(COUNTA($C$4,$C$11)=2,"Salt/نمک","")</f>
        <v/>
      </c>
      <c r="J9" s="118"/>
      <c r="K9" s="118"/>
      <c r="L9" s="118"/>
    </row>
    <row r="10" spans="1:51" ht="24" customHeight="1" x14ac:dyDescent="0.6">
      <c r="B10" s="16" t="str">
        <f>IF($C$4="","چربی",IF(MATCH($C$4,نوع_ماده_غذایی)=1,Setting!$G3,Setting!$H3))</f>
        <v>چربی در 100 گرم</v>
      </c>
      <c r="C10" s="78"/>
      <c r="D10" s="28">
        <f t="shared" si="0"/>
        <v>1</v>
      </c>
      <c r="G10" s="12" t="str">
        <f>IF($I$10&lt;&gt;"",IF($C$4="","",IF(MATCH($C$4,نوع_ماده_غذایی)=1,"g/گرم","g/گرم")),"")</f>
        <v/>
      </c>
      <c r="H10" s="13" t="str">
        <f>IFERROR(ROUND(IF($I$10="","",$C$17),2),"")</f>
        <v/>
      </c>
      <c r="I10" s="118" t="str">
        <f t="shared" ref="I10" si="3">IF(COUNTA($C$4,$C$12)=2,"T.F.A/اسیدهای چرب ترانس","")</f>
        <v/>
      </c>
      <c r="J10" s="118"/>
      <c r="K10" s="118"/>
      <c r="L10" s="118"/>
      <c r="AN10" s="32" t="b">
        <f>AND(MATCH($C$4,نوع_ماده_غذایی)=1,$C$10&lt;&gt;"",$C$10&lt;=3)</f>
        <v>0</v>
      </c>
      <c r="AO10" s="32" t="b">
        <f>AND(MATCH($C$4,نوع_ماده_غذایی)=1,$C$5&lt;=100,$C$10&gt;3,$C$10&lt;=17.5)</f>
        <v>0</v>
      </c>
      <c r="AP10" s="32" t="b">
        <f>AND(MATCH($C$4,نوع_ماده_غذایی)=1,$C$5&gt;100,$C$10&gt;3,$C$15&lt;=21)</f>
        <v>0</v>
      </c>
      <c r="AQ10" s="32" t="b">
        <f>IF($C$15&lt;&gt;"",AND(MATCH($C$4,نوع_ماده_غذایی)=1,$C$5&lt;=100,$C$10&gt;17.5),FALSE)</f>
        <v>0</v>
      </c>
      <c r="AR10" s="32" t="b">
        <f>IF($C$15&lt;&gt;"",AND(MATCH($C$4,نوع_ماده_غذایی)=1,$C$5&gt;100,$C$15&gt;21),FALSE)</f>
        <v>0</v>
      </c>
      <c r="AS10" s="115" t="s">
        <v>8</v>
      </c>
      <c r="AU10" s="34" t="str">
        <f>IF(AN$10=TRUE,"=","")</f>
        <v/>
      </c>
      <c r="AV10" s="34" t="str">
        <f t="shared" ref="AV10:AY10" si="4">IF(AO$10=TRUE,"=","")</f>
        <v/>
      </c>
      <c r="AW10" s="34" t="str">
        <f t="shared" si="4"/>
        <v/>
      </c>
      <c r="AX10" s="34" t="str">
        <f t="shared" si="4"/>
        <v/>
      </c>
      <c r="AY10" s="34" t="str">
        <f t="shared" si="4"/>
        <v/>
      </c>
    </row>
    <row r="11" spans="1:51" ht="24" customHeight="1" x14ac:dyDescent="0.6">
      <c r="B11" s="16" t="str">
        <f>IF($C$4="","نمک",IF(MATCH($C$4,نوع_ماده_غذایی)=1,Setting!$G4,Setting!$H4))</f>
        <v>نمک در 100 گرم</v>
      </c>
      <c r="C11" s="78"/>
      <c r="D11" s="28">
        <f t="shared" si="0"/>
        <v>1</v>
      </c>
      <c r="M11" s="120" t="str">
        <f>B13</f>
        <v>شماره پروانه بهداشتی ورود</v>
      </c>
      <c r="N11" s="120"/>
      <c r="O11" s="120"/>
      <c r="AN11" s="32" t="b">
        <f>AND(MATCH($C$4,نوع_ماده_غذایی)=2,$C$10&lt;&gt;"",$C$10&lt;=1.5)</f>
        <v>0</v>
      </c>
      <c r="AO11" s="32" t="b">
        <f>AND(MATCH($C$4,نوع_ماده_غذایی)=2,$C$5&lt;=150,$C$10&gt;1.5,$C$10&lt;=8.75)</f>
        <v>0</v>
      </c>
      <c r="AP11" s="32" t="b">
        <f>AND(MATCH($C$4,نوع_ماده_غذایی)=2,$C$5&gt;150,$C$10&gt;1.5,$C$15&lt;=10.5)</f>
        <v>0</v>
      </c>
      <c r="AQ11" s="32" t="b">
        <f>IF($C$15&lt;&gt;"",AND(MATCH($C$4,نوع_ماده_غذایی)=2,$C$5&lt;=150,$C$10&gt;8.75),FALSE)</f>
        <v>0</v>
      </c>
      <c r="AR11" s="32" t="b">
        <f>IF($C$15&lt;&gt;"",AND(MATCH($C$4,نوع_ماده_غذایی)=2,$C$5&gt;150,$C$15&gt;10.5),FALSE)</f>
        <v>0</v>
      </c>
      <c r="AS11" s="115"/>
      <c r="AU11" s="34" t="str">
        <f>IF(AN$11=TRUE,"=","")</f>
        <v/>
      </c>
      <c r="AV11" s="34" t="str">
        <f t="shared" ref="AV11:AY11" si="5">IF(AO$11=TRUE,"=","")</f>
        <v/>
      </c>
      <c r="AW11" s="34" t="str">
        <f t="shared" si="5"/>
        <v/>
      </c>
      <c r="AX11" s="34" t="str">
        <f t="shared" si="5"/>
        <v/>
      </c>
      <c r="AY11" s="34" t="str">
        <f t="shared" si="5"/>
        <v/>
      </c>
    </row>
    <row r="12" spans="1:51" ht="24" customHeight="1" x14ac:dyDescent="0.6">
      <c r="B12" s="16" t="str">
        <f>IF($C$4="","اسید چرب ترانس",IF(MATCH($C$4,نوع_ماده_غذایی)=1,Setting!$G5,Setting!$H5))</f>
        <v>اسیدهای چرب ترانس در 100 گرم</v>
      </c>
      <c r="C12" s="78"/>
      <c r="D12" s="28">
        <f t="shared" si="0"/>
        <v>1</v>
      </c>
      <c r="M12" s="121" t="str">
        <f>IF(COUNTA($C$13)=1,$C$13,"")</f>
        <v/>
      </c>
      <c r="N12" s="121"/>
      <c r="O12" s="121"/>
    </row>
    <row r="13" spans="1:51" ht="24" customHeight="1" x14ac:dyDescent="0.6">
      <c r="B13" s="29" t="s">
        <v>11</v>
      </c>
      <c r="C13" s="77"/>
      <c r="D13" s="28">
        <f t="shared" si="0"/>
        <v>1</v>
      </c>
      <c r="AN13" s="32" t="b">
        <f>IF($C$9&lt;&gt;"",AND(MATCH($C$4,نوع_ماده_غذایی)=1,$C$9&lt;&gt;"",$C$9&lt;=5),FALSE)</f>
        <v>0</v>
      </c>
      <c r="AO13" s="32" t="b">
        <f>AND(MATCH($C$4,نوع_ماده_غذایی)=1,$C$5&lt;=100,$C$9&gt;5,$C$9&lt;=22.5)</f>
        <v>0</v>
      </c>
      <c r="AP13" s="32" t="b">
        <f>AND(MATCH($C$4,نوع_ماده_غذایی)=1,$C$5&gt;100,$C$9&gt;5,$C$14&lt;=27)</f>
        <v>0</v>
      </c>
      <c r="AQ13" s="32" t="b">
        <f>IF($C$14&lt;&gt;"",AND(MATCH($C$4,نوع_ماده_غذایی)=1,$C$5&lt;=100,$C$9&gt;22.5),FALSE)</f>
        <v>0</v>
      </c>
      <c r="AR13" s="32" t="b">
        <f>IF($C$14&lt;&gt;"",AND(MATCH($C$4,نوع_ماده_غذایی)=1,$C$5&gt;100,$C$14&gt;27),FALSE)</f>
        <v>0</v>
      </c>
      <c r="AS13" s="116" t="s">
        <v>7</v>
      </c>
      <c r="AU13" s="34" t="str">
        <f>IF(AN$13=TRUE,"=","")</f>
        <v/>
      </c>
      <c r="AV13" s="34" t="str">
        <f t="shared" ref="AV13:AY13" si="6">IF(AO$13=TRUE,"=","")</f>
        <v/>
      </c>
      <c r="AW13" s="34" t="str">
        <f t="shared" si="6"/>
        <v/>
      </c>
      <c r="AX13" s="34" t="str">
        <f t="shared" si="6"/>
        <v/>
      </c>
      <c r="AY13" s="34" t="str">
        <f t="shared" si="6"/>
        <v/>
      </c>
    </row>
    <row r="14" spans="1:51" ht="24" customHeight="1" x14ac:dyDescent="0.6">
      <c r="B14" s="16" t="str">
        <f>IF($C$14="","","قند در سهم")</f>
        <v/>
      </c>
      <c r="C14" s="46" t="str">
        <f>IFERROR(ROUND(IF(AND($C$9&lt;&gt;"",$C$5&lt;&gt;""),($C$9*$C$5)/100,""),3),"")</f>
        <v/>
      </c>
      <c r="G14" s="113"/>
      <c r="H14" s="113"/>
      <c r="I14" s="113"/>
      <c r="J14" s="113"/>
      <c r="K14" s="113"/>
      <c r="L14" s="113"/>
      <c r="AN14" s="32" t="b">
        <f>AND(MATCH($C$4,نوع_ماده_غذایی)=2,$C$9&lt;&gt;"",$C$9&lt;=2.5)</f>
        <v>0</v>
      </c>
      <c r="AO14" s="32" t="b">
        <f>AND(MATCH($C$4,نوع_ماده_غذایی)=2,$C$5&lt;=150,$C$9&gt;2.5,$C$9&lt;=11.25)</f>
        <v>0</v>
      </c>
      <c r="AP14" s="32" t="b">
        <f>AND(MATCH($C$4,نوع_ماده_غذایی)=2,$C$5&gt;150,$C$9&gt;2.5,$C$14&lt;=13.5)</f>
        <v>0</v>
      </c>
      <c r="AQ14" s="32" t="b">
        <f>IF(C9&lt;&gt;"",AND(MATCH($C$4,نوع_ماده_غذایی)=2,$C$5&lt;=150,$C$9&gt;11.25),FALSE)</f>
        <v>0</v>
      </c>
      <c r="AR14" s="32" t="b">
        <f>IF($C$14&lt;&gt;"",AND(MATCH($C$4,نوع_ماده_غذایی)=2,$C$5&gt;150,$C$14&gt;13.5),FALSE)</f>
        <v>0</v>
      </c>
      <c r="AS14" s="116"/>
      <c r="AU14" s="34" t="str">
        <f>IF(AN$14=TRUE,"=","")</f>
        <v/>
      </c>
      <c r="AV14" s="34" t="str">
        <f t="shared" ref="AV14:AY14" si="7">IF(AO$14=TRUE,"=","")</f>
        <v/>
      </c>
      <c r="AW14" s="34" t="str">
        <f t="shared" si="7"/>
        <v/>
      </c>
      <c r="AX14" s="34" t="str">
        <f t="shared" si="7"/>
        <v/>
      </c>
      <c r="AY14" s="34" t="str">
        <f t="shared" si="7"/>
        <v/>
      </c>
    </row>
    <row r="15" spans="1:51" ht="24" customHeight="1" x14ac:dyDescent="0.6">
      <c r="B15" s="16" t="str">
        <f>IF($C$15="","","چربی در سهم")</f>
        <v/>
      </c>
      <c r="C15" s="46" t="str">
        <f>IFERROR(ROUND(IF(AND($C$5&lt;&gt;"",$C$10&lt;&gt;""),($C$10*$C$5)/100,""),2),"")</f>
        <v/>
      </c>
      <c r="G15" s="113"/>
      <c r="H15" s="113"/>
      <c r="I15" s="113"/>
      <c r="J15" s="113"/>
      <c r="K15" s="113"/>
      <c r="L15" s="113"/>
      <c r="O15" s="8" t="s">
        <v>103</v>
      </c>
      <c r="P15" s="8" t="s">
        <v>104</v>
      </c>
      <c r="AU15" s="31"/>
      <c r="AV15" s="31"/>
      <c r="AW15" s="31"/>
      <c r="AX15" s="31"/>
      <c r="AY15" s="31"/>
    </row>
    <row r="16" spans="1:51" ht="24" customHeight="1" x14ac:dyDescent="0.6">
      <c r="B16" s="16" t="str">
        <f>IF($C$16="","","نمک در سهم")</f>
        <v/>
      </c>
      <c r="C16" s="76" t="str">
        <f>IFERROR(ROUND(IF(AND($C$5&lt;&gt;"",$C$11&lt;&gt;""),($C$11*$C$5)/100,""),2),"")</f>
        <v/>
      </c>
      <c r="E16" s="114" t="s">
        <v>89</v>
      </c>
      <c r="F16" s="114"/>
      <c r="G16" s="91"/>
      <c r="I16" s="86"/>
      <c r="AU16" s="31"/>
      <c r="AV16" s="31"/>
      <c r="AW16" s="31"/>
      <c r="AX16" s="31"/>
      <c r="AY16" s="31"/>
    </row>
    <row r="17" spans="1:51" ht="24" customHeight="1" x14ac:dyDescent="0.6">
      <c r="B17" s="16" t="str">
        <f>IF($C$17="","","اسیدهای چرب ترانس در سهم")</f>
        <v/>
      </c>
      <c r="C17" s="46" t="str">
        <f>IFERROR(ROUND(IF(AND($C$5&lt;&gt;"",$C$12&lt;&gt;""),($C$12*$C$5)/100,""),2),"")</f>
        <v/>
      </c>
      <c r="AN17" s="32" t="b">
        <f>AND(MATCH($C$4,نوع_ماده_غذایی)=1,$C$12&lt;&gt;"",$C$12&lt;=0.5)</f>
        <v>0</v>
      </c>
      <c r="AO17" s="32" t="b">
        <f>AND(MATCH($C$4,نوع_ماده_غذایی)=1,$C$5&lt;=100,$C$12&gt;0.5,$C$12&lt;=2)</f>
        <v>0</v>
      </c>
      <c r="AP17" s="32" t="b">
        <f>AND(MATCH($C$4,نوع_ماده_غذایی)=1,$C$5&gt;100,$C$12&gt;0.5,$C$17&lt;=2)</f>
        <v>0</v>
      </c>
      <c r="AQ17" s="32" t="b">
        <f>IF($C$17&lt;&gt;"",AND(MATCH($C$4,نوع_ماده_غذایی)=1,$C$5&lt;=100,$C$12&gt;2),FALSE)</f>
        <v>0</v>
      </c>
      <c r="AR17" s="32" t="b">
        <f>IF($C$17&lt;&gt;"",AND(MATCH($C$4,نوع_ماده_غذایی)=1,$C$5&gt;100,$C$17&gt;2),FALSE)</f>
        <v>0</v>
      </c>
      <c r="AS17" s="117" t="s">
        <v>41</v>
      </c>
      <c r="AU17" s="34" t="str">
        <f>IF(AN$17=TRUE,"=","")</f>
        <v/>
      </c>
      <c r="AV17" s="34" t="str">
        <f t="shared" ref="AV17:AY17" si="8">IF(AO$17=TRUE,"=","")</f>
        <v/>
      </c>
      <c r="AW17" s="34" t="str">
        <f t="shared" si="8"/>
        <v/>
      </c>
      <c r="AX17" s="34" t="str">
        <f t="shared" si="8"/>
        <v/>
      </c>
      <c r="AY17" s="34" t="str">
        <f t="shared" si="8"/>
        <v/>
      </c>
    </row>
    <row r="18" spans="1:51" ht="24" customHeight="1" x14ac:dyDescent="0.95">
      <c r="B18" s="87"/>
      <c r="C18" s="88"/>
      <c r="AN18" s="32" t="b">
        <f>AND(MATCH($C$4,نوع_ماده_غذایی)=2,$C$12&lt;&gt;"",$C$12&lt;=0.5)</f>
        <v>0</v>
      </c>
      <c r="AO18" s="32" t="b">
        <f>AND(MATCH($C$4,نوع_ماده_غذایی)=2,$C$5&lt;=150,$C$12&gt;0.5,$C$12&lt;=2)</f>
        <v>0</v>
      </c>
      <c r="AP18" s="32" t="b">
        <f>AND(MATCH($C$4,نوع_ماده_غذایی)=2,$C$5&gt;150,$C$12&gt;0.5,$C$17&lt;=2)</f>
        <v>0</v>
      </c>
      <c r="AQ18" s="32" t="b">
        <f>IF($C$17&lt;&gt;"",AND(MATCH($C$4,نوع_ماده_غذایی)=2,$C$5&lt;=150,$C$12&gt;2),FALSE)</f>
        <v>0</v>
      </c>
      <c r="AR18" s="32" t="b">
        <f>IF($C$17&lt;&gt;"",AND(MATCH($C$4,نوع_ماده_غذایی)=2,$C$5&gt;150,$C$17&gt;2),FALSE)</f>
        <v>0</v>
      </c>
      <c r="AS18" s="117"/>
      <c r="AU18" s="34" t="str">
        <f>IF(AN$18=TRUE,"=","")</f>
        <v/>
      </c>
      <c r="AV18" s="34" t="str">
        <f t="shared" ref="AV18:AY18" si="9">IF(AO$18=TRUE,"=","")</f>
        <v/>
      </c>
      <c r="AW18" s="34" t="str">
        <f t="shared" si="9"/>
        <v/>
      </c>
      <c r="AX18" s="34" t="str">
        <f t="shared" si="9"/>
        <v/>
      </c>
      <c r="AY18" s="34" t="str">
        <f t="shared" si="9"/>
        <v/>
      </c>
    </row>
    <row r="19" spans="1:51" s="82" customFormat="1" ht="30.75" customHeight="1" x14ac:dyDescent="0.95">
      <c r="A19" s="80"/>
      <c r="B19" s="89" t="str">
        <f>IF(OR($AQ$10:$AR$11)=TRUE,"با توجه به بالا بودن درصد چربی این فراورده  برای افرادی که دچار بیماری های قلبی-عروقی، چاقی، بیماری های کبدی، دیابت و یا بیماری های سیستم عصبی هستند، ضرر دارد.
 -.","")</f>
        <v/>
      </c>
      <c r="C19" s="89" t="str">
        <f>IF(OR($AQ$13:$AR$14)=TRUE,"با توجه به بالا بودن درصد قند این فراورده برای افرادی که دچار بیماری دیابت، چاقی، بیماری های قلبی-عروقی، یا مشکلات گوارشی هستند، ضرر دارد.","")</f>
        <v/>
      </c>
      <c r="D19" s="84"/>
      <c r="E19" s="84"/>
      <c r="F19" s="106"/>
      <c r="G19" s="106"/>
      <c r="H19" s="106"/>
      <c r="I19" s="106"/>
      <c r="J19" s="80"/>
      <c r="K19" s="80"/>
      <c r="L19" s="80"/>
      <c r="M19" s="80"/>
      <c r="N19" s="81"/>
      <c r="O19" s="81"/>
      <c r="P19" s="81"/>
      <c r="AN19" s="83"/>
      <c r="AO19" s="83"/>
      <c r="AP19" s="83"/>
      <c r="AQ19" s="83"/>
      <c r="AR19" s="83"/>
      <c r="AS19" s="83"/>
    </row>
    <row r="20" spans="1:51" s="82" customFormat="1" ht="30.75" customHeight="1" x14ac:dyDescent="0.25">
      <c r="A20" s="80"/>
      <c r="B20" s="89" t="str">
        <f>IF(OR($AQ$7:$AR$8)=TRUE,"با توجه به بالا بودن درصد نمک این فراورده برای افرادی که دچار بیماری های قلبی-عروقی، فشار خون بالا، بیماری های کلیوی، یا دیابت هستند، ضرر دارد.","")</f>
        <v/>
      </c>
      <c r="C20" s="89" t="str">
        <f>IF(OR($AQ$17:$AR$18)=TRUE,"با توجه به بالا بودن میزان اسیدهای چرب ترانس ،افرادی که دچار بیماری های قلبی عروقی، دیابت، چاقی، فشارخون بالا، یا سایر بیماری های مزمن هستند، از مصرف این فراورده پرهیز کنند.","")</f>
        <v/>
      </c>
      <c r="D20" s="85"/>
      <c r="E20" s="85"/>
      <c r="F20" s="85"/>
      <c r="G20" s="85"/>
      <c r="H20" s="85"/>
      <c r="I20" s="85"/>
      <c r="J20" s="80"/>
      <c r="K20" s="80"/>
      <c r="L20" s="80"/>
      <c r="M20" s="80"/>
      <c r="N20" s="81"/>
      <c r="O20" s="81"/>
      <c r="P20" s="81"/>
      <c r="AN20" s="83"/>
      <c r="AO20" s="83"/>
      <c r="AP20" s="83"/>
      <c r="AQ20" s="83"/>
      <c r="AR20" s="83"/>
      <c r="AS20" s="83"/>
    </row>
  </sheetData>
  <sheetProtection algorithmName="SHA-512" hashValue="udhKge8W6shwb1FSkwzWAZJmFz3mzmTMdY4Iaf4coHCV4hgM6ZSLSaTV3OJkwZjVjrfvGfjnvIPcsjPVGqSgwQ==" saltValue="e98WHQfyfD6JbpEMGKxIRQ==" spinCount="100000" sheet="1" objects="1" scenarios="1" selectLockedCells="1"/>
  <mergeCells count="19">
    <mergeCell ref="AS7:AS8"/>
    <mergeCell ref="AS10:AS11"/>
    <mergeCell ref="AS13:AS14"/>
    <mergeCell ref="AS17:AS18"/>
    <mergeCell ref="I7:L7"/>
    <mergeCell ref="I8:L8"/>
    <mergeCell ref="I9:L9"/>
    <mergeCell ref="I10:L10"/>
    <mergeCell ref="M11:O11"/>
    <mergeCell ref="M12:O12"/>
    <mergeCell ref="F19:I19"/>
    <mergeCell ref="E1:L2"/>
    <mergeCell ref="G4:H4"/>
    <mergeCell ref="I4:L4"/>
    <mergeCell ref="J5:L5"/>
    <mergeCell ref="J6:L6"/>
    <mergeCell ref="G5:I5"/>
    <mergeCell ref="G14:L15"/>
    <mergeCell ref="E16:F16"/>
  </mergeCells>
  <conditionalFormatting sqref="G7:L7">
    <cfRule type="expression" dxfId="47" priority="120">
      <formula>$AR$14=TRUE</formula>
    </cfRule>
    <cfRule type="expression" dxfId="46" priority="121">
      <formula>$AQ$14=TRUE</formula>
    </cfRule>
    <cfRule type="expression" dxfId="45" priority="122">
      <formula>$AP$14=TRUE</formula>
    </cfRule>
    <cfRule type="expression" dxfId="44" priority="123">
      <formula>$AO$14=TRUE</formula>
    </cfRule>
    <cfRule type="expression" dxfId="43" priority="124">
      <formula>$AN$14=TRUE</formula>
    </cfRule>
    <cfRule type="expression" dxfId="42" priority="125">
      <formula>$AR$13=TRUE</formula>
    </cfRule>
    <cfRule type="expression" dxfId="41" priority="126">
      <formula>$AQ$13=TRUE</formula>
    </cfRule>
    <cfRule type="expression" dxfId="40" priority="127">
      <formula>$AP$13=TRUE</formula>
    </cfRule>
    <cfRule type="expression" dxfId="39" priority="128">
      <formula>$AO$13=TRUE</formula>
    </cfRule>
    <cfRule type="expression" dxfId="38" priority="129">
      <formula>$AN$13=TRUE</formula>
    </cfRule>
  </conditionalFormatting>
  <conditionalFormatting sqref="G8:L8">
    <cfRule type="expression" dxfId="37" priority="110">
      <formula>$AR$11=TRUE</formula>
    </cfRule>
    <cfRule type="expression" dxfId="36" priority="111">
      <formula>$AQ$11=TRUE</formula>
    </cfRule>
    <cfRule type="expression" dxfId="35" priority="112">
      <formula>$AP$11=TRUE</formula>
    </cfRule>
    <cfRule type="expression" dxfId="34" priority="113">
      <formula>$AO$11=TRUE</formula>
    </cfRule>
    <cfRule type="expression" dxfId="33" priority="114">
      <formula>$AN$11=TRUE</formula>
    </cfRule>
    <cfRule type="expression" dxfId="32" priority="115">
      <formula>$AR$10=TRUE</formula>
    </cfRule>
    <cfRule type="expression" dxfId="31" priority="116">
      <formula>$AQ$10=TRUE</formula>
    </cfRule>
    <cfRule type="expression" dxfId="30" priority="117">
      <formula>$AP$10=TRUE</formula>
    </cfRule>
    <cfRule type="expression" dxfId="29" priority="118">
      <formula>$AO$10=TRUE</formula>
    </cfRule>
    <cfRule type="expression" dxfId="28" priority="119">
      <formula>$AN$10=TRUE</formula>
    </cfRule>
  </conditionalFormatting>
  <conditionalFormatting sqref="G9:L9">
    <cfRule type="expression" dxfId="27" priority="100">
      <formula>$AR$8=TRUE</formula>
    </cfRule>
    <cfRule type="expression" dxfId="26" priority="101">
      <formula>$AQ$8=TRUE</formula>
    </cfRule>
    <cfRule type="expression" dxfId="25" priority="102">
      <formula>$AP$8=TRUE</formula>
    </cfRule>
    <cfRule type="expression" dxfId="24" priority="103">
      <formula>$AO$8=TRUE</formula>
    </cfRule>
    <cfRule type="expression" dxfId="23" priority="104">
      <formula>$AN$8=TRUE</formula>
    </cfRule>
    <cfRule type="expression" dxfId="22" priority="105">
      <formula>$AR$7=TRUE</formula>
    </cfRule>
    <cfRule type="expression" dxfId="21" priority="106">
      <formula>$AQ$7=TRUE</formula>
    </cfRule>
    <cfRule type="expression" dxfId="20" priority="107">
      <formula>$AP$7=TRUE</formula>
    </cfRule>
    <cfRule type="expression" dxfId="19" priority="108">
      <formula>$AO$7=TRUE</formula>
    </cfRule>
    <cfRule type="expression" dxfId="18" priority="109">
      <formula>$AN$7=TRUE</formula>
    </cfRule>
  </conditionalFormatting>
  <conditionalFormatting sqref="G10:L10">
    <cfRule type="expression" dxfId="17" priority="90">
      <formula>$AR$18=TRUE</formula>
    </cfRule>
    <cfRule type="expression" dxfId="16" priority="91">
      <formula>$AQ$18=TRUE</formula>
    </cfRule>
    <cfRule type="expression" dxfId="15" priority="92">
      <formula>$AP$18=TRUE</formula>
    </cfRule>
    <cfRule type="expression" dxfId="14" priority="93">
      <formula>$AO$18=TRUE</formula>
    </cfRule>
    <cfRule type="expression" dxfId="13" priority="94">
      <formula>$AN$18=TRUE</formula>
    </cfRule>
    <cfRule type="expression" dxfId="12" priority="95">
      <formula>$AR$17=TRUE</formula>
    </cfRule>
    <cfRule type="expression" dxfId="11" priority="96">
      <formula>$AQ$17=TRUE</formula>
    </cfRule>
    <cfRule type="expression" dxfId="10" priority="97">
      <formula>$AP$17=TRUE</formula>
    </cfRule>
    <cfRule type="expression" dxfId="9" priority="98">
      <formula>$AO$17=TRUE</formula>
    </cfRule>
    <cfRule type="expression" dxfId="8" priority="99">
      <formula>$AN$17=TRUE</formula>
    </cfRule>
  </conditionalFormatting>
  <conditionalFormatting sqref="B3:C8 B13:C13 B9:B12">
    <cfRule type="expression" dxfId="7" priority="89">
      <formula>$B3&lt;&gt;""</formula>
    </cfRule>
  </conditionalFormatting>
  <conditionalFormatting sqref="B14:C17">
    <cfRule type="expression" dxfId="6" priority="88">
      <formula>$C14&lt;&gt;""</formula>
    </cfRule>
  </conditionalFormatting>
  <conditionalFormatting sqref="G6:L6">
    <cfRule type="expression" dxfId="5" priority="7">
      <formula>$G$6:$L$6&lt;&gt;""</formula>
    </cfRule>
  </conditionalFormatting>
  <conditionalFormatting sqref="G5:L5">
    <cfRule type="expression" dxfId="4" priority="6">
      <formula>$G$5:$L$5&lt;&gt;""</formula>
    </cfRule>
  </conditionalFormatting>
  <conditionalFormatting sqref="G4:L4">
    <cfRule type="expression" dxfId="3" priority="5">
      <formula>$G$4&lt;&gt;""</formula>
    </cfRule>
  </conditionalFormatting>
  <conditionalFormatting sqref="C12">
    <cfRule type="expression" dxfId="2" priority="2">
      <formula>$B12&lt;&gt;""</formula>
    </cfRule>
  </conditionalFormatting>
  <conditionalFormatting sqref="C9:C11">
    <cfRule type="expression" dxfId="1" priority="1">
      <formula>$B9&lt;&gt;""</formula>
    </cfRule>
  </conditionalFormatting>
  <dataValidations count="3">
    <dataValidation type="list" allowBlank="1" showInputMessage="1" showErrorMessage="1" sqref="B13" xr:uid="{3B2BF09B-0449-4638-B520-807771F1431C}">
      <formula1>شماره_پروانه_ها</formula1>
    </dataValidation>
    <dataValidation type="list" allowBlank="1" showInputMessage="1" showErrorMessage="1" promptTitle="توجه" prompt="_x000a_نوع ماده غذایی را از لیست کشویی انتخاب کنید._x000a_در صورت عدم انتخاب نوع ماده غذایی نرم افزار با خطا مواجه می شود و نشانگر رنگی محدوده های رنگی را نمایش نخواهد داد._x000a_" sqref="C4" xr:uid="{8D566A3E-DF9E-4291-AFDE-8E80169A9A75}">
      <formula1>نوع_ماده_غذایی</formula1>
    </dataValidation>
    <dataValidation type="list" allowBlank="1" showInputMessage="1" showErrorMessage="1" sqref="C7" xr:uid="{03E047C1-F07F-48CA-8447-BB247841349A}">
      <formula1>IF(MATCH($C$4,نوع_ماده_غذایی)=1,sahm_jamed,sahm_mayeh)</formula1>
    </dataValidation>
  </dataValidations>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iconSet" priority="4" id="{1A26B6BD-B9BD-4811-AC75-ACB34021AC23}">
            <x14:iconSet iconSet="3Symbols2" showValue="0" custom="1">
              <x14:cfvo type="percent">
                <xm:f>0</xm:f>
              </x14:cfvo>
              <x14:cfvo type="num">
                <xm:f>1</xm:f>
              </x14:cfvo>
              <x14:cfvo type="num">
                <xm:f>2</xm:f>
              </x14:cfvo>
              <x14:cfIcon iconSet="NoIcons" iconId="0"/>
              <x14:cfIcon iconSet="3Symbols2" iconId="0"/>
              <x14:cfIcon iconSet="3Symbols2" iconId="2"/>
            </x14:iconSet>
          </x14:cfRule>
          <xm:sqref>D3:D13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1D867-DEEA-44E1-A009-5B13A5D94AFB}">
  <sheetPr codeName="Sheet2"/>
  <dimension ref="A1:U25"/>
  <sheetViews>
    <sheetView rightToLeft="1" topLeftCell="H1" workbookViewId="0">
      <selection activeCell="N14" sqref="N14"/>
    </sheetView>
  </sheetViews>
  <sheetFormatPr defaultRowHeight="15" x14ac:dyDescent="0.25"/>
  <cols>
    <col min="1" max="1" width="11.140625" bestFit="1" customWidth="1"/>
    <col min="3" max="3" width="22" bestFit="1" customWidth="1"/>
    <col min="5" max="5" width="6.85546875" style="2" bestFit="1" customWidth="1"/>
    <col min="6" max="6" width="3.28515625" style="2" bestFit="1" customWidth="1"/>
    <col min="7" max="7" width="27.5703125" bestFit="1" customWidth="1"/>
    <col min="8" max="8" width="31.85546875" bestFit="1" customWidth="1"/>
    <col min="9" max="9" width="13.42578125" style="1" bestFit="1" customWidth="1"/>
    <col min="10" max="10" width="13.28515625" bestFit="1" customWidth="1"/>
    <col min="11" max="11" width="5" customWidth="1"/>
    <col min="12" max="12" width="13.5703125" bestFit="1" customWidth="1"/>
    <col min="16" max="16" width="13.7109375" bestFit="1" customWidth="1"/>
    <col min="17" max="17" width="13.28515625" bestFit="1" customWidth="1"/>
    <col min="19" max="19" width="16.28515625" bestFit="1" customWidth="1"/>
    <col min="20" max="20" width="15.5703125" bestFit="1" customWidth="1"/>
    <col min="21" max="21" width="14.5703125" style="25" bestFit="1" customWidth="1"/>
  </cols>
  <sheetData>
    <row r="1" spans="1:21" x14ac:dyDescent="0.25">
      <c r="A1" s="3" t="s">
        <v>0</v>
      </c>
      <c r="C1" s="3" t="s">
        <v>13</v>
      </c>
      <c r="E1" s="4" t="s">
        <v>48</v>
      </c>
      <c r="F1" s="4" t="s">
        <v>49</v>
      </c>
      <c r="G1" s="3" t="s">
        <v>1</v>
      </c>
      <c r="H1" s="3" t="s">
        <v>2</v>
      </c>
      <c r="I1" s="122" t="s">
        <v>22</v>
      </c>
      <c r="J1" s="122"/>
      <c r="L1" s="123" t="s">
        <v>23</v>
      </c>
      <c r="M1" s="123"/>
      <c r="S1" t="s">
        <v>84</v>
      </c>
      <c r="T1" t="s">
        <v>85</v>
      </c>
      <c r="U1" s="25" t="s">
        <v>86</v>
      </c>
    </row>
    <row r="2" spans="1:21" ht="15.75" x14ac:dyDescent="0.25">
      <c r="A2" s="3" t="s">
        <v>1</v>
      </c>
      <c r="C2" s="3" t="s">
        <v>10</v>
      </c>
      <c r="E2" s="4" t="s">
        <v>50</v>
      </c>
      <c r="F2" s="4" t="s">
        <v>51</v>
      </c>
      <c r="G2" s="5" t="s">
        <v>14</v>
      </c>
      <c r="H2" s="75" t="s">
        <v>18</v>
      </c>
      <c r="I2" s="6" t="s">
        <v>47</v>
      </c>
      <c r="J2" s="3" t="s">
        <v>53</v>
      </c>
      <c r="L2" s="6" t="s">
        <v>24</v>
      </c>
      <c r="M2" s="3" t="s">
        <v>27</v>
      </c>
      <c r="P2" s="6" t="s">
        <v>47</v>
      </c>
      <c r="Q2" s="3" t="s">
        <v>53</v>
      </c>
      <c r="S2" t="s">
        <v>60</v>
      </c>
      <c r="T2" t="s">
        <v>61</v>
      </c>
      <c r="U2" s="25" t="s">
        <v>62</v>
      </c>
    </row>
    <row r="3" spans="1:21" ht="15.75" x14ac:dyDescent="0.25">
      <c r="A3" s="3" t="s">
        <v>2</v>
      </c>
      <c r="C3" s="3" t="s">
        <v>11</v>
      </c>
      <c r="G3" s="5" t="s">
        <v>15</v>
      </c>
      <c r="H3" s="75" t="s">
        <v>19</v>
      </c>
      <c r="I3" s="6" t="s">
        <v>46</v>
      </c>
      <c r="J3" s="3" t="s">
        <v>52</v>
      </c>
      <c r="L3" s="6" t="s">
        <v>25</v>
      </c>
      <c r="M3" s="3" t="s">
        <v>28</v>
      </c>
      <c r="P3" s="6" t="s">
        <v>46</v>
      </c>
      <c r="Q3" s="3" t="s">
        <v>52</v>
      </c>
      <c r="S3" t="s">
        <v>63</v>
      </c>
      <c r="T3" t="s">
        <v>64</v>
      </c>
      <c r="U3" s="25" t="s">
        <v>65</v>
      </c>
    </row>
    <row r="4" spans="1:21" ht="15.75" x14ac:dyDescent="0.25">
      <c r="C4" s="3" t="s">
        <v>12</v>
      </c>
      <c r="G4" s="5" t="s">
        <v>16</v>
      </c>
      <c r="H4" s="75" t="s">
        <v>20</v>
      </c>
      <c r="I4" s="6" t="s">
        <v>45</v>
      </c>
      <c r="J4" s="3" t="s">
        <v>26</v>
      </c>
      <c r="L4" s="6" t="s">
        <v>36</v>
      </c>
      <c r="M4" s="3" t="s">
        <v>38</v>
      </c>
      <c r="P4" s="6" t="s">
        <v>45</v>
      </c>
      <c r="Q4" s="3" t="s">
        <v>26</v>
      </c>
      <c r="S4" t="s">
        <v>66</v>
      </c>
      <c r="T4" t="s">
        <v>67</v>
      </c>
      <c r="U4" s="25" t="s">
        <v>68</v>
      </c>
    </row>
    <row r="5" spans="1:21" ht="15.75" x14ac:dyDescent="0.25">
      <c r="G5" s="5" t="s">
        <v>17</v>
      </c>
      <c r="H5" s="75" t="s">
        <v>21</v>
      </c>
      <c r="I5" s="6" t="s">
        <v>40</v>
      </c>
      <c r="J5" s="3" t="s">
        <v>27</v>
      </c>
      <c r="L5" s="6" t="s">
        <v>37</v>
      </c>
      <c r="M5" s="3" t="s">
        <v>39</v>
      </c>
      <c r="P5" s="90" t="s">
        <v>128</v>
      </c>
      <c r="Q5" s="3" t="s">
        <v>29</v>
      </c>
      <c r="S5" t="s">
        <v>69</v>
      </c>
      <c r="T5" t="s">
        <v>70</v>
      </c>
      <c r="U5" s="25" t="s">
        <v>71</v>
      </c>
    </row>
    <row r="6" spans="1:21" x14ac:dyDescent="0.25">
      <c r="I6" s="6" t="s">
        <v>24</v>
      </c>
      <c r="J6" s="3" t="s">
        <v>27</v>
      </c>
      <c r="P6" s="90" t="s">
        <v>132</v>
      </c>
      <c r="Q6" s="3" t="s">
        <v>115</v>
      </c>
      <c r="S6" t="s">
        <v>72</v>
      </c>
      <c r="T6" t="s">
        <v>73</v>
      </c>
      <c r="U6" s="25" t="s">
        <v>74</v>
      </c>
    </row>
    <row r="7" spans="1:21" x14ac:dyDescent="0.25">
      <c r="I7" s="6" t="s">
        <v>25</v>
      </c>
      <c r="J7" s="3" t="s">
        <v>28</v>
      </c>
      <c r="P7" s="73" t="s">
        <v>133</v>
      </c>
      <c r="Q7" s="74" t="s">
        <v>116</v>
      </c>
      <c r="S7" t="s">
        <v>75</v>
      </c>
      <c r="T7" t="s">
        <v>76</v>
      </c>
      <c r="U7" s="25" t="s">
        <v>77</v>
      </c>
    </row>
    <row r="8" spans="1:21" x14ac:dyDescent="0.25">
      <c r="I8" s="90" t="s">
        <v>128</v>
      </c>
      <c r="J8" s="3" t="s">
        <v>29</v>
      </c>
      <c r="P8" s="6" t="s">
        <v>40</v>
      </c>
      <c r="Q8" s="3" t="s">
        <v>27</v>
      </c>
      <c r="S8" t="s">
        <v>78</v>
      </c>
      <c r="T8" t="s">
        <v>79</v>
      </c>
      <c r="U8" s="25" t="s">
        <v>80</v>
      </c>
    </row>
    <row r="9" spans="1:21" x14ac:dyDescent="0.25">
      <c r="I9" s="6" t="s">
        <v>132</v>
      </c>
      <c r="J9" s="3" t="s">
        <v>115</v>
      </c>
      <c r="P9" s="6" t="s">
        <v>24</v>
      </c>
      <c r="Q9" s="3" t="s">
        <v>27</v>
      </c>
      <c r="S9" t="s">
        <v>81</v>
      </c>
      <c r="T9" t="s">
        <v>82</v>
      </c>
      <c r="U9" s="25" t="s">
        <v>83</v>
      </c>
    </row>
    <row r="10" spans="1:21" x14ac:dyDescent="0.25">
      <c r="I10" s="73" t="s">
        <v>133</v>
      </c>
      <c r="J10" s="74" t="s">
        <v>116</v>
      </c>
      <c r="P10" s="6" t="s">
        <v>36</v>
      </c>
      <c r="Q10" s="3" t="s">
        <v>38</v>
      </c>
    </row>
    <row r="11" spans="1:21" x14ac:dyDescent="0.25">
      <c r="I11" s="90" t="s">
        <v>129</v>
      </c>
      <c r="J11" s="3" t="s">
        <v>30</v>
      </c>
      <c r="P11" s="6" t="s">
        <v>57</v>
      </c>
      <c r="Q11" s="3" t="s">
        <v>30</v>
      </c>
    </row>
    <row r="12" spans="1:21" x14ac:dyDescent="0.25">
      <c r="I12" s="90" t="s">
        <v>130</v>
      </c>
      <c r="J12" s="3" t="s">
        <v>31</v>
      </c>
      <c r="P12" s="6" t="s">
        <v>25</v>
      </c>
      <c r="Q12" s="3" t="s">
        <v>28</v>
      </c>
    </row>
    <row r="13" spans="1:21" x14ac:dyDescent="0.25">
      <c r="I13" s="90" t="s">
        <v>131</v>
      </c>
      <c r="J13" s="3" t="s">
        <v>32</v>
      </c>
      <c r="P13" s="6" t="s">
        <v>37</v>
      </c>
      <c r="Q13" s="3" t="s">
        <v>39</v>
      </c>
    </row>
    <row r="14" spans="1:21" x14ac:dyDescent="0.25">
      <c r="I14" s="90" t="s">
        <v>119</v>
      </c>
      <c r="J14" s="3" t="s">
        <v>33</v>
      </c>
      <c r="P14" s="92" t="s">
        <v>130</v>
      </c>
      <c r="Q14" s="3" t="s">
        <v>31</v>
      </c>
    </row>
    <row r="15" spans="1:21" x14ac:dyDescent="0.25">
      <c r="I15" s="90" t="s">
        <v>120</v>
      </c>
      <c r="J15" s="3" t="s">
        <v>34</v>
      </c>
      <c r="P15" s="92" t="s">
        <v>131</v>
      </c>
      <c r="Q15" s="3" t="s">
        <v>32</v>
      </c>
    </row>
    <row r="16" spans="1:21" x14ac:dyDescent="0.25">
      <c r="I16" s="90" t="s">
        <v>121</v>
      </c>
      <c r="J16" s="3" t="s">
        <v>35</v>
      </c>
      <c r="O16" s="25"/>
      <c r="P16" s="90" t="s">
        <v>119</v>
      </c>
      <c r="Q16" s="3" t="s">
        <v>33</v>
      </c>
    </row>
    <row r="17" spans="9:17" x14ac:dyDescent="0.25">
      <c r="I17" s="90" t="s">
        <v>122</v>
      </c>
      <c r="J17" s="3" t="s">
        <v>109</v>
      </c>
      <c r="O17" s="25"/>
      <c r="P17" s="90" t="s">
        <v>120</v>
      </c>
      <c r="Q17" s="3" t="s">
        <v>34</v>
      </c>
    </row>
    <row r="18" spans="9:17" x14ac:dyDescent="0.25">
      <c r="I18" s="90" t="s">
        <v>123</v>
      </c>
      <c r="J18" s="3" t="s">
        <v>110</v>
      </c>
      <c r="O18" s="25"/>
      <c r="P18" s="90" t="s">
        <v>121</v>
      </c>
      <c r="Q18" s="3" t="s">
        <v>35</v>
      </c>
    </row>
    <row r="19" spans="9:17" x14ac:dyDescent="0.25">
      <c r="I19" s="90" t="s">
        <v>124</v>
      </c>
      <c r="J19" s="3" t="s">
        <v>111</v>
      </c>
      <c r="O19" s="25"/>
      <c r="P19" s="90" t="s">
        <v>122</v>
      </c>
      <c r="Q19" s="3" t="s">
        <v>109</v>
      </c>
    </row>
    <row r="20" spans="9:17" x14ac:dyDescent="0.25">
      <c r="I20" s="90" t="s">
        <v>125</v>
      </c>
      <c r="J20" s="3" t="s">
        <v>112</v>
      </c>
      <c r="O20" s="25"/>
      <c r="P20" s="90" t="s">
        <v>123</v>
      </c>
      <c r="Q20" s="3" t="s">
        <v>110</v>
      </c>
    </row>
    <row r="21" spans="9:17" x14ac:dyDescent="0.25">
      <c r="I21" s="90" t="s">
        <v>126</v>
      </c>
      <c r="J21" s="3" t="s">
        <v>113</v>
      </c>
      <c r="O21" s="25"/>
      <c r="P21" s="90" t="s">
        <v>124</v>
      </c>
      <c r="Q21" s="3" t="s">
        <v>111</v>
      </c>
    </row>
    <row r="22" spans="9:17" x14ac:dyDescent="0.25">
      <c r="I22" s="90" t="s">
        <v>127</v>
      </c>
      <c r="J22" s="3" t="s">
        <v>114</v>
      </c>
      <c r="O22" s="25"/>
      <c r="P22" s="90" t="s">
        <v>125</v>
      </c>
      <c r="Q22" s="3" t="s">
        <v>112</v>
      </c>
    </row>
    <row r="23" spans="9:17" x14ac:dyDescent="0.25">
      <c r="O23" s="25"/>
      <c r="P23" s="90" t="s">
        <v>126</v>
      </c>
      <c r="Q23" s="3" t="s">
        <v>113</v>
      </c>
    </row>
    <row r="24" spans="9:17" x14ac:dyDescent="0.25">
      <c r="O24" s="25"/>
      <c r="P24" s="90" t="s">
        <v>127</v>
      </c>
      <c r="Q24" s="3" t="s">
        <v>114</v>
      </c>
    </row>
    <row r="25" spans="9:17" x14ac:dyDescent="0.25">
      <c r="O25" s="25"/>
      <c r="P25" s="90" t="s">
        <v>121</v>
      </c>
      <c r="Q25" s="3" t="s">
        <v>35</v>
      </c>
    </row>
  </sheetData>
  <sortState xmlns:xlrd2="http://schemas.microsoft.com/office/spreadsheetml/2017/richdata2" ref="I2:J14">
    <sortCondition ref="J14"/>
  </sortState>
  <mergeCells count="2">
    <mergeCell ref="I1:J1"/>
    <mergeCell ref="L1:M1"/>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EB866-23ED-4E33-82AB-0D433ABFEB7B}">
  <sheetPr codeName="Sheet3"/>
  <dimension ref="A1:X17"/>
  <sheetViews>
    <sheetView showGridLines="0" rightToLeft="1" zoomScaleNormal="100" workbookViewId="0">
      <selection activeCell="D6" sqref="D6:E7"/>
    </sheetView>
  </sheetViews>
  <sheetFormatPr defaultColWidth="0" defaultRowHeight="15" zeroHeight="1" x14ac:dyDescent="0.25"/>
  <cols>
    <col min="1" max="1" width="9.140625" customWidth="1"/>
    <col min="2" max="13" width="7.7109375" customWidth="1"/>
    <col min="14" max="24" width="9.140625" customWidth="1"/>
    <col min="25" max="16384" width="9.140625" hidden="1"/>
  </cols>
  <sheetData>
    <row r="1" spans="1:23" ht="15.75" thickBot="1" x14ac:dyDescent="0.3">
      <c r="A1" s="72" t="s">
        <v>107</v>
      </c>
    </row>
    <row r="2" spans="1:23" ht="30" x14ac:dyDescent="0.25">
      <c r="B2" s="53"/>
      <c r="C2" s="54"/>
      <c r="D2" s="54"/>
      <c r="E2" s="54"/>
      <c r="F2" s="54"/>
      <c r="G2" s="54"/>
      <c r="H2" s="54"/>
      <c r="I2" s="54"/>
      <c r="J2" s="54"/>
      <c r="K2" s="54"/>
      <c r="L2" s="54"/>
      <c r="M2" s="131"/>
      <c r="O2" s="124" t="s">
        <v>105</v>
      </c>
      <c r="P2" s="125"/>
      <c r="Q2" s="125"/>
      <c r="R2" s="125"/>
      <c r="S2" s="125"/>
      <c r="T2" s="125"/>
      <c r="U2" s="125"/>
      <c r="V2" s="125"/>
      <c r="W2" s="126"/>
    </row>
    <row r="3" spans="1:23" ht="24" customHeight="1" x14ac:dyDescent="0.25">
      <c r="B3" s="55"/>
      <c r="C3" s="134" t="s">
        <v>98</v>
      </c>
      <c r="D3" s="134"/>
      <c r="E3" s="134"/>
      <c r="F3" s="134"/>
      <c r="G3" s="56"/>
      <c r="H3" s="56"/>
      <c r="I3" s="57"/>
      <c r="J3" s="57"/>
      <c r="K3" s="57"/>
      <c r="L3" s="57"/>
      <c r="M3" s="132"/>
      <c r="O3" s="48"/>
      <c r="P3" s="127" t="s">
        <v>100</v>
      </c>
      <c r="Q3" s="127"/>
      <c r="R3" s="127"/>
      <c r="S3" s="127"/>
      <c r="T3" s="127"/>
      <c r="U3" s="127"/>
      <c r="V3" s="67">
        <v>1</v>
      </c>
      <c r="W3" s="49"/>
    </row>
    <row r="4" spans="1:23" ht="24" customHeight="1" x14ac:dyDescent="0.25">
      <c r="B4" s="55"/>
      <c r="C4" s="134"/>
      <c r="D4" s="134"/>
      <c r="E4" s="134"/>
      <c r="F4" s="134"/>
      <c r="G4" s="57"/>
      <c r="H4" s="57"/>
      <c r="I4" s="57"/>
      <c r="J4" s="57"/>
      <c r="K4" s="57"/>
      <c r="L4" s="57"/>
      <c r="M4" s="132"/>
      <c r="O4" s="48"/>
      <c r="P4" s="127" t="s">
        <v>101</v>
      </c>
      <c r="Q4" s="127"/>
      <c r="R4" s="127"/>
      <c r="S4" s="127"/>
      <c r="T4" s="127"/>
      <c r="U4" s="127"/>
      <c r="V4" s="68">
        <v>1</v>
      </c>
      <c r="W4" s="49"/>
    </row>
    <row r="5" spans="1:23" ht="24" customHeight="1" thickBot="1" x14ac:dyDescent="0.3">
      <c r="B5" s="55"/>
      <c r="C5" s="57"/>
      <c r="D5" s="57"/>
      <c r="E5" s="57"/>
      <c r="F5" s="57"/>
      <c r="G5" s="57"/>
      <c r="H5" s="57"/>
      <c r="I5" s="57"/>
      <c r="J5" s="57"/>
      <c r="K5" s="57"/>
      <c r="L5" s="57"/>
      <c r="M5" s="132"/>
      <c r="O5" s="48"/>
      <c r="P5" s="127" t="s">
        <v>102</v>
      </c>
      <c r="Q5" s="127"/>
      <c r="R5" s="127"/>
      <c r="S5" s="127"/>
      <c r="T5" s="127"/>
      <c r="U5" s="127"/>
      <c r="V5" s="69">
        <v>1.5</v>
      </c>
      <c r="W5" s="49"/>
    </row>
    <row r="6" spans="1:23" ht="24" customHeight="1" x14ac:dyDescent="0.25">
      <c r="B6" s="55"/>
      <c r="C6" s="57"/>
      <c r="D6" s="135">
        <v>1050</v>
      </c>
      <c r="E6" s="136"/>
      <c r="F6" s="57"/>
      <c r="G6" s="57"/>
      <c r="H6" s="57"/>
      <c r="I6" s="57"/>
      <c r="J6" s="57"/>
      <c r="K6" s="139">
        <f>(D6/1000)*2.5</f>
        <v>2.625</v>
      </c>
      <c r="L6" s="140"/>
      <c r="M6" s="132"/>
      <c r="O6" s="48"/>
      <c r="P6" s="128" t="s">
        <v>99</v>
      </c>
      <c r="Q6" s="128"/>
      <c r="R6" s="128"/>
      <c r="S6" s="128"/>
      <c r="T6" s="128"/>
      <c r="U6" s="128"/>
      <c r="V6" s="66">
        <f>IF(COUNTA(V3:V5)&lt;&gt;3,"",SUM(($V$3*4),($V$4*4),($V$5*9)))</f>
        <v>21.5</v>
      </c>
      <c r="W6" s="49"/>
    </row>
    <row r="7" spans="1:23" ht="29.25" customHeight="1" thickBot="1" x14ac:dyDescent="0.5">
      <c r="B7" s="58"/>
      <c r="C7" s="59"/>
      <c r="D7" s="137"/>
      <c r="E7" s="138"/>
      <c r="F7" s="59"/>
      <c r="G7" s="59"/>
      <c r="H7" s="59"/>
      <c r="I7" s="57"/>
      <c r="J7" s="57"/>
      <c r="K7" s="141"/>
      <c r="L7" s="142"/>
      <c r="M7" s="132"/>
      <c r="O7" s="52"/>
      <c r="P7" s="50"/>
      <c r="Q7" s="50"/>
      <c r="R7" s="50"/>
      <c r="S7" s="50"/>
      <c r="T7" s="50"/>
      <c r="U7" s="50"/>
      <c r="V7" s="50"/>
      <c r="W7" s="51"/>
    </row>
    <row r="8" spans="1:23" ht="29.25" thickBot="1" x14ac:dyDescent="0.5">
      <c r="B8" s="60"/>
      <c r="C8" s="61"/>
      <c r="D8" s="61"/>
      <c r="E8" s="61"/>
      <c r="F8" s="61"/>
      <c r="G8" s="61"/>
      <c r="H8" s="61"/>
      <c r="I8" s="62"/>
      <c r="J8" s="62"/>
      <c r="K8" s="62"/>
      <c r="L8" s="62"/>
      <c r="M8" s="133"/>
    </row>
    <row r="9" spans="1:23" ht="29.25" thickBot="1" x14ac:dyDescent="0.5">
      <c r="B9" s="151"/>
      <c r="C9" s="151"/>
      <c r="D9" s="151"/>
      <c r="E9" s="151"/>
      <c r="F9" s="151"/>
      <c r="G9" s="151"/>
      <c r="H9" s="151"/>
    </row>
    <row r="10" spans="1:23" x14ac:dyDescent="0.25">
      <c r="B10" s="53"/>
      <c r="C10" s="54"/>
      <c r="D10" s="54"/>
      <c r="E10" s="54"/>
      <c r="F10" s="54"/>
      <c r="G10" s="54"/>
      <c r="H10" s="54"/>
      <c r="I10" s="54"/>
      <c r="J10" s="54"/>
      <c r="K10" s="54"/>
      <c r="L10" s="54"/>
      <c r="M10" s="63"/>
    </row>
    <row r="11" spans="1:23" ht="24" customHeight="1" x14ac:dyDescent="0.25">
      <c r="B11" s="55"/>
      <c r="C11" s="134" t="s">
        <v>108</v>
      </c>
      <c r="D11" s="134"/>
      <c r="E11" s="134"/>
      <c r="F11" s="134"/>
      <c r="G11" s="56"/>
      <c r="H11" s="56"/>
      <c r="I11" s="57"/>
      <c r="J11" s="57"/>
      <c r="K11" s="57"/>
      <c r="L11" s="57"/>
      <c r="M11" s="64"/>
    </row>
    <row r="12" spans="1:23" ht="24" customHeight="1" x14ac:dyDescent="0.25">
      <c r="B12" s="55"/>
      <c r="C12" s="134"/>
      <c r="D12" s="134"/>
      <c r="E12" s="134"/>
      <c r="F12" s="134"/>
      <c r="G12" s="57"/>
      <c r="H12" s="57"/>
      <c r="I12" s="57"/>
      <c r="J12" s="57"/>
      <c r="K12" s="57"/>
      <c r="L12" s="57"/>
      <c r="M12" s="64"/>
    </row>
    <row r="13" spans="1:23" ht="24" customHeight="1" thickBot="1" x14ac:dyDescent="0.3">
      <c r="B13" s="55"/>
      <c r="C13" s="57"/>
      <c r="D13" s="57"/>
      <c r="E13" s="57"/>
      <c r="F13" s="57"/>
      <c r="G13" s="57"/>
      <c r="H13" s="57"/>
      <c r="I13" s="57"/>
      <c r="J13" s="57"/>
      <c r="K13" s="57"/>
      <c r="L13" s="57"/>
      <c r="M13" s="64"/>
    </row>
    <row r="14" spans="1:23" ht="24" customHeight="1" x14ac:dyDescent="0.25">
      <c r="B14" s="55"/>
      <c r="C14" s="57"/>
      <c r="D14" s="143">
        <v>2.625</v>
      </c>
      <c r="E14" s="144"/>
      <c r="F14" s="57"/>
      <c r="G14" s="57"/>
      <c r="H14" s="57"/>
      <c r="I14" s="57"/>
      <c r="J14" s="57"/>
      <c r="K14" s="147">
        <f>(D14*1000)/2.5</f>
        <v>1050</v>
      </c>
      <c r="L14" s="148"/>
      <c r="M14" s="64"/>
    </row>
    <row r="15" spans="1:23" ht="29.25" thickBot="1" x14ac:dyDescent="0.5">
      <c r="B15" s="58"/>
      <c r="C15" s="59"/>
      <c r="D15" s="145"/>
      <c r="E15" s="146"/>
      <c r="F15" s="59"/>
      <c r="G15" s="59"/>
      <c r="H15" s="59"/>
      <c r="I15" s="57"/>
      <c r="J15" s="57"/>
      <c r="K15" s="149"/>
      <c r="L15" s="150"/>
      <c r="M15" s="64"/>
    </row>
    <row r="16" spans="1:23" ht="29.25" thickBot="1" x14ac:dyDescent="0.5">
      <c r="B16" s="129"/>
      <c r="C16" s="130"/>
      <c r="D16" s="130"/>
      <c r="E16" s="130"/>
      <c r="F16" s="130"/>
      <c r="G16" s="130"/>
      <c r="H16" s="130"/>
      <c r="I16" s="62"/>
      <c r="J16" s="62"/>
      <c r="K16" s="62"/>
      <c r="L16" s="62"/>
      <c r="M16" s="65"/>
    </row>
    <row r="17" x14ac:dyDescent="0.25"/>
  </sheetData>
  <sheetProtection algorithmName="SHA-512" hashValue="td3VtEeafNZM2r44NiKSGEJqQ77m34Nh9k+Yix6705nw775umFGzJBEYGVSaav3uDveI5Y3JGbTBZIilzCXvNA==" saltValue="tUxJtuEGBs9g4t1l93QldQ==" spinCount="100000" sheet="1" scenarios="1" selectLockedCells="1"/>
  <mergeCells count="14">
    <mergeCell ref="B16:H16"/>
    <mergeCell ref="M2:M8"/>
    <mergeCell ref="C3:F4"/>
    <mergeCell ref="C11:F12"/>
    <mergeCell ref="D6:E7"/>
    <mergeCell ref="K6:L7"/>
    <mergeCell ref="D14:E15"/>
    <mergeCell ref="K14:L15"/>
    <mergeCell ref="B9:H9"/>
    <mergeCell ref="O2:W2"/>
    <mergeCell ref="P3:U3"/>
    <mergeCell ref="P4:U4"/>
    <mergeCell ref="P5:U5"/>
    <mergeCell ref="P6:U6"/>
  </mergeCells>
  <conditionalFormatting sqref="P3:V6">
    <cfRule type="expression" dxfId="0" priority="1">
      <formula>$V3&lt;&gt;""</formula>
    </cfRule>
  </conditionalFormatting>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Guide</vt:lpstr>
      <vt:lpstr>Data</vt:lpstr>
      <vt:lpstr>Setting</vt:lpstr>
      <vt:lpstr>Image &amp; Convertor</vt:lpstr>
      <vt:lpstr>Cup</vt:lpstr>
      <vt:lpstr>Tbsp</vt:lpstr>
      <vt:lpstr>Tsp</vt:lpstr>
      <vt:lpstr>جامد</vt:lpstr>
      <vt:lpstr>شماره_پروانه_ها</vt:lpstr>
      <vt:lpstr>مایع</vt:lpstr>
      <vt:lpstr>نوع_ماده_غذایی</vt:lpstr>
    </vt:vector>
  </TitlesOfParts>
  <Manager>Mosayeb Khani</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Created By: Mosayeb Khani</dc:title>
  <dc:subject>Table color</dc:subject>
  <dc:creator>Mosayeb</dc:creator>
  <cp:keywords>QC-T.L</cp:keywords>
  <cp:lastModifiedBy>M.Khani</cp:lastModifiedBy>
  <dcterms:created xsi:type="dcterms:W3CDTF">2023-03-14T19:33:41Z</dcterms:created>
  <dcterms:modified xsi:type="dcterms:W3CDTF">2023-06-07T02:56:10Z</dcterms:modified>
</cp:coreProperties>
</file>