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nta\Documents\BootCamp\Homework\Module 1\Starter_Code\Instructions\WIP\"/>
    </mc:Choice>
  </mc:AlternateContent>
  <xr:revisionPtr revIDLastSave="0" documentId="13_ncr:1_{471A8F44-7843-4510-9FF8-964309E47F64}" xr6:coauthVersionLast="47" xr6:coauthVersionMax="47" xr10:uidLastSave="{00000000-0000-0000-0000-000000000000}"/>
  <bookViews>
    <workbookView xWindow="-19305" yWindow="8655" windowWidth="7545" windowHeight="6030" tabRatio="749" xr2:uid="{00000000-000D-0000-FFFF-FFFF00000000}"/>
  </bookViews>
  <sheets>
    <sheet name="Crowdfunding" sheetId="1" r:id="rId1"/>
    <sheet name="Outcome Based On Subcategory" sheetId="3" r:id="rId2"/>
    <sheet name="Campaign Outcome" sheetId="2" r:id="rId3"/>
    <sheet name="LaunchDateOutcomes" sheetId="5" r:id="rId4"/>
    <sheet name="Category Stats" sheetId="6" r:id="rId5"/>
    <sheet name="Summary Stats Table" sheetId="7" r:id="rId6"/>
  </sheets>
  <definedNames>
    <definedName name="_xlnm._FilterDatabase" localSheetId="0" hidden="1">Crowdfunding!$A$1:$T$1001</definedName>
    <definedName name="_xlcn.WorksheetConnection_CrowdfundingA1R10011" hidden="1">Crowdfunding!$A$1:$T$1001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C5" i="7"/>
  <c r="C4" i="7"/>
  <c r="C3" i="7"/>
  <c r="C2" i="7"/>
  <c r="B7" i="7"/>
  <c r="B6" i="7"/>
  <c r="B5" i="7"/>
  <c r="B4" i="7"/>
  <c r="B3" i="7"/>
  <c r="B2" i="7"/>
  <c r="E6" i="6"/>
  <c r="D13" i="6"/>
  <c r="D12" i="6"/>
  <c r="D11" i="6"/>
  <c r="D10" i="6"/>
  <c r="D9" i="6"/>
  <c r="D8" i="6"/>
  <c r="H8" i="6" s="1"/>
  <c r="D7" i="6"/>
  <c r="D6" i="6"/>
  <c r="H6" i="6" s="1"/>
  <c r="D5" i="6"/>
  <c r="D4" i="6"/>
  <c r="D3" i="6"/>
  <c r="D2" i="6"/>
  <c r="C13" i="6"/>
  <c r="C12" i="6"/>
  <c r="C11" i="6"/>
  <c r="C10" i="6"/>
  <c r="C9" i="6"/>
  <c r="C8" i="6"/>
  <c r="C7" i="6"/>
  <c r="C6" i="6"/>
  <c r="G6" i="6" s="1"/>
  <c r="C5" i="6"/>
  <c r="C4" i="6"/>
  <c r="B13" i="6"/>
  <c r="E13" i="6" s="1"/>
  <c r="B12" i="6"/>
  <c r="E12" i="6" s="1"/>
  <c r="B11" i="6"/>
  <c r="E11" i="6" s="1"/>
  <c r="B10" i="6"/>
  <c r="E10" i="6" s="1"/>
  <c r="G10" i="6" s="1"/>
  <c r="B9" i="6"/>
  <c r="E9" i="6" s="1"/>
  <c r="B8" i="6"/>
  <c r="E8" i="6" s="1"/>
  <c r="B7" i="6"/>
  <c r="E7" i="6" s="1"/>
  <c r="B6" i="6"/>
  <c r="F6" i="6" s="1"/>
  <c r="B5" i="6"/>
  <c r="B4" i="6"/>
  <c r="B3" i="6"/>
  <c r="C3" i="6"/>
  <c r="C2" i="6"/>
  <c r="B2" i="6"/>
  <c r="E2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7" i="6" l="1"/>
  <c r="G8" i="6"/>
  <c r="G9" i="6"/>
  <c r="H9" i="6"/>
  <c r="G2" i="6"/>
  <c r="G11" i="6"/>
  <c r="G3" i="6"/>
  <c r="G12" i="6"/>
  <c r="F3" i="6"/>
  <c r="G13" i="6"/>
  <c r="F4" i="6"/>
  <c r="H2" i="6"/>
  <c r="F5" i="6"/>
  <c r="H3" i="6"/>
  <c r="H4" i="6"/>
  <c r="H5" i="6"/>
  <c r="H7" i="6"/>
  <c r="H10" i="6"/>
  <c r="H11" i="6"/>
  <c r="H12" i="6"/>
  <c r="G5" i="6"/>
  <c r="H13" i="6"/>
  <c r="E5" i="6"/>
  <c r="E4" i="6"/>
  <c r="G4" i="6" s="1"/>
  <c r="E3" i="6"/>
  <c r="F2" i="6"/>
  <c r="F13" i="6"/>
  <c r="F12" i="6"/>
  <c r="F11" i="6"/>
  <c r="F10" i="6"/>
  <c r="F9" i="6"/>
  <c r="F8" i="6"/>
  <c r="F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33E70-F4F6-4A88-99B7-14C5EEAAAFC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B2D19FE-E50F-45D1-A9A4-73C82ACEE94B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country].[All]}"/>
    <s v="{[Range].[Parent Category].[All]}"/>
    <s v="{[Range].[Date Created Conversion (Year)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<sst xmlns="http://schemas.openxmlformats.org/spreadsheetml/2006/main" count="6134" uniqueCount="2118">
  <si>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</si>
  <si>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</si>
  <si>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</si>
  <si>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</si>
  <si>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</si>
  <si>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</si>
  <si>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</si>
  <si>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</si>
  <si>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</si>
  <si>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</si>
  <si>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</si>
  <si>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</si>
  <si>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</si>
  <si>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</si>
  <si>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</si>
  <si>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</si>
  <si>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</si>
  <si>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</si>
  <si>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</si>
  <si>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</si>
  <si>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</si>
  <si>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</si>
  <si>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</si>
  <si>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</si>
  <si>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</si>
  <si>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</si>
  <si>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</si>
  <si>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</si>
  <si>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</si>
  <si>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</si>
  <si>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</si>
  <si>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</si>
  <si>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</si>
  <si>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</si>
  <si>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</si>
  <si>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</si>
  <si>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</si>
  <si>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</si>
  <si>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</si>
  <si>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</si>
  <si>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</si>
  <si>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</si>
  <si>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</si>
  <si>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</si>
  <si>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</si>
  <si>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</si>
  <si>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</si>
  <si>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</si>
  <si>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</si>
  <si>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</si>
  <si>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</si>
  <si>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</si>
  <si>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</si>
  <si>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</si>
  <si>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</si>
  <si>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</si>
  <si>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</si>
  <si>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</si>
  <si>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</si>
  <si>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</si>
  <si>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</si>
  <si>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</si>
  <si>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</si>
  <si>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</si>
  <si>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</si>
  <si>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</si>
  <si>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</si>
  <si>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</si>
  <si>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</si>
  <si>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</si>
  <si>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</si>
  <si>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</si>
  <si>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</si>
  <si>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</si>
  <si>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</si>
  <si>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</si>
  <si>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</si>
  <si>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</si>
  <si>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</si>
  <si>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</si>
  <si>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</si>
  <si>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</si>
  <si>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</si>
  <si>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</si>
  <si>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</si>
  <si>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</si>
  <si>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</si>
  <si>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</si>
  <si>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</si>
  <si>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</si>
  <si>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</si>
  <si>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</si>
  <si>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</si>
  <si>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</si>
  <si>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</si>
  <si>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</si>
  <si>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</si>
  <si>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</si>
  <si>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</si>
  <si>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</si>
  <si>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</si>
  <si>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</si>
  <si>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</si>
  <si>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</si>
  <si>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</si>
  <si>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</si>
  <si>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</si>
  <si>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</si>
  <si>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</si>
  <si>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</si>
  <si>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</si>
  <si>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</si>
  <si>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</si>
  <si>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</si>
  <si>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</si>
  <si>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</si>
  <si>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</si>
  <si>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</si>
  <si>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</si>
  <si>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</si>
  <si>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</si>
  <si>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</si>
  <si>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</si>
  <si>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</si>
  <si>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</si>
  <si>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</si>
  <si>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</si>
  <si>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</si>
  <si>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</si>
  <si>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</si>
  <si>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</si>
  <si>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</si>
  <si>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</si>
  <si>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</si>
  <si>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</si>
  <si>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</si>
  <si>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</si>
  <si>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</si>
  <si>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</si>
  <si>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</si>
  <si>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</si>
  <si>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</si>
  <si>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</si>
  <si>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</si>
  <si>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</si>
  <si>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</si>
  <si>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</si>
  <si>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</si>
  <si>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</si>
  <si>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</si>
  <si>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</si>
  <si>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</si>
  <si>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</si>
  <si>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</si>
  <si>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</si>
  <si>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</si>
  <si>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</si>
  <si>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</si>
  <si>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</si>
  <si>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</si>
  <si>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</si>
  <si>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</si>
  <si>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</si>
  <si>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</si>
  <si>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</si>
  <si>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</si>
  <si>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</si>
  <si>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</si>
  <si>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</si>
  <si>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</si>
  <si>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</si>
  <si>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</si>
  <si>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</si>
  <si>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</si>
  <si>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</si>
  <si>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</si>
  <si>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</si>
  <si>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</si>
  <si>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</si>
  <si>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</si>
  <si>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</si>
  <si>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</si>
  <si>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</si>
  <si>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</si>
  <si>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</si>
  <si>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</si>
  <si>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</si>
  <si>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</si>
  <si>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</si>
  <si>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</si>
  <si>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</si>
  <si>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</si>
  <si>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</si>
  <si>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</si>
  <si>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</si>
  <si>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</si>
  <si>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</si>
  <si>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</si>
  <si>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</si>
  <si>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</si>
  <si>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</si>
  <si>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</si>
  <si>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</si>
  <si>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</si>
  <si>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</si>
  <si>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</si>
  <si>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</si>
  <si>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</si>
  <si>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</si>
  <si>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</si>
  <si>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</si>
  <si>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</si>
  <si>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</si>
  <si>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</si>
  <si>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</si>
  <si>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</si>
  <si>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</si>
  <si>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</si>
  <si>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</si>
  <si>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</si>
  <si>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</si>
  <si>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</si>
  <si>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</si>
  <si>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</si>
  <si>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</si>
  <si>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</si>
  <si>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</si>
  <si>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</si>
  <si>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</si>
  <si>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</si>
  <si>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</si>
  <si>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</si>
  <si>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</si>
  <si>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</si>
  <si>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</si>
  <si>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</si>
  <si>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</si>
  <si>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</si>
  <si>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</si>
  <si>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</si>
  <si>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</si>
  <si>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</si>
  <si>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</si>
  <si>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</si>
  <si>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</si>
  <si>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</si>
  <si>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</si>
  <si>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</si>
  <si>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</si>
  <si>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</si>
  <si>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</si>
  <si>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</si>
  <si>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</si>
  <si>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</si>
  <si>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</si>
  <si>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</si>
  <si>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</si>
  <si>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</si>
  <si>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</si>
  <si>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</si>
  <si>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</si>
  <si>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</si>
  <si>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</si>
  <si>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</si>
  <si>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</si>
  <si>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</si>
  <si>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</si>
  <si>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</si>
  <si>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</si>
  <si>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</si>
  <si>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</si>
  <si>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</si>
  <si>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</si>
  <si>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</si>
  <si>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</si>
  <si>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</si>
  <si>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</si>
  <si>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</si>
  <si>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</si>
  <si>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</si>
  <si>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</si>
  <si>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</si>
  <si>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</si>
  <si>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</si>
  <si>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</si>
  <si>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</si>
  <si>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</si>
  <si>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</si>
  <si>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</si>
  <si>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</si>
  <si>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</si>
  <si>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</si>
  <si>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</si>
  <si>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</si>
  <si>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</si>
  <si>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</si>
  <si>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</si>
  <si>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</si>
  <si>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</si>
  <si>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</si>
  <si>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</si>
  <si>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</si>
  <si>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</si>
  <si>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</si>
  <si>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</si>
  <si>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</si>
  <si>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</si>
  <si>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</si>
  <si>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</si>
  <si>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</si>
  <si>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</si>
  <si>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</si>
  <si>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</si>
  <si>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</si>
  <si>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</si>
  <si>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</si>
  <si>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</si>
  <si>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</si>
  <si>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</si>
  <si>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</si>
  <si>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</si>
  <si>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</si>
  <si>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</si>
  <si>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</si>
  <si>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</si>
  <si>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</si>
  <si>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</si>
  <si>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</si>
  <si>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</si>
  <si>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</si>
  <si>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</si>
  <si>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</si>
  <si>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</si>
  <si>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</si>
  <si>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</si>
  <si>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</si>
  <si>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</si>
  <si>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</si>
  <si>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</si>
  <si>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</si>
  <si>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</si>
  <si>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</si>
  <si>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</si>
  <si>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</si>
  <si>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</si>
  <si>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</si>
  <si>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</si>
  <si>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</si>
  <si>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</si>
  <si>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</si>
  <si>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</si>
  <si>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</si>
  <si>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</si>
  <si>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</si>
  <si>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</si>
  <si>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</si>
  <si>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</si>
  <si>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</si>
  <si>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</si>
  <si>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</si>
  <si>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</si>
  <si>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</si>
  <si>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</si>
  <si>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</si>
  <si>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</si>
  <si>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</si>
  <si>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</si>
  <si>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</si>
  <si>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</si>
  <si>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</si>
  <si>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</si>
  <si>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</si>
  <si>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</si>
  <si>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</si>
  <si>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</si>
  <si>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</si>
  <si>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</si>
  <si>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</si>
  <si>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</si>
  <si>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</si>
  <si>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</si>
  <si>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</si>
  <si>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</si>
  <si>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</si>
  <si>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</si>
  <si>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</si>
  <si>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</si>
  <si>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</si>
  <si>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</si>
  <si>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</si>
  <si>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</si>
  <si>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</si>
  <si>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</si>
  <si>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</si>
  <si>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</si>
  <si>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</si>
  <si>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</si>
  <si>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</si>
  <si>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</si>
  <si>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</si>
  <si>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</si>
  <si>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</si>
  <si>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</si>
  <si>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</si>
  <si>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</si>
  <si>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</si>
  <si>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</si>
  <si>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</si>
  <si>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</si>
  <si>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</si>
  <si>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</si>
  <si>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</si>
  <si>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</si>
  <si>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</si>
  <si>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</si>
  <si>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</si>
  <si>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</si>
  <si>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</si>
  <si>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</si>
  <si>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</si>
  <si>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</si>
  <si>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</si>
  <si>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</si>
  <si>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</si>
  <si>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</si>
  <si>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</si>
  <si>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</si>
  <si>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</si>
  <si>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</si>
  <si>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</si>
  <si>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</si>
  <si>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</si>
  <si>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</si>
  <si>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</si>
  <si>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</si>
  <si>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</si>
  <si>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</si>
  <si>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</si>
  <si>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</si>
  <si>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</si>
  <si>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</si>
  <si>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</si>
  <si>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</si>
  <si>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</si>
  <si>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</si>
  <si>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</si>
  <si>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</si>
  <si>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</si>
  <si>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</si>
  <si>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</si>
  <si>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</si>
  <si>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</si>
  <si>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</si>
  <si>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</si>
  <si>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</si>
  <si>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</si>
  <si>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</si>
  <si>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</si>
  <si>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</si>
  <si>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</si>
  <si>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</si>
  <si>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</si>
  <si>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</si>
  <si>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</si>
  <si>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</si>
  <si>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</si>
  <si>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</si>
  <si>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</si>
  <si>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</si>
  <si>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</si>
  <si>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</si>
  <si>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</si>
  <si>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</si>
  <si>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</si>
  <si>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</si>
  <si>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</si>
  <si>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</si>
  <si>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</si>
  <si>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</si>
  <si>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</si>
  <si>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</si>
  <si>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</si>
  <si>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</si>
  <si>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</si>
  <si>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</si>
  <si>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</si>
  <si>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</si>
  <si>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</si>
  <si>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</si>
  <si>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</si>
  <si>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</si>
  <si>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</si>
  <si>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</si>
  <si>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</si>
  <si>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</si>
  <si>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</si>
  <si>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</si>
  <si>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</si>
  <si>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</si>
  <si>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</si>
  <si>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</si>
  <si>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</si>
  <si>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</si>
  <si>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</si>
  <si>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</si>
  <si>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</si>
  <si>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</si>
  <si>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</si>
  <si>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</si>
  <si>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</si>
  <si>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</si>
  <si>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</si>
  <si>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</si>
  <si>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</si>
  <si>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</si>
  <si>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</si>
  <si>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</si>
  <si>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</si>
  <si>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</si>
  <si>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</si>
  <si>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</si>
  <si>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</si>
  <si>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</si>
  <si>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</si>
  <si>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</si>
  <si>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</si>
  <si>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</si>
  <si>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</si>
  <si>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</si>
  <si>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</si>
  <si>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</si>
  <si>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</si>
  <si>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</si>
  <si>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</si>
  <si>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</si>
  <si>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</si>
  <si>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</si>
  <si>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</si>
  <si>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</si>
  <si>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</si>
  <si>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</si>
  <si>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</si>
  <si>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</si>
  <si>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</si>
  <si>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</si>
  <si>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</si>
  <si>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</si>
  <si>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</si>
  <si>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</si>
  <si>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</si>
  <si>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</si>
  <si>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</si>
  <si>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</si>
  <si>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</si>
  <si>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</si>
  <si>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</si>
  <si>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</si>
  <si>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</si>
  <si>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</si>
  <si>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</si>
  <si>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</si>
  <si>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</si>
  <si>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</si>
  <si>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</si>
  <si>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</si>
  <si>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</si>
  <si>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</si>
  <si>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</si>
  <si>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</si>
  <si>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</si>
  <si>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</si>
  <si>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</si>
  <si>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</si>
  <si>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</si>
  <si>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</si>
  <si>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</si>
  <si>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</si>
  <si>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</si>
  <si>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</si>
  <si>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</si>
  <si>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</si>
  <si>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</si>
  <si>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</si>
  <si>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</si>
  <si>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</si>
  <si>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</si>
  <si>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</si>
  <si>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</si>
  <si>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</si>
  <si>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</si>
  <si>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</si>
  <si>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</si>
  <si>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</si>
  <si>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</si>
  <si>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</si>
  <si>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</si>
  <si>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</si>
  <si>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</si>
  <si>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</si>
  <si>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</si>
  <si>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</si>
  <si>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</si>
  <si>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</si>
  <si>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</si>
  <si>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</si>
  <si>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</si>
  <si>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</si>
  <si>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</si>
  <si>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</si>
  <si>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</si>
  <si>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</si>
  <si>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</si>
  <si>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</si>
  <si>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</si>
  <si>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</si>
  <si>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</si>
  <si>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</si>
  <si>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</si>
  <si>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</si>
  <si>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</si>
  <si>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</si>
  <si>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</si>
  <si>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</si>
  <si>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</si>
  <si>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</si>
  <si>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</si>
  <si>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</si>
  <si>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</si>
  <si>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</si>
  <si>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</si>
  <si>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</si>
  <si>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</si>
  <si>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</si>
  <si>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</si>
  <si>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</si>
  <si>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</si>
  <si>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</si>
  <si>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</si>
  <si>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</si>
  <si>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</si>
  <si>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</si>
  <si>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</si>
  <si>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</si>
  <si>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</si>
  <si>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</si>
  <si>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</si>
  <si>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</si>
  <si>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</si>
  <si>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</si>
  <si>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</si>
  <si>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</si>
  <si>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</si>
  <si>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</si>
  <si>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</si>
  <si>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</si>
  <si>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</si>
  <si>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</si>
  <si>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</si>
  <si>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</si>
  <si>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</si>
  <si>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</si>
  <si>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</si>
  <si>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</si>
  <si>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</si>
  <si>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</si>
  <si>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</si>
  <si>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</si>
  <si>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</si>
  <si>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</si>
  <si>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</si>
  <si>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</si>
  <si>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</si>
  <si>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</si>
  <si>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</si>
  <si>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</si>
  <si>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</si>
  <si>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</si>
  <si>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</si>
  <si>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</si>
  <si>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</si>
  <si>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</si>
  <si>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</si>
  <si>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</si>
  <si>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</si>
  <si>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</si>
  <si>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</si>
  <si>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</si>
  <si>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</si>
  <si>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</si>
  <si>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</si>
  <si>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</si>
  <si>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</si>
  <si>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</si>
  <si>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</si>
  <si>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</si>
  <si>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</si>
  <si>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</si>
  <si>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</si>
  <si>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</si>
  <si>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</si>
  <si>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</si>
  <si>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</si>
  <si>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</si>
  <si>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</si>
  <si>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</si>
  <si>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</si>
  <si>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</si>
  <si>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</si>
  <si>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</si>
  <si>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</si>
  <si>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</si>
  <si>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</si>
  <si>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</si>
  <si>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</si>
  <si>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</si>
  <si>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</si>
  <si>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</si>
  <si>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</si>
  <si>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</si>
  <si>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</si>
  <si>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</si>
  <si>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</si>
  <si>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</si>
  <si>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</si>
  <si>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</si>
  <si>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</si>
  <si>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</si>
  <si>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</si>
  <si>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</si>
  <si>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</si>
  <si>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</si>
  <si>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</si>
  <si>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</si>
  <si>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</si>
  <si>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</si>
  <si>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</si>
  <si>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</si>
  <si>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</si>
  <si>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</si>
  <si>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</si>
  <si>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</si>
  <si>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</si>
  <si>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</si>
  <si>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</si>
  <si>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</si>
  <si>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</si>
  <si>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</si>
  <si>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</si>
  <si>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</si>
  <si>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</si>
  <si>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</si>
  <si>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</si>
  <si>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</si>
  <si>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</si>
  <si>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</si>
  <si>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</si>
  <si>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</si>
  <si>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</si>
  <si>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</si>
  <si>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</si>
  <si>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</si>
  <si>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</si>
  <si>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</si>
  <si>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</si>
  <si>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</si>
  <si>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</si>
  <si>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</si>
  <si>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</si>
  <si>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</si>
  <si>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</si>
  <si>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</si>
  <si>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</si>
  <si>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</si>
  <si>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</si>
  <si>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</si>
  <si>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</si>
  <si>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</si>
  <si>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</si>
  <si>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</si>
  <si>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</si>
  <si>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</si>
  <si>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</si>
  <si>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</si>
  <si>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</si>
  <si>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</si>
  <si>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</si>
  <si>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</si>
  <si>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</si>
  <si>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</si>
  <si>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</si>
  <si>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</si>
  <si>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</si>
  <si>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</si>
  <si>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</si>
  <si>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</si>
  <si>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</si>
  <si>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</si>
  <si>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</si>
  <si>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</si>
  <si>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</si>
  <si>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</si>
  <si>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</si>
  <si>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</si>
  <si>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</si>
  <si>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</si>
  <si>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</si>
  <si>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</si>
  <si>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</si>
  <si>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</si>
  <si>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</si>
  <si>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</si>
  <si>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</si>
  <si>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</si>
  <si>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</si>
  <si>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</si>
  <si>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</si>
  <si>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</si>
  <si>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</si>
  <si>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</si>
  <si>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</si>
  <si>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</si>
  <si>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</si>
  <si>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</si>
  <si>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</si>
  <si>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</si>
  <si>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</si>
  <si>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</si>
  <si>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</si>
  <si>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</si>
  <si>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</si>
  <si>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</si>
  <si>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</si>
  <si>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</si>
  <si>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</si>
  <si>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</si>
  <si>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</si>
  <si>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</si>
  <si>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</si>
  <si>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</si>
  <si>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</si>
  <si>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</si>
  <si>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</si>
  <si>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</si>
  <si>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</si>
  <si>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</si>
  <si>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</si>
  <si>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</si>
  <si>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</si>
  <si>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</si>
  <si>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</si>
  <si>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</si>
  <si>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</si>
  <si>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</si>
  <si>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</si>
  <si>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</si>
  <si>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</si>
  <si>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</si>
  <si>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</si>
  <si>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</si>
  <si>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</si>
  <si>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</si>
  <si>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</si>
  <si>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</si>
  <si>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</si>
  <si>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</si>
  <si>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</si>
  <si>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</si>
  <si>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</si>
  <si>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</si>
  <si>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</si>
  <si>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</si>
  <si>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</si>
  <si>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</si>
  <si>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</si>
  <si>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</si>
  <si>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</si>
  <si>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</si>
  <si>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</si>
  <si>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</si>
  <si>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</si>
  <si>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</si>
  <si>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</si>
  <si>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</si>
  <si>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</si>
  <si>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</si>
  <si>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</si>
  <si>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</si>
  <si>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</si>
  <si>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</si>
  <si>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</si>
  <si>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</si>
  <si>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</si>
  <si>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</si>
  <si>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</si>
  <si>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</si>
  <si>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</si>
  <si>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</si>
  <si>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</si>
  <si>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</si>
  <si>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</si>
  <si>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</si>
  <si>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</si>
  <si>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</si>
  <si>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</si>
  <si>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</si>
  <si>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</si>
  <si>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</si>
  <si>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</si>
  <si>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</si>
  <si>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</si>
  <si>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</si>
  <si>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</si>
  <si>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</si>
  <si>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</si>
  <si>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</si>
  <si>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</si>
  <si>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</si>
  <si>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</si>
  <si>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</si>
  <si>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</si>
  <si>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</si>
  <si>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</si>
  <si>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</si>
  <si>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</si>
  <si>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</si>
  <si>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</si>
  <si>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</si>
  <si>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</si>
  <si>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</si>
  <si>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</si>
  <si>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</si>
  <si>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</si>
  <si>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</si>
  <si>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</si>
  <si>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</si>
  <si>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</si>
  <si>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</si>
  <si>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</si>
  <si>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</si>
  <si>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</si>
  <si>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</si>
  <si>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</si>
  <si>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</si>
  <si>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</si>
  <si>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</si>
  <si>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</si>
  <si>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</si>
  <si>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</si>
  <si>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</si>
  <si>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</si>
  <si>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</si>
  <si>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</si>
  <si>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</si>
  <si>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</si>
  <si>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</si>
  <si>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</si>
  <si>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</si>
  <si>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</si>
  <si>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</si>
  <si>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</si>
  <si>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</si>
  <si>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</si>
  <si>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</si>
  <si>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</si>
  <si>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</si>
  <si>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</si>
  <si>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</si>
  <si>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</si>
  <si>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</si>
  <si>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</si>
  <si>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</si>
  <si>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</si>
  <si>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</si>
  <si>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</si>
  <si>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</si>
  <si>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</si>
  <si>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</si>
  <si>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</si>
  <si>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</si>
  <si>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</si>
  <si>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</si>
  <si>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</si>
  <si>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</si>
  <si>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</si>
  <si>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</si>
  <si>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</si>
  <si>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</si>
  <si>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</si>
  <si>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</si>
  <si>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</si>
  <si>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</si>
  <si>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</si>
  <si>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</si>
  <si>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</si>
  <si>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</si>
  <si>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</si>
  <si>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</si>
  <si>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</si>
  <si>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</si>
  <si>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</si>
  <si>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</si>
  <si>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</si>
  <si>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</si>
  <si>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</si>
  <si>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</si>
  <si>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</si>
  <si>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</si>
  <si>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</si>
  <si>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</si>
  <si>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</si>
  <si>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</si>
  <si>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</si>
  <si>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</si>
  <si>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</si>
  <si>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</si>
  <si>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</si>
  <si>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</si>
  <si>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</si>
  <si>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</si>
  <si>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</si>
  <si>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</si>
  <si>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</si>
  <si>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</si>
  <si>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</si>
  <si>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</si>
  <si>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</si>
  <si>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</si>
  <si>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</si>
  <si>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</si>
  <si>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</si>
  <si>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</si>
  <si>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</si>
  <si>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</si>
  <si>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</si>
  <si>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</si>
  <si>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</si>
  <si>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</si>
  <si>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</si>
  <si>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</si>
  <si>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</si>
  <si>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</si>
  <si>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</si>
  <si>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</si>
  <si>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</si>
  <si>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</si>
  <si>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</si>
  <si>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</si>
  <si>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</si>
  <si>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</si>
  <si>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</si>
  <si>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</si>
  <si>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</si>
  <si>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</si>
  <si>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</si>
  <si>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</si>
  <si>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</si>
  <si>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</si>
  <si>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</si>
  <si>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</si>
  <si>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</si>
  <si>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</si>
  <si>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</si>
  <si>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</si>
  <si>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</si>
  <si>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</si>
  <si>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</si>
  <si>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</si>
  <si>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</si>
  <si>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</si>
  <si>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</si>
  <si>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</si>
  <si>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</si>
  <si>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</si>
  <si>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</si>
  <si>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</si>
  <si>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</si>
  <si>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</si>
  <si>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</si>
  <si>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</si>
  <si>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</si>
  <si>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</si>
  <si>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</si>
  <si>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</si>
  <si>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</si>
  <si>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</si>
  <si>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</si>
  <si>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</si>
  <si>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</si>
  <si>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</si>
  <si>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</si>
  <si>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</si>
  <si>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</si>
  <si>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</si>
  <si>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</si>
  <si>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</si>
  <si>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</si>
  <si>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</si>
  <si>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</si>
  <si>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</si>
  <si>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</si>
  <si>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</si>
  <si>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</si>
  <si>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</si>
  <si>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</si>
  <si>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</si>
  <si>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</si>
  <si>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</si>
  <si>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</si>
  <si>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</si>
  <si>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</si>
  <si>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</si>
  <si>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</si>
  <si>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</si>
  <si>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</si>
  <si>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</si>
  <si>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</si>
  <si>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</si>
  <si>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</si>
  <si>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</si>
  <si>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</si>
  <si>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</si>
  <si>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</si>
  <si>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</si>
  <si>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</si>
  <si>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</si>
  <si>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</si>
  <si>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</si>
  <si>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</si>
  <si>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</si>
  <si>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</si>
  <si>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</si>
  <si>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</si>
  <si>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</si>
  <si>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</si>
  <si>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</si>
  <si>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</si>
  <si>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</si>
  <si>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</si>
  <si>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</si>
  <si>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</si>
  <si>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</si>
  <si>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</si>
  <si>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</si>
  <si>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</si>
  <si>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</si>
  <si>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</si>
  <si>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</si>
  <si>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</si>
  <si>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</si>
  <si>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</si>
  <si>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</si>
  <si>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</si>
  <si>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</si>
  <si>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</si>
  <si>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</si>
  <si>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</si>
  <si>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</si>
  <si>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</si>
  <si>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</si>
  <si>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</si>
  <si>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</si>
  <si>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</si>
  <si>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</si>
  <si>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</si>
  <si>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</si>
  <si>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</si>
  <si>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</si>
  <si>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</si>
  <si>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</si>
  <si>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</si>
  <si>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</si>
  <si>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</si>
  <si>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</si>
  <si>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</si>
  <si>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</si>
  <si>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</si>
  <si>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</si>
  <si>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</si>
  <si>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</si>
  <si>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</si>
  <si>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</si>
  <si>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</si>
  <si>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</si>
  <si>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</si>
  <si>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</si>
  <si>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</si>
  <si>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</si>
  <si>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</si>
  <si>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</si>
  <si>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</si>
  <si>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</si>
  <si>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</si>
  <si>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</si>
  <si>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</si>
  <si>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</si>
  <si>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</si>
  <si>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</si>
  <si>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</si>
  <si>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</si>
  <si>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</si>
  <si>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</si>
  <si>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</si>
  <si>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</si>
  <si>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</si>
  <si>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</si>
  <si>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</si>
  <si>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</si>
  <si>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</si>
  <si>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</si>
  <si>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</si>
  <si>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</si>
  <si>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</si>
  <si>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</si>
  <si>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</si>
  <si>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</si>
  <si>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</si>
  <si>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</si>
  <si>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</si>
  <si>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</si>
  <si>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</si>
  <si>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</si>
  <si>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</si>
  <si>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</si>
  <si>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</si>
  <si>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</si>
  <si>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</si>
  <si>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</si>
  <si>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</si>
  <si>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</si>
  <si>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</si>
  <si>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</si>
  <si>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</si>
  <si>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</si>
  <si>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</si>
  <si>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</si>
  <si>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</si>
  <si>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</si>
  <si>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</si>
  <si>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</si>
  <si>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</si>
  <si>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</si>
  <si>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</si>
  <si>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</si>
  <si>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</si>
  <si>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</si>
  <si>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</si>
  <si>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</si>
  <si>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</si>
  <si>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</si>
  <si>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</si>
  <si>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</si>
  <si>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</si>
  <si>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</si>
  <si>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</si>
  <si>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</si>
  <si>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</si>
  <si>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</si>
  <si>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</si>
  <si>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</si>
  <si>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</si>
  <si>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</si>
  <si>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</si>
  <si>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</si>
  <si>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</si>
  <si>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</si>
  <si>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</si>
  <si>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</si>
  <si>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</si>
  <si>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</si>
  <si>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</si>
  <si>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</si>
  <si>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</si>
  <si>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</si>
  <si>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</si>
  <si>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</si>
  <si>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</si>
  <si>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</si>
  <si>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</si>
  <si>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</si>
  <si>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</si>
  <si>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</si>
  <si>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</si>
  <si>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</si>
  <si>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</si>
  <si>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</si>
  <si>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</si>
  <si>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</si>
  <si>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</si>
  <si>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</si>
  <si>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</si>
  <si>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</si>
  <si>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</si>
  <si>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</si>
  <si>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</si>
  <si>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</si>
  <si>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</si>
  <si>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</si>
  <si>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</si>
  <si>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</si>
  <si>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</si>
  <si>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</si>
  <si>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</si>
  <si>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</si>
  <si>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</si>
  <si>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</si>
  <si>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</si>
  <si>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</si>
  <si>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</si>
  <si>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</si>
  <si>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</si>
  <si>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</si>
  <si>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</si>
  <si>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</si>
  <si>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</si>
  <si>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</si>
  <si>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</si>
  <si>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</si>
  <si>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</si>
  <si>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</si>
  <si>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</si>
  <si>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</si>
  <si>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</si>
  <si>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</si>
  <si>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</si>
  <si>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</si>
  <si>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</si>
  <si>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</si>
  <si>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</si>
  <si>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</si>
  <si>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</si>
  <si>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</si>
  <si>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</si>
  <si>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</si>
  <si>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</si>
  <si>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</si>
  <si>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</si>
  <si>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</si>
  <si>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</si>
  <si>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</si>
  <si>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</si>
  <si>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</si>
  <si>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</si>
  <si>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</si>
  <si>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</si>
  <si>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</si>
  <si>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</si>
  <si>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</si>
  <si>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</si>
  <si>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</si>
  <si>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</si>
  <si>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</si>
  <si>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</si>
  <si>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</si>
  <si>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</si>
  <si>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</si>
  <si>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</si>
  <si>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</si>
  <si>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</si>
  <si>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</si>
  <si>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</si>
  <si>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</si>
  <si>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</si>
  <si>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</si>
  <si>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</si>
  <si>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</si>
  <si>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</si>
  <si>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</si>
  <si>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</si>
  <si>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</si>
  <si>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</si>
  <si>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</si>
  <si>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</si>
  <si>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</si>
  <si>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</si>
  <si>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</si>
  <si>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</si>
  <si>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</si>
  <si>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</si>
  <si>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</si>
  <si>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</si>
  <si>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</si>
  <si>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</si>
  <si>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</si>
  <si>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</si>
  <si>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</si>
  <si>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</si>
  <si>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</si>
  <si>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</si>
  <si>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</si>
  <si>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</si>
  <si>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</si>
  <si>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</si>
  <si>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</si>
  <si>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</si>
  <si>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</si>
  <si>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</si>
  <si>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</si>
  <si>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</si>
  <si>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</si>
  <si>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</si>
  <si>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</si>
  <si>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</si>
  <si>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</si>
  <si>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</si>
  <si>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</si>
  <si>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</si>
  <si>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</si>
  <si>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</si>
  <si>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</si>
  <si>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</si>
  <si>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</si>
  <si>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</si>
  <si>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</si>
  <si>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</si>
  <si>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</si>
  <si>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</si>
  <si>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</si>
  <si>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</si>
  <si>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</si>
  <si>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</si>
  <si>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</si>
  <si>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</si>
  <si>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</si>
  <si>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</si>
  <si>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</si>
  <si>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</si>
  <si>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</si>
  <si>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</si>
  <si>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</si>
  <si>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</si>
  <si>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</si>
  <si>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</si>
  <si>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</si>
  <si>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</si>
  <si>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</si>
  <si>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</si>
  <si>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</si>
  <si>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</si>
  <si>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</si>
  <si>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</si>
  <si>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</si>
  <si>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</si>
  <si>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</si>
  <si>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</si>
  <si>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</si>
  <si>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</si>
  <si>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</si>
  <si>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</si>
  <si>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</si>
  <si>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</si>
  <si>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</si>
  <si>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</si>
  <si>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</si>
  <si>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</si>
  <si>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</si>
  <si>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</si>
  <si>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</si>
  <si>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</si>
  <si>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</si>
  <si>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</si>
  <si>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</si>
  <si>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</si>
  <si>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</si>
  <si>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</si>
  <si>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</si>
  <si>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</si>
  <si>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</si>
  <si>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</si>
  <si>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</si>
  <si>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</si>
  <si>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</si>
  <si>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</si>
  <si>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</si>
  <si>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</si>
  <si>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</si>
  <si>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</si>
  <si>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</si>
  <si>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</si>
  <si>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</si>
  <si>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</si>
  <si>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</si>
  <si>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</si>
  <si>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</si>
  <si>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</si>
  <si>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</si>
  <si>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</si>
  <si>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</si>
  <si>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</si>
  <si>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</si>
  <si>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</si>
  <si>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</si>
  <si>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</si>
  <si>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</si>
  <si>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</si>
  <si>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</si>
  <si>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</si>
  <si>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</si>
  <si>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</si>
  <si>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</si>
  <si>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</si>
  <si>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</si>
  <si>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</si>
  <si>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</si>
  <si>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</si>
  <si>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</si>
  <si>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</si>
  <si>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</si>
  <si>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</si>
  <si>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</si>
  <si>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</si>
  <si>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</si>
  <si>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</si>
  <si>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</si>
  <si>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</si>
  <si>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</si>
  <si>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</si>
  <si>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</si>
  <si>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</si>
  <si>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</si>
  <si>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</si>
  <si>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</si>
  <si>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</si>
  <si>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</si>
  <si>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</si>
  <si>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</si>
  <si>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</si>
  <si>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</si>
  <si>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</si>
  <si>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</si>
  <si>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</si>
  <si>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</si>
  <si>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</si>
  <si>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</si>
  <si>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</si>
  <si>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</si>
  <si>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</si>
  <si>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</si>
  <si>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</si>
  <si>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</si>
  <si>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</si>
  <si>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</si>
  <si>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</si>
  <si>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</si>
  <si>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</si>
  <si>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</si>
  <si>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</si>
  <si>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</si>
  <si>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</si>
  <si>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</si>
  <si>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</si>
  <si>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</si>
  <si>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</si>
  <si>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</si>
  <si>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</si>
  <si>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</si>
  <si>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</si>
  <si>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</si>
  <si>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</si>
  <si>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</si>
  <si>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</si>
  <si>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</si>
  <si>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</si>
  <si>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</si>
  <si>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</si>
  <si>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</si>
  <si>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</si>
  <si>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</si>
  <si>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</si>
  <si>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</si>
  <si>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</si>
  <si>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</si>
  <si>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</si>
  <si>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</si>
  <si>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</si>
  <si>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</si>
  <si>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</si>
  <si>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</si>
  <si>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</si>
  <si>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</si>
  <si>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</si>
  <si>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</si>
  <si>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</si>
  <si>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</si>
  <si>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</si>
  <si>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</si>
  <si>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</si>
  <si>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</si>
  <si>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</si>
  <si>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</si>
  <si>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</si>
  <si>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</si>
  <si>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</si>
  <si>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</si>
  <si>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</si>
  <si>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</si>
  <si>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</si>
  <si>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</si>
  <si>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</si>
  <si>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</si>
  <si>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</si>
  <si>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</si>
  <si>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</si>
  <si>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</si>
  <si>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</si>
  <si>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</si>
  <si>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</si>
  <si>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</si>
  <si>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</si>
  <si>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</si>
  <si>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</si>
  <si>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</si>
  <si>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</si>
  <si>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</si>
  <si>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</si>
  <si>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</si>
  <si>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</si>
  <si>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</si>
  <si>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</si>
  <si>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</si>
  <si>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</si>
  <si>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</si>
  <si>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</si>
  <si>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</si>
  <si>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</si>
  <si>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</si>
  <si>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</si>
  <si>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</si>
  <si>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</si>
  <si>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</si>
  <si>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</si>
  <si>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</si>
  <si>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</si>
  <si>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</si>
  <si>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</si>
  <si>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</si>
  <si>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</si>
  <si>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</si>
  <si>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</si>
  <si>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</si>
  <si>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</si>
  <si>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</si>
  <si>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</si>
  <si>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</si>
  <si>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</si>
  <si>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</si>
  <si>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</si>
  <si>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</si>
  <si>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</si>
  <si>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</si>
  <si>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</si>
  <si>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</si>
  <si>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</si>
  <si>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</si>
  <si>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</si>
  <si>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</si>
  <si>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</si>
  <si>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</si>
  <si>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</si>
  <si>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</si>
  <si>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</si>
  <si>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</si>
  <si>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</si>
  <si>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</si>
  <si>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</si>
  <si>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</si>
  <si>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</si>
  <si>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</si>
  <si>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</si>
  <si>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</si>
  <si>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</si>
  <si>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</si>
  <si>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</si>
  <si>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</si>
  <si>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</si>
  <si>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</si>
  <si>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</si>
  <si>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</si>
  <si>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</si>
  <si>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</si>
  <si>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</si>
  <si>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</si>
  <si>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</si>
  <si>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</si>
  <si>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</si>
  <si>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</si>
  <si>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</si>
  <si>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</si>
  <si>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</si>
  <si>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</si>
  <si>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</si>
  <si>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</si>
  <si>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</si>
  <si>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</si>
  <si>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</si>
  <si>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</si>
  <si>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</si>
  <si>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</si>
  <si>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</si>
  <si>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</si>
  <si>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</si>
  <si>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</si>
  <si>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</si>
  <si>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</si>
  <si>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</si>
  <si>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</si>
  <si>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</si>
  <si>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</si>
  <si>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</si>
  <si>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</si>
  <si>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</si>
  <si>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</si>
  <si>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</si>
  <si>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</si>
  <si>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</si>
  <si>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</si>
  <si>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</si>
  <si>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</si>
  <si>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</si>
  <si>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</si>
  <si>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</si>
  <si>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</si>
  <si>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</si>
  <si>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</si>
  <si>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</si>
  <si>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</si>
  <si>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</si>
  <si>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</si>
  <si>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</si>
  <si>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</si>
  <si>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</si>
  <si>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</si>
  <si>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</si>
  <si>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</si>
  <si>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</si>
  <si>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</si>
  <si>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</si>
  <si>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</si>
  <si>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</si>
  <si>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</si>
  <si>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</si>
  <si>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</si>
  <si>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</si>
  <si>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</si>
  <si>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</si>
  <si>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</si>
  <si>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</si>
  <si>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</si>
  <si>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</si>
  <si>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</si>
  <si>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</si>
  <si>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</si>
  <si>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</si>
  <si>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</si>
  <si>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</si>
  <si>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</si>
  <si>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</si>
  <si>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</si>
  <si>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</si>
  <si>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</si>
  <si>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</si>
  <si>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</si>
  <si>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</si>
  <si>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</si>
  <si>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</si>
  <si>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</si>
  <si>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</si>
  <si>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</si>
  <si>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</si>
  <si>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</si>
  <si>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</si>
  <si>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</si>
  <si>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</si>
  <si>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</si>
  <si>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</si>
  <si>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</si>
  <si>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</si>
  <si>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</si>
  <si>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</si>
  <si>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</si>
  <si>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</si>
  <si>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</si>
  <si>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</si>
  <si>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</si>
  <si>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</si>
  <si>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</si>
  <si>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</si>
  <si>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</si>
  <si>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</si>
  <si>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</si>
  <si>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</si>
  <si>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</si>
  <si>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</si>
  <si>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</si>
  <si>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</si>
  <si>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</si>
  <si>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</si>
  <si>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</si>
  <si>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</si>
  <si>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</si>
  <si>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</si>
  <si>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</si>
  <si>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</si>
  <si>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</si>
  <si>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</si>
  <si>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</si>
  <si>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</si>
  <si>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</si>
  <si>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</si>
  <si>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</si>
  <si>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</si>
  <si>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</si>
  <si>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</si>
  <si>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</si>
  <si>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</si>
  <si>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</si>
  <si>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</si>
  <si>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</si>
  <si>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</si>
  <si>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</si>
  <si>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</si>
  <si>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</si>
  <si>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</si>
  <si>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</si>
  <si>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</si>
  <si>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</si>
  <si>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</si>
  <si>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</si>
  <si>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</si>
  <si>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</si>
  <si>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</si>
  <si>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</si>
  <si>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</si>
  <si>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</si>
  <si>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</si>
  <si>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</si>
  <si>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</si>
  <si>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</si>
  <si>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</si>
  <si>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</si>
  <si>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</si>
  <si>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</si>
  <si>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</si>
  <si>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</si>
  <si>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</si>
  <si>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</si>
  <si>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</si>
  <si>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</si>
  <si>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</si>
  <si>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</si>
  <si>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</si>
  <si>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</si>
  <si>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</si>
  <si>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</si>
  <si>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</si>
  <si>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</si>
  <si>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</si>
  <si>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</si>
  <si>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</si>
  <si>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</si>
  <si>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</si>
  <si>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</si>
  <si>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</si>
  <si>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</si>
  <si>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</si>
  <si>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</si>
  <si>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</si>
  <si>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</si>
  <si>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</si>
  <si>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</si>
  <si>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</si>
  <si>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</si>
  <si>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</si>
  <si>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</si>
  <si>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</si>
  <si>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</si>
  <si>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</si>
  <si>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</si>
  <si>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</si>
  <si>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</si>
  <si>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</si>
  <si>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</si>
  <si>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</si>
  <si>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</si>
  <si>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</si>
  <si>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</si>
  <si>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</si>
  <si>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</si>
  <si>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</si>
  <si>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</si>
  <si>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</si>
  <si>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</si>
  <si>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</si>
  <si>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</si>
  <si>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</si>
  <si>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</si>
  <si>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</si>
  <si>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</si>
  <si>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</si>
  <si>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</si>
  <si>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</si>
  <si>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</si>
  <si>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</si>
  <si>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</si>
  <si>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</si>
  <si>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</si>
  <si>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</si>
  <si>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</si>
  <si>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</si>
  <si>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</si>
  <si>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</si>
  <si>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</si>
  <si>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</si>
  <si>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</si>
  <si>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</si>
  <si>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</si>
  <si>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</si>
  <si>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</si>
  <si>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</si>
  <si>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</si>
  <si>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</si>
  <si>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</si>
  <si>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</si>
  <si>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</si>
  <si>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</si>
  <si>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</si>
  <si>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</si>
  <si>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</si>
  <si>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</si>
  <si>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</si>
  <si>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</si>
  <si>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</si>
  <si>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</si>
  <si>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</si>
  <si>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</si>
  <si>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</si>
  <si>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</si>
  <si>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</si>
  <si>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</si>
  <si>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</si>
  <si>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</si>
  <si>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</si>
  <si>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</si>
  <si>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</si>
  <si>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</si>
  <si>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</si>
  <si>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</si>
  <si>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</si>
  <si>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</si>
  <si>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</si>
  <si>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</si>
  <si>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</si>
  <si>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</si>
  <si>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</si>
  <si>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</si>
  <si>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</si>
  <si>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</si>
  <si>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</si>
  <si>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</si>
  <si>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</si>
  <si>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</si>
  <si>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</si>
  <si>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</si>
  <si>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</si>
  <si>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</si>
  <si>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</si>
  <si>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</si>
  <si>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</si>
  <si>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</si>
  <si>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</si>
  <si>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</si>
  <si>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</si>
  <si>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</si>
  <si>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</si>
  <si>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</si>
  <si>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</si>
  <si>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</si>
  <si>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</si>
  <si>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</si>
  <si>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</si>
  <si>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</si>
  <si>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</si>
  <si>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</si>
  <si>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</si>
  <si>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</si>
  <si>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</si>
  <si>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</si>
  <si>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</si>
  <si>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</si>
  <si>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</si>
  <si>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</si>
  <si>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</si>
  <si>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</si>
  <si>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</si>
  <si>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</si>
  <si>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</si>
  <si>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</si>
  <si>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</si>
  <si>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</si>
  <si>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</si>
  <si>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</si>
  <si>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</si>
  <si>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</si>
  <si>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</si>
  <si>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</si>
  <si>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</si>
  <si>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</si>
  <si>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</si>
  <si>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</si>
  <si>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</si>
  <si>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</si>
  <si>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</si>
  <si>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</si>
  <si>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</si>
  <si>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</si>
  <si>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</si>
  <si>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</si>
  <si>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</si>
  <si>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</si>
  <si>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</si>
  <si>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</si>
  <si>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</si>
  <si>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</si>
  <si>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</si>
  <si>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</si>
  <si>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</si>
  <si>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</si>
  <si>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</si>
  <si>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</si>
  <si>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</si>
  <si>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</si>
  <si>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</si>
  <si>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</si>
  <si>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Row Labels</t>
  </si>
  <si>
    <t>Grand Total</t>
  </si>
  <si>
    <t>film &amp; video</t>
  </si>
  <si>
    <t>theater</t>
  </si>
  <si>
    <t>music</t>
  </si>
  <si>
    <t>photography</t>
  </si>
  <si>
    <t>food</t>
  </si>
  <si>
    <t>publishing</t>
  </si>
  <si>
    <t>games</t>
  </si>
  <si>
    <t>technology</t>
  </si>
  <si>
    <t>journalism</t>
  </si>
  <si>
    <t>Count of outcome</t>
  </si>
  <si>
    <t>Column Labels</t>
  </si>
  <si>
    <t>All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</si>
  <si>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</si>
  <si>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</si>
  <si>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</si>
  <si>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</si>
  <si>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</si>
  <si>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</si>
  <si>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</si>
  <si>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</si>
  <si>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</si>
  <si>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</si>
  <si>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</si>
  <si>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</si>
  <si>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</si>
  <si>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</si>
  <si>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</si>
  <si>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</si>
  <si>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</si>
  <si>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</si>
  <si>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</si>
  <si>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</si>
  <si>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</si>
  <si>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</si>
  <si>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</si>
  <si>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</si>
  <si>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</si>
  <si>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</si>
  <si>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</si>
  <si>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</si>
  <si>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</si>
  <si>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</si>
  <si>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</si>
  <si>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</si>
  <si>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</si>
  <si>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</si>
  <si>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</si>
  <si>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</si>
  <si>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</si>
  <si>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</si>
  <si>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</si>
  <si>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</si>
  <si>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</si>
  <si>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</si>
  <si>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</si>
  <si>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</si>
  <si>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</si>
  <si>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</si>
  <si>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</si>
  <si>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</si>
  <si>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</si>
  <si>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</si>
  <si>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</si>
  <si>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</si>
  <si>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</si>
  <si>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</si>
  <si>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</si>
  <si>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</si>
  <si>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</si>
  <si>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</si>
  <si>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</si>
  <si>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</si>
  <si>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</si>
  <si>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</si>
  <si>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</si>
  <si>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Donation</t>
  </si>
  <si>
    <t># of backers of successful campaigns</t>
  </si>
  <si>
    <t># of backers of unsuccessful campaigns</t>
  </si>
  <si>
    <t> median </t>
  </si>
  <si>
    <t>mean</t>
  </si>
  <si>
    <t>minimum</t>
  </si>
  <si>
    <t>maximum</t>
  </si>
  <si>
    <t> 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</si>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</sst>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32323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16" fillId="33" borderId="0" xfId="0" applyFont="1" applyFill="1" applyAlignment="1">
      <alignment horizontal="center"/>
    </xf>
    <xf numFmtId="0" fontId="16" fillId="0" borderId="0" xfId="0" applyFont="1"/>
    <xf numFmtId="9" fontId="0" fillId="0" borderId="0" xfId="42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99CC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[CrowdfundingBook_updated.xlsx]Outcome Based On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On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A-4A7D-96B4-31A54A53DB12}"/>
            </c:ext>
          </c:extLst>
        </c:ser>
        <c:ser>
          <c:idx val="1"/>
          <c:order val="1"/>
          <c:tx>
            <c:strRef>
              <c:f>'Outcome Based On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A-4A7D-96B4-31A54A53DB12}"/>
            </c:ext>
          </c:extLst>
        </c:ser>
        <c:ser>
          <c:idx val="2"/>
          <c:order val="2"/>
          <c:tx>
            <c:strRef>
              <c:f>'Outcome Based On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A-4A7D-96B4-31A54A53DB12}"/>
            </c:ext>
          </c:extLst>
        </c:ser>
        <c:ser>
          <c:idx val="3"/>
          <c:order val="3"/>
          <c:tx>
            <c:strRef>
              <c:f>'Outcome Based On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4A-4A7D-96B4-31A54A53D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42632256"/>
        <c:axId val="2042636000"/>
      </c:barChart>
      <c:catAx>
        <c:axId val="20426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36000"/>
        <c:crosses val="autoZero"/>
        <c:auto val="1"/>
        <c:lblAlgn val="ctr"/>
        <c:lblOffset val="100"/>
        <c:noMultiLvlLbl val="0"/>
      </c:catAx>
      <c:valAx>
        <c:axId val="20426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[CrowdfundingBook_updated.xlsx]Campaign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E-45C6-91C7-F6F81E4D38A8}"/>
            </c:ext>
          </c:extLst>
        </c:ser>
        <c:ser>
          <c:idx val="1"/>
          <c:order val="1"/>
          <c:tx>
            <c:strRef>
              <c:f>'Campaign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E-45C6-91C7-F6F81E4D38A8}"/>
            </c:ext>
          </c:extLst>
        </c:ser>
        <c:ser>
          <c:idx val="2"/>
          <c:order val="2"/>
          <c:tx>
            <c:strRef>
              <c:f>'Campaign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BE-45C6-91C7-F6F81E4D38A8}"/>
            </c:ext>
          </c:extLst>
        </c:ser>
        <c:ser>
          <c:idx val="3"/>
          <c:order val="3"/>
          <c:tx>
            <c:strRef>
              <c:f>'Campaign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BE-45C6-91C7-F6F81E4D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4307488"/>
        <c:axId val="1944307072"/>
      </c:barChart>
      <c:catAx>
        <c:axId val="19443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307072"/>
        <c:crosses val="autoZero"/>
        <c:auto val="1"/>
        <c:lblAlgn val="ctr"/>
        <c:lblOffset val="100"/>
        <c:noMultiLvlLbl val="0"/>
      </c:catAx>
      <c:valAx>
        <c:axId val="19443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3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[CrowdfundingBook_updated.xlsx]LaunchDateOutcomes!PivotTable4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LaunchDateOutcomes!$A$7:$A$23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LaunchDateOutcomes!$B$7:$B$23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9-480B-8A44-15E00FEE2A47}"/>
            </c:ext>
          </c:extLst>
        </c:ser>
        <c:ser>
          <c:idx val="1"/>
          <c:order val="1"/>
          <c:tx>
            <c:strRef>
              <c:f>LaunchDateOutcomes!$C$5:$C$6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LaunchDateOutcomes!$A$7:$A$23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LaunchDateOutcomes!$C$7:$C$23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9-480B-8A44-15E00FEE2A47}"/>
            </c:ext>
          </c:extLst>
        </c:ser>
        <c:ser>
          <c:idx val="2"/>
          <c:order val="2"/>
          <c:tx>
            <c:strRef>
              <c:f>LaunchDateOutcomes!$D$5:$D$6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LaunchDateOutcomes!$A$7:$A$23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LaunchDateOutcomes!$D$7:$D$23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19-480B-8A44-15E00FEE2A47}"/>
            </c:ext>
          </c:extLst>
        </c:ser>
        <c:ser>
          <c:idx val="3"/>
          <c:order val="3"/>
          <c:tx>
            <c:strRef>
              <c:f>LaunchDateOutcomes!$E$5:$E$6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LaunchDateOutcomes!$A$7:$A$23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LaunchDateOutcomes!$E$7:$E$23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19-480B-8A44-15E00FEE2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440496"/>
        <c:axId val="2133430512"/>
      </c:lineChart>
      <c:catAx>
        <c:axId val="21334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30512"/>
        <c:crosses val="autoZero"/>
        <c:auto val="1"/>
        <c:lblAlgn val="ctr"/>
        <c:lblOffset val="100"/>
        <c:noMultiLvlLbl val="0"/>
      </c:catAx>
      <c:valAx>
        <c:axId val="21334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4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159882</xdr:colOff>
      <xdr:row>2</xdr:row>
      <xdr:rowOff>12246</xdr:rowOff>
    </xdr:from>
    <xdr:to>
      <xdr:col>15</xdr:col>
      <xdr:colOff>371474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B1591-4D67-E2C7-9CD3-B045F09C7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343580</xdr:colOff>
      <xdr:row>0</xdr:row>
      <xdr:rowOff>38100</xdr:rowOff>
    </xdr:from>
    <xdr:to>
      <xdr:col>12</xdr:col>
      <xdr:colOff>437469</xdr:colOff>
      <xdr:row>13</xdr:row>
      <xdr:rowOff>178254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19786-C85C-46AA-FE31-983413106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135391</xdr:colOff>
      <xdr:row>0</xdr:row>
      <xdr:rowOff>38100</xdr:rowOff>
    </xdr:from>
    <xdr:to>
      <xdr:col>12</xdr:col>
      <xdr:colOff>535441</xdr:colOff>
      <xdr:row>13</xdr:row>
      <xdr:rowOff>178254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D813C-B112-D4BD-07BE-9FC9DF549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ta Burke" refreshedDate="44917.653690162035" backgroundQuery="1" createdVersion="8" refreshedVersion="8" minRefreshableVersion="3" recordCount="0" supportSubquery="1" supportAdvancedDrill="1" xr:uid="{62327763-2745-44F1-92C9-82AB8ECAE987}">
  <cacheSource type="external" connectionId="1"/>
  <cacheFields count="4"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country].[country]" caption="country" numFmtId="0" hierarchy="9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or]" caption="Average Donor" attribute="1" defaultMemberUniqueName="[Range].[Average Donor].[All]" allUniqueName="[Range].[Average Donor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ta Burke" refreshedDate="44917.653691319443" backgroundQuery="1" createdVersion="8" refreshedVersion="8" minRefreshableVersion="3" recordCount="0" supportSubquery="1" supportAdvancedDrill="1" xr:uid="{A4DA7516-591D-4115-84B3-B33F504F8597}">
  <cacheSource type="external" connectionId="1"/>
  <cacheFields count="5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or]" caption="Average Donor" attribute="1" defaultMemberUniqueName="[Range].[Average Donor].[All]" allUniqueName="[Range].[Average Donor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ta Burke" refreshedDate="44917.655210416669" backgroundQuery="1" createdVersion="8" refreshedVersion="8" minRefreshableVersion="3" recordCount="0" supportSubquery="1" supportAdvancedDrill="1" xr:uid="{12CF12FC-44DE-492C-A706-41D850035405}">
  <cacheSource type="external" connectionId="1"/>
  <cacheFields count="6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Quarter)].[Date Created Conversion (Quarter)]" caption="Date Created Conversion (Quarter)" numFmtId="0" hierarchy="21" level="1">
      <sharedItems count="4">
        <s v="Qtr1"/>
        <s v="Qtr2"/>
        <s v="Qtr3"/>
        <s v="Qtr4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or]" caption="Average Donor" attribute="1" defaultMemberUniqueName="[Range].[Average Donor].[All]" allUniqueName="[Range].[Average Donor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42745-4A4A-4C3E-B054-574271FDA8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EmptyRow="1" showEmptyCol="1" outline="1" outlineData="1" multipleFieldFilters="0" chartFormat="1">
  <location ref="A4:F30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0" hier="9" name="[Range].[country].[All]" cap="All"/>
    <pageField fld="1" hier="18" name="[Range].[Parent Category].[All]" cap="All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6C182-D192-4EFF-ADA0-88BA3CC9AD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9" name="[Range].[country].[All]" cap="All"/>
  </pageFields>
  <dataFields count="1">
    <dataField name="Count of outcome" fld="2" subtotal="count" baseField="0" baseItem="0"/>
  </dataFields>
  <chartFormats count="8"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1D79B-3E53-4C09-B544-2A3895D1BDA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23" firstHeaderRow="1" firstDataRow="2" firstDataCol="1" rowPageCount="2" colPageCount="1"/>
  <pivotFields count="6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2">
    <field x="3"/>
    <field x="2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" hier="18" name="[Range].[Parent Category].[All]" cap="All"/>
    <pageField fld="4" hier="20" name="[Range].[Date Created Conversion (Year)].[All]" cap="All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1"/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P1" sqref="P1"/>
    </sheetView>
  </sheetViews>
  <sheetFormatPr defaultColWidth="10.85546875" defaultRowHeight="15.9" x14ac:dyDescent="0.45"/>
  <cols>
    <col min="1" max="1" width="3.85546875" bestFit="1" customWidth="1"/>
    <col min="2" max="2" width="30.35546875" bestFit="1" customWidth="1"/>
    <col min="3" max="3" width="34.2109375" style="3" bestFit="1" customWidth="1"/>
    <col min="4" max="4" width="6.85546875" bestFit="1" customWidth="1"/>
    <col min="5" max="5" width="7.7109375" bestFit="1" customWidth="1"/>
    <col min="6" max="6" width="14.42578125" bestFit="1" customWidth="1"/>
    <col min="7" max="7" width="9.35546875" bestFit="1" customWidth="1"/>
    <col min="8" max="8" width="13.42578125" bestFit="1" customWidth="1"/>
    <col min="9" max="9" width="16.42578125" bestFit="1" customWidth="1"/>
    <col min="10" max="10" width="7.5703125" bestFit="1" customWidth="1"/>
    <col min="11" max="11" width="8.35546875" bestFit="1" customWidth="1"/>
    <col min="12" max="12" width="11.42578125" bestFit="1" customWidth="1"/>
    <col min="13" max="13" width="22.35546875" bestFit="1" customWidth="1"/>
    <col min="14" max="14" width="10.85546875" bestFit="1" customWidth="1"/>
    <col min="15" max="15" width="20.92578125" bestFit="1" customWidth="1"/>
    <col min="16" max="16" width="9.0703125" bestFit="1" customWidth="1"/>
    <col min="17" max="17" width="8.42578125" bestFit="1" customWidth="1"/>
    <col min="18" max="18" width="28.35546875" bestFit="1" customWidth="1"/>
    <col min="19" max="19" width="14.85546875" bestFit="1" customWidth="1"/>
    <col min="20" max="20" width="16.78515625" bestFit="1" customWidth="1"/>
  </cols>
  <sheetData>
    <row r="1" spans="1:20" s="1" customFormat="1" x14ac:dyDescent="0.4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8" t="s">
        <v>4</v>
      </c>
      <c r="H1" s="1" t="s">
        <v>5</v>
      </c>
      <c r="I1" s="8" t="s">
        <v>2109</v>
      </c>
      <c r="J1" s="1" t="s">
        <v>6</v>
      </c>
      <c r="K1" s="1" t="s">
        <v>7</v>
      </c>
      <c r="L1" s="1" t="s">
        <v>8</v>
      </c>
      <c r="M1" s="8" t="s">
        <v>2070</v>
      </c>
      <c r="N1" s="1" t="s">
        <v>9</v>
      </c>
      <c r="O1" s="8" t="s">
        <v>2071</v>
      </c>
      <c r="P1" s="1" t="s">
        <v>10</v>
      </c>
      <c r="Q1" s="1" t="s">
        <v>11</v>
      </c>
      <c r="R1" s="8" t="s">
        <v>2028</v>
      </c>
      <c r="S1" s="8" t="s">
        <v>2030</v>
      </c>
      <c r="T1" s="8" t="s">
        <v>2031</v>
      </c>
    </row>
    <row r="2" spans="1:20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ROUND(($E2/D2)*100,0)</f>
        <v>0</v>
      </c>
      <c r="G2" t="s">
        <v>14</v>
      </c>
      <c r="H2">
        <v>0</v>
      </c>
      <c r="I2">
        <f>ROUND(IFERROR($E2/$H2,0),2)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_xlfn.TEXTSPLIT($R2,"/")</f>
        <v>food</v>
      </c>
      <c r="T2" t="str">
        <v>food trucks</v>
      </c>
    </row>
    <row r="3" spans="1:20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ROUND(($E3/D3)*100,0)</f>
        <v>1040</v>
      </c>
      <c r="G3" t="s">
        <v>20</v>
      </c>
      <c r="H3">
        <v>158</v>
      </c>
      <c r="I3">
        <f t="shared" ref="I3:I66" si="1">ROUND(IFERROR($E3/$H3,0),2)</f>
        <v>92.15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_xlfn.TEXTSPLIT($R3,"/")</f>
        <v>music</v>
      </c>
      <c r="T3" t="str">
        <v>rock</v>
      </c>
    </row>
    <row r="4" spans="1:20" ht="31.75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_xlfn.TEXTSPLIT($R4,"/")</f>
        <v>technology</v>
      </c>
      <c r="T4" t="str">
        <v>web</v>
      </c>
    </row>
    <row r="5" spans="1:20" ht="31.75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_xlfn.TEXTSPLIT($R5,"/")</f>
        <v>music</v>
      </c>
      <c r="T5" t="str">
        <v>rock</v>
      </c>
    </row>
    <row r="6" spans="1:20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_xlfn.TEXTSPLIT($R6,"/")</f>
        <v>theater</v>
      </c>
      <c r="T6" t="str">
        <v>plays</v>
      </c>
    </row>
    <row r="7" spans="1:20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_xlfn.TEXTSPLIT($R7,"/")</f>
        <v>theater</v>
      </c>
      <c r="T7" t="str">
        <v>plays</v>
      </c>
    </row>
    <row r="8" spans="1:20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_xlfn.TEXTSPLIT($R8,"/")</f>
        <v>film &amp; video</v>
      </c>
      <c r="T8" t="str">
        <v>documentary</v>
      </c>
    </row>
    <row r="9" spans="1:20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_xlfn.TEXTSPLIT($R9,"/")</f>
        <v>theater</v>
      </c>
      <c r="T9" t="str">
        <v>plays</v>
      </c>
    </row>
    <row r="10" spans="1:20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_xlfn.TEXTSPLIT($R10,"/")</f>
        <v>theater</v>
      </c>
      <c r="T10" t="str">
        <v>plays</v>
      </c>
    </row>
    <row r="11" spans="1:20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_xlfn.TEXTSPLIT($R11,"/")</f>
        <v>music</v>
      </c>
      <c r="T11" t="str">
        <v>electric music</v>
      </c>
    </row>
    <row r="12" spans="1:20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_xlfn.TEXTSPLIT($R12,"/")</f>
        <v>film &amp; video</v>
      </c>
      <c r="T12" t="str">
        <v>drama</v>
      </c>
    </row>
    <row r="13" spans="1:20" ht="31.75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_xlfn.TEXTSPLIT($R13,"/")</f>
        <v>theater</v>
      </c>
      <c r="T13" t="str">
        <v>plays</v>
      </c>
    </row>
    <row r="14" spans="1:20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_xlfn.TEXTSPLIT($R14,"/")</f>
        <v>film &amp; video</v>
      </c>
      <c r="T14" t="str">
        <v>drama</v>
      </c>
    </row>
    <row r="15" spans="1:20" ht="31.75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_xlfn.TEXTSPLIT($R15,"/")</f>
        <v>music</v>
      </c>
      <c r="T15" t="str">
        <v>indie rock</v>
      </c>
    </row>
    <row r="16" spans="1:20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_xlfn.TEXTSPLIT($R16,"/")</f>
        <v>music</v>
      </c>
      <c r="T16" t="str">
        <v>indie rock</v>
      </c>
    </row>
    <row r="17" spans="1:20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_xlfn.TEXTSPLIT($R17,"/")</f>
        <v>technology</v>
      </c>
      <c r="T17" t="str">
        <v>wearables</v>
      </c>
    </row>
    <row r="18" spans="1:20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_xlfn.TEXTSPLIT($R18,"/")</f>
        <v>publishing</v>
      </c>
      <c r="T18" t="str">
        <v>nonfiction</v>
      </c>
    </row>
    <row r="19" spans="1:20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_xlfn.TEXTSPLIT($R19,"/")</f>
        <v>film &amp; video</v>
      </c>
      <c r="T19" t="str">
        <v>animation</v>
      </c>
    </row>
    <row r="20" spans="1:20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_xlfn.TEXTSPLIT($R20,"/")</f>
        <v>theater</v>
      </c>
      <c r="T20" t="str">
        <v>plays</v>
      </c>
    </row>
    <row r="21" spans="1:20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_xlfn.TEXTSPLIT($R21,"/")</f>
        <v>theater</v>
      </c>
      <c r="T21" t="str">
        <v>plays</v>
      </c>
    </row>
    <row r="22" spans="1:20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_xlfn.TEXTSPLIT($R22,"/")</f>
        <v>film &amp; video</v>
      </c>
      <c r="T22" t="str">
        <v>drama</v>
      </c>
    </row>
    <row r="23" spans="1:20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_xlfn.TEXTSPLIT($R23,"/")</f>
        <v>theater</v>
      </c>
      <c r="T23" t="str">
        <v>plays</v>
      </c>
    </row>
    <row r="24" spans="1:20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_xlfn.TEXTSPLIT($R24,"/")</f>
        <v>theater</v>
      </c>
      <c r="T24" t="str">
        <v>plays</v>
      </c>
    </row>
    <row r="25" spans="1:20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_xlfn.TEXTSPLIT($R25,"/")</f>
        <v>film &amp; video</v>
      </c>
      <c r="T25" t="str">
        <v>documentary</v>
      </c>
    </row>
    <row r="26" spans="1:20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_xlfn.TEXTSPLIT($R26,"/")</f>
        <v>technology</v>
      </c>
      <c r="T26" t="str">
        <v>wearables</v>
      </c>
    </row>
    <row r="27" spans="1:20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_xlfn.TEXTSPLIT($R27,"/")</f>
        <v>games</v>
      </c>
      <c r="T27" t="str">
        <v>video games</v>
      </c>
    </row>
    <row r="28" spans="1:20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_xlfn.TEXTSPLIT($R28,"/")</f>
        <v>theater</v>
      </c>
      <c r="T28" t="str">
        <v>plays</v>
      </c>
    </row>
    <row r="29" spans="1:20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_xlfn.TEXTSPLIT($R29,"/")</f>
        <v>music</v>
      </c>
      <c r="T29" t="str">
        <v>rock</v>
      </c>
    </row>
    <row r="30" spans="1:20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_xlfn.TEXTSPLIT($R30,"/")</f>
        <v>theater</v>
      </c>
      <c r="T30" t="str">
        <v>plays</v>
      </c>
    </row>
    <row r="31" spans="1:20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_xlfn.TEXTSPLIT($R31,"/")</f>
        <v>film &amp; video</v>
      </c>
      <c r="T31" t="str">
        <v>shorts</v>
      </c>
    </row>
    <row r="32" spans="1:20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_xlfn.TEXTSPLIT($R32,"/")</f>
        <v>film &amp; video</v>
      </c>
      <c r="T32" t="str">
        <v>animation</v>
      </c>
    </row>
    <row r="33" spans="1:20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_xlfn.TEXTSPLIT($R33,"/")</f>
        <v>games</v>
      </c>
      <c r="T33" t="str">
        <v>video games</v>
      </c>
    </row>
    <row r="34" spans="1:20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_xlfn.TEXTSPLIT($R34,"/")</f>
        <v>film &amp; video</v>
      </c>
      <c r="T34" t="str">
        <v>documentary</v>
      </c>
    </row>
    <row r="35" spans="1:20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_xlfn.TEXTSPLIT($R35,"/")</f>
        <v>theater</v>
      </c>
      <c r="T35" t="str">
        <v>plays</v>
      </c>
    </row>
    <row r="36" spans="1:20" ht="31.75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_xlfn.TEXTSPLIT($R36,"/")</f>
        <v>film &amp; video</v>
      </c>
      <c r="T36" t="str">
        <v>documentary</v>
      </c>
    </row>
    <row r="37" spans="1:20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_xlfn.TEXTSPLIT($R37,"/")</f>
        <v>film &amp; video</v>
      </c>
      <c r="T37" t="str">
        <v>drama</v>
      </c>
    </row>
    <row r="38" spans="1:20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_xlfn.TEXTSPLIT($R38,"/")</f>
        <v>theater</v>
      </c>
      <c r="T38" t="str">
        <v>plays</v>
      </c>
    </row>
    <row r="39" spans="1:20" ht="31.75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_xlfn.TEXTSPLIT($R39,"/")</f>
        <v>publishing</v>
      </c>
      <c r="T39" t="str">
        <v>fiction</v>
      </c>
    </row>
    <row r="40" spans="1:20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_xlfn.TEXTSPLIT($R40,"/")</f>
        <v>photography</v>
      </c>
      <c r="T40" t="str">
        <v>photography books</v>
      </c>
    </row>
    <row r="41" spans="1:20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_xlfn.TEXTSPLIT($R41,"/")</f>
        <v>theater</v>
      </c>
      <c r="T41" t="str">
        <v>plays</v>
      </c>
    </row>
    <row r="42" spans="1:20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_xlfn.TEXTSPLIT($R42,"/")</f>
        <v>technology</v>
      </c>
      <c r="T42" t="str">
        <v>wearables</v>
      </c>
    </row>
    <row r="43" spans="1:20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_xlfn.TEXTSPLIT($R43,"/")</f>
        <v>music</v>
      </c>
      <c r="T43" t="str">
        <v>rock</v>
      </c>
    </row>
    <row r="44" spans="1:20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_xlfn.TEXTSPLIT($R44,"/")</f>
        <v>food</v>
      </c>
      <c r="T44" t="str">
        <v>food trucks</v>
      </c>
    </row>
    <row r="45" spans="1:20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_xlfn.TEXTSPLIT($R45,"/")</f>
        <v>publishing</v>
      </c>
      <c r="T45" t="str">
        <v>radio &amp; podcasts</v>
      </c>
    </row>
    <row r="46" spans="1:20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_xlfn.TEXTSPLIT($R46,"/")</f>
        <v>publishing</v>
      </c>
      <c r="T46" t="str">
        <v>fiction</v>
      </c>
    </row>
    <row r="47" spans="1:20" ht="31.75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_xlfn.TEXTSPLIT($R47,"/")</f>
        <v>theater</v>
      </c>
      <c r="T47" t="str">
        <v>plays</v>
      </c>
    </row>
    <row r="48" spans="1:20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_xlfn.TEXTSPLIT($R48,"/")</f>
        <v>music</v>
      </c>
      <c r="T48" t="str">
        <v>rock</v>
      </c>
    </row>
    <row r="49" spans="1:20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_xlfn.TEXTSPLIT($R49,"/")</f>
        <v>theater</v>
      </c>
      <c r="T49" t="str">
        <v>plays</v>
      </c>
    </row>
    <row r="50" spans="1:20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_xlfn.TEXTSPLIT($R50,"/")</f>
        <v>theater</v>
      </c>
      <c r="T50" t="str">
        <v>plays</v>
      </c>
    </row>
    <row r="51" spans="1:20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_xlfn.TEXTSPLIT($R51,"/")</f>
        <v>music</v>
      </c>
      <c r="T51" t="str">
        <v>rock</v>
      </c>
    </row>
    <row r="52" spans="1:20" ht="31.75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_xlfn.TEXTSPLIT($R52,"/")</f>
        <v>music</v>
      </c>
      <c r="T52" t="str">
        <v>metal</v>
      </c>
    </row>
    <row r="53" spans="1:20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_xlfn.TEXTSPLIT($R53,"/")</f>
        <v>technology</v>
      </c>
      <c r="T53" t="str">
        <v>wearables</v>
      </c>
    </row>
    <row r="54" spans="1:20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_xlfn.TEXTSPLIT($R54,"/")</f>
        <v>theater</v>
      </c>
      <c r="T54" t="str">
        <v>plays</v>
      </c>
    </row>
    <row r="55" spans="1:20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_xlfn.TEXTSPLIT($R55,"/")</f>
        <v>film &amp; video</v>
      </c>
      <c r="T55" t="str">
        <v>drama</v>
      </c>
    </row>
    <row r="56" spans="1:20" ht="31.75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_xlfn.TEXTSPLIT($R56,"/")</f>
        <v>technology</v>
      </c>
      <c r="T56" t="str">
        <v>wearables</v>
      </c>
    </row>
    <row r="57" spans="1:20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_xlfn.TEXTSPLIT($R57,"/")</f>
        <v>music</v>
      </c>
      <c r="T57" t="str">
        <v>jazz</v>
      </c>
    </row>
    <row r="58" spans="1:20" ht="31.75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_xlfn.TEXTSPLIT($R58,"/")</f>
        <v>technology</v>
      </c>
      <c r="T58" t="str">
        <v>wearables</v>
      </c>
    </row>
    <row r="59" spans="1:20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_xlfn.TEXTSPLIT($R59,"/")</f>
        <v>games</v>
      </c>
      <c r="T59" t="str">
        <v>video games</v>
      </c>
    </row>
    <row r="60" spans="1:20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_xlfn.TEXTSPLIT($R60,"/")</f>
        <v>theater</v>
      </c>
      <c r="T60" t="str">
        <v>plays</v>
      </c>
    </row>
    <row r="61" spans="1:20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_xlfn.TEXTSPLIT($R61,"/")</f>
        <v>theater</v>
      </c>
      <c r="T61" t="str">
        <v>plays</v>
      </c>
    </row>
    <row r="62" spans="1:20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_xlfn.TEXTSPLIT($R62,"/")</f>
        <v>theater</v>
      </c>
      <c r="T62" t="str">
        <v>plays</v>
      </c>
    </row>
    <row r="63" spans="1:20" ht="31.75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_xlfn.TEXTSPLIT($R63,"/")</f>
        <v>theater</v>
      </c>
      <c r="T63" t="str">
        <v>plays</v>
      </c>
    </row>
    <row r="64" spans="1:20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_xlfn.TEXTSPLIT($R64,"/")</f>
        <v>technology</v>
      </c>
      <c r="T64" t="str">
        <v>web</v>
      </c>
    </row>
    <row r="65" spans="1:20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_xlfn.TEXTSPLIT($R65,"/")</f>
        <v>theater</v>
      </c>
      <c r="T65" t="str">
        <v>plays</v>
      </c>
    </row>
    <row r="66" spans="1:20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_xlfn.TEXTSPLIT($R66,"/")</f>
        <v>technology</v>
      </c>
      <c r="T66" t="str">
        <v>web</v>
      </c>
    </row>
    <row r="67" spans="1:20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ROUND(($E67/D67)*100,0)</f>
        <v>236</v>
      </c>
      <c r="G67" t="s">
        <v>20</v>
      </c>
      <c r="H67">
        <v>236</v>
      </c>
      <c r="I67">
        <f t="shared" ref="I67:I130" si="5">ROUND(IFERROR($E67/$H67,0),2)</f>
        <v>61.04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_xlfn.TEXTSPLIT($R67,"/")</f>
        <v>theater</v>
      </c>
      <c r="T67" t="str">
        <v>plays</v>
      </c>
    </row>
    <row r="68" spans="1:20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_xlfn.TEXTSPLIT($R68,"/")</f>
        <v>theater</v>
      </c>
      <c r="T68" t="str">
        <v>plays</v>
      </c>
    </row>
    <row r="69" spans="1:20" ht="31.75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_xlfn.TEXTSPLIT($R69,"/")</f>
        <v>technology</v>
      </c>
      <c r="T69" t="str">
        <v>wearables</v>
      </c>
    </row>
    <row r="70" spans="1:20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_xlfn.TEXTSPLIT($R70,"/")</f>
        <v>theater</v>
      </c>
      <c r="T70" t="str">
        <v>plays</v>
      </c>
    </row>
    <row r="71" spans="1:20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_xlfn.TEXTSPLIT($R71,"/")</f>
        <v>theater</v>
      </c>
      <c r="T71" t="str">
        <v>plays</v>
      </c>
    </row>
    <row r="72" spans="1:20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_xlfn.TEXTSPLIT($R72,"/")</f>
        <v>theater</v>
      </c>
      <c r="T72" t="str">
        <v>plays</v>
      </c>
    </row>
    <row r="73" spans="1:20" ht="31.75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_xlfn.TEXTSPLIT($R73,"/")</f>
        <v>theater</v>
      </c>
      <c r="T73" t="str">
        <v>plays</v>
      </c>
    </row>
    <row r="74" spans="1:20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_xlfn.TEXTSPLIT($R74,"/")</f>
        <v>film &amp; video</v>
      </c>
      <c r="T74" t="str">
        <v>animation</v>
      </c>
    </row>
    <row r="75" spans="1:20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_xlfn.TEXTSPLIT($R75,"/")</f>
        <v>music</v>
      </c>
      <c r="T75" t="str">
        <v>jazz</v>
      </c>
    </row>
    <row r="76" spans="1:20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_xlfn.TEXTSPLIT($R76,"/")</f>
        <v>music</v>
      </c>
      <c r="T76" t="str">
        <v>metal</v>
      </c>
    </row>
    <row r="77" spans="1:20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_xlfn.TEXTSPLIT($R77,"/")</f>
        <v>photography</v>
      </c>
      <c r="T77" t="str">
        <v>photography books</v>
      </c>
    </row>
    <row r="78" spans="1:20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_xlfn.TEXTSPLIT($R78,"/")</f>
        <v>theater</v>
      </c>
      <c r="T78" t="str">
        <v>plays</v>
      </c>
    </row>
    <row r="79" spans="1:20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_xlfn.TEXTSPLIT($R79,"/")</f>
        <v>film &amp; video</v>
      </c>
      <c r="T79" t="str">
        <v>animation</v>
      </c>
    </row>
    <row r="80" spans="1:20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_xlfn.TEXTSPLIT($R80,"/")</f>
        <v>publishing</v>
      </c>
      <c r="T80" t="str">
        <v>translations</v>
      </c>
    </row>
    <row r="81" spans="1:20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_xlfn.TEXTSPLIT($R81,"/")</f>
        <v>theater</v>
      </c>
      <c r="T81" t="str">
        <v>plays</v>
      </c>
    </row>
    <row r="82" spans="1:20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_xlfn.TEXTSPLIT($R82,"/")</f>
        <v>games</v>
      </c>
      <c r="T82" t="str">
        <v>video games</v>
      </c>
    </row>
    <row r="83" spans="1:20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_xlfn.TEXTSPLIT($R83,"/")</f>
        <v>music</v>
      </c>
      <c r="T83" t="str">
        <v>rock</v>
      </c>
    </row>
    <row r="84" spans="1:20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_xlfn.TEXTSPLIT($R84,"/")</f>
        <v>games</v>
      </c>
      <c r="T84" t="str">
        <v>video games</v>
      </c>
    </row>
    <row r="85" spans="1:20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_xlfn.TEXTSPLIT($R85,"/")</f>
        <v>music</v>
      </c>
      <c r="T85" t="str">
        <v>electric music</v>
      </c>
    </row>
    <row r="86" spans="1:20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_xlfn.TEXTSPLIT($R86,"/")</f>
        <v>technology</v>
      </c>
      <c r="T86" t="str">
        <v>wearables</v>
      </c>
    </row>
    <row r="87" spans="1:20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_xlfn.TEXTSPLIT($R87,"/")</f>
        <v>music</v>
      </c>
      <c r="T87" t="str">
        <v>indie rock</v>
      </c>
    </row>
    <row r="88" spans="1:20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_xlfn.TEXTSPLIT($R88,"/")</f>
        <v>theater</v>
      </c>
      <c r="T88" t="str">
        <v>plays</v>
      </c>
    </row>
    <row r="89" spans="1:20" ht="31.75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_xlfn.TEXTSPLIT($R89,"/")</f>
        <v>music</v>
      </c>
      <c r="T89" t="str">
        <v>rock</v>
      </c>
    </row>
    <row r="90" spans="1:20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_xlfn.TEXTSPLIT($R90,"/")</f>
        <v>publishing</v>
      </c>
      <c r="T90" t="str">
        <v>translations</v>
      </c>
    </row>
    <row r="91" spans="1:20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_xlfn.TEXTSPLIT($R91,"/")</f>
        <v>theater</v>
      </c>
      <c r="T91" t="str">
        <v>plays</v>
      </c>
    </row>
    <row r="92" spans="1:20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_xlfn.TEXTSPLIT($R92,"/")</f>
        <v>theater</v>
      </c>
      <c r="T92" t="str">
        <v>plays</v>
      </c>
    </row>
    <row r="93" spans="1:20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_xlfn.TEXTSPLIT($R93,"/")</f>
        <v>publishing</v>
      </c>
      <c r="T93" t="str">
        <v>translations</v>
      </c>
    </row>
    <row r="94" spans="1:20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_xlfn.TEXTSPLIT($R94,"/")</f>
        <v>games</v>
      </c>
      <c r="T94" t="str">
        <v>video games</v>
      </c>
    </row>
    <row r="95" spans="1:20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_xlfn.TEXTSPLIT($R95,"/")</f>
        <v>theater</v>
      </c>
      <c r="T95" t="str">
        <v>plays</v>
      </c>
    </row>
    <row r="96" spans="1:20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_xlfn.TEXTSPLIT($R96,"/")</f>
        <v>technology</v>
      </c>
      <c r="T96" t="str">
        <v>web</v>
      </c>
    </row>
    <row r="97" spans="1:20" ht="31.75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_xlfn.TEXTSPLIT($R97,"/")</f>
        <v>film &amp; video</v>
      </c>
      <c r="T97" t="str">
        <v>documentary</v>
      </c>
    </row>
    <row r="98" spans="1:20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_xlfn.TEXTSPLIT($R98,"/")</f>
        <v>theater</v>
      </c>
      <c r="T98" t="str">
        <v>plays</v>
      </c>
    </row>
    <row r="99" spans="1:20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_xlfn.TEXTSPLIT($R99,"/")</f>
        <v>food</v>
      </c>
      <c r="T99" t="str">
        <v>food trucks</v>
      </c>
    </row>
    <row r="100" spans="1:20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_xlfn.TEXTSPLIT($R100,"/")</f>
        <v>games</v>
      </c>
      <c r="T100" t="str">
        <v>video games</v>
      </c>
    </row>
    <row r="101" spans="1:20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_xlfn.TEXTSPLIT($R101,"/")</f>
        <v>theater</v>
      </c>
      <c r="T101" t="str">
        <v>plays</v>
      </c>
    </row>
    <row r="102" spans="1:20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_xlfn.TEXTSPLIT($R102,"/")</f>
        <v>theater</v>
      </c>
      <c r="T102" t="str">
        <v>plays</v>
      </c>
    </row>
    <row r="103" spans="1:20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_xlfn.TEXTSPLIT($R103,"/")</f>
        <v>music</v>
      </c>
      <c r="T103" t="str">
        <v>electric music</v>
      </c>
    </row>
    <row r="104" spans="1:20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_xlfn.TEXTSPLIT($R104,"/")</f>
        <v>technology</v>
      </c>
      <c r="T104" t="str">
        <v>wearables</v>
      </c>
    </row>
    <row r="105" spans="1:20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_xlfn.TEXTSPLIT($R105,"/")</f>
        <v>music</v>
      </c>
      <c r="T105" t="str">
        <v>electric music</v>
      </c>
    </row>
    <row r="106" spans="1:20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_xlfn.TEXTSPLIT($R106,"/")</f>
        <v>music</v>
      </c>
      <c r="T106" t="str">
        <v>indie rock</v>
      </c>
    </row>
    <row r="107" spans="1:20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_xlfn.TEXTSPLIT($R107,"/")</f>
        <v>technology</v>
      </c>
      <c r="T107" t="str">
        <v>web</v>
      </c>
    </row>
    <row r="108" spans="1:20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_xlfn.TEXTSPLIT($R108,"/")</f>
        <v>theater</v>
      </c>
      <c r="T108" t="str">
        <v>plays</v>
      </c>
    </row>
    <row r="109" spans="1:20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_xlfn.TEXTSPLIT($R109,"/")</f>
        <v>theater</v>
      </c>
      <c r="T109" t="str">
        <v>plays</v>
      </c>
    </row>
    <row r="110" spans="1:20" ht="31.75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_xlfn.TEXTSPLIT($R110,"/")</f>
        <v>film &amp; video</v>
      </c>
      <c r="T110" t="str">
        <v>documentary</v>
      </c>
    </row>
    <row r="111" spans="1:20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_xlfn.TEXTSPLIT($R111,"/")</f>
        <v>film &amp; video</v>
      </c>
      <c r="T111" t="str">
        <v>television</v>
      </c>
    </row>
    <row r="112" spans="1:20" ht="31.75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_xlfn.TEXTSPLIT($R112,"/")</f>
        <v>food</v>
      </c>
      <c r="T112" t="str">
        <v>food trucks</v>
      </c>
    </row>
    <row r="113" spans="1:20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_xlfn.TEXTSPLIT($R113,"/")</f>
        <v>publishing</v>
      </c>
      <c r="T113" t="str">
        <v>radio &amp; podcasts</v>
      </c>
    </row>
    <row r="114" spans="1:20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_xlfn.TEXTSPLIT($R114,"/")</f>
        <v>technology</v>
      </c>
      <c r="T114" t="str">
        <v>web</v>
      </c>
    </row>
    <row r="115" spans="1:20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_xlfn.TEXTSPLIT($R115,"/")</f>
        <v>food</v>
      </c>
      <c r="T115" t="str">
        <v>food trucks</v>
      </c>
    </row>
    <row r="116" spans="1:20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_xlfn.TEXTSPLIT($R116,"/")</f>
        <v>technology</v>
      </c>
      <c r="T116" t="str">
        <v>wearables</v>
      </c>
    </row>
    <row r="117" spans="1:20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_xlfn.TEXTSPLIT($R117,"/")</f>
        <v>publishing</v>
      </c>
      <c r="T117" t="str">
        <v>fiction</v>
      </c>
    </row>
    <row r="118" spans="1:20" ht="31.75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_xlfn.TEXTSPLIT($R118,"/")</f>
        <v>theater</v>
      </c>
      <c r="T118" t="str">
        <v>plays</v>
      </c>
    </row>
    <row r="119" spans="1:20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_xlfn.TEXTSPLIT($R119,"/")</f>
        <v>film &amp; video</v>
      </c>
      <c r="T119" t="str">
        <v>television</v>
      </c>
    </row>
    <row r="120" spans="1:20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_xlfn.TEXTSPLIT($R120,"/")</f>
        <v>photography</v>
      </c>
      <c r="T120" t="str">
        <v>photography books</v>
      </c>
    </row>
    <row r="121" spans="1:20" ht="31.75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_xlfn.TEXTSPLIT($R121,"/")</f>
        <v>film &amp; video</v>
      </c>
      <c r="T121" t="str">
        <v>documentary</v>
      </c>
    </row>
    <row r="122" spans="1:20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_xlfn.TEXTSPLIT($R122,"/")</f>
        <v>games</v>
      </c>
      <c r="T122" t="str">
        <v>mobile games</v>
      </c>
    </row>
    <row r="123" spans="1:20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_xlfn.TEXTSPLIT($R123,"/")</f>
        <v>games</v>
      </c>
      <c r="T123" t="str">
        <v>video games</v>
      </c>
    </row>
    <row r="124" spans="1:20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_xlfn.TEXTSPLIT($R124,"/")</f>
        <v>publishing</v>
      </c>
      <c r="T124" t="str">
        <v>fiction</v>
      </c>
    </row>
    <row r="125" spans="1:20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_xlfn.TEXTSPLIT($R125,"/")</f>
        <v>theater</v>
      </c>
      <c r="T125" t="str">
        <v>plays</v>
      </c>
    </row>
    <row r="126" spans="1:20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_xlfn.TEXTSPLIT($R126,"/")</f>
        <v>photography</v>
      </c>
      <c r="T126" t="str">
        <v>photography books</v>
      </c>
    </row>
    <row r="127" spans="1:20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_xlfn.TEXTSPLIT($R127,"/")</f>
        <v>theater</v>
      </c>
      <c r="T127" t="str">
        <v>plays</v>
      </c>
    </row>
    <row r="128" spans="1:20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_xlfn.TEXTSPLIT($R128,"/")</f>
        <v>theater</v>
      </c>
      <c r="T128" t="str">
        <v>plays</v>
      </c>
    </row>
    <row r="129" spans="1:20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_xlfn.TEXTSPLIT($R129,"/")</f>
        <v>theater</v>
      </c>
      <c r="T129" t="str">
        <v>plays</v>
      </c>
    </row>
    <row r="130" spans="1:20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_xlfn.TEXTSPLIT($R130,"/")</f>
        <v>music</v>
      </c>
      <c r="T130" t="str">
        <v>rock</v>
      </c>
    </row>
    <row r="131" spans="1:20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ROUND(($E131/D131)*100,0)</f>
        <v>3</v>
      </c>
      <c r="G131" t="s">
        <v>74</v>
      </c>
      <c r="H131">
        <v>55</v>
      </c>
      <c r="I131">
        <f t="shared" ref="I131:I194" si="9">ROUND(IFERROR($E131/$H131,0),2)</f>
        <v>86.47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_xlfn.TEXTSPLIT($R131,"/")</f>
        <v>food</v>
      </c>
      <c r="T131" t="str">
        <v>food trucks</v>
      </c>
    </row>
    <row r="132" spans="1:20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_xlfn.TEXTSPLIT($R132,"/")</f>
        <v>film &amp; video</v>
      </c>
      <c r="T132" t="str">
        <v>drama</v>
      </c>
    </row>
    <row r="133" spans="1:20" ht="31.75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_xlfn.TEXTSPLIT($R133,"/")</f>
        <v>technology</v>
      </c>
      <c r="T133" t="str">
        <v>web</v>
      </c>
    </row>
    <row r="134" spans="1:20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_xlfn.TEXTSPLIT($R134,"/")</f>
        <v>theater</v>
      </c>
      <c r="T134" t="str">
        <v>plays</v>
      </c>
    </row>
    <row r="135" spans="1:20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_xlfn.TEXTSPLIT($R135,"/")</f>
        <v>music</v>
      </c>
      <c r="T135" t="str">
        <v>world music</v>
      </c>
    </row>
    <row r="136" spans="1:20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_xlfn.TEXTSPLIT($R136,"/")</f>
        <v>film &amp; video</v>
      </c>
      <c r="T136" t="str">
        <v>documentary</v>
      </c>
    </row>
    <row r="137" spans="1:20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_xlfn.TEXTSPLIT($R137,"/")</f>
        <v>theater</v>
      </c>
      <c r="T137" t="str">
        <v>plays</v>
      </c>
    </row>
    <row r="138" spans="1:20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_xlfn.TEXTSPLIT($R138,"/")</f>
        <v>film &amp; video</v>
      </c>
      <c r="T138" t="str">
        <v>drama</v>
      </c>
    </row>
    <row r="139" spans="1:20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_xlfn.TEXTSPLIT($R139,"/")</f>
        <v>publishing</v>
      </c>
      <c r="T139" t="str">
        <v>nonfiction</v>
      </c>
    </row>
    <row r="140" spans="1:20" ht="31.75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_xlfn.TEXTSPLIT($R140,"/")</f>
        <v>games</v>
      </c>
      <c r="T140" t="str">
        <v>mobile games</v>
      </c>
    </row>
    <row r="141" spans="1:20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_xlfn.TEXTSPLIT($R141,"/")</f>
        <v>technology</v>
      </c>
      <c r="T141" t="str">
        <v>wearables</v>
      </c>
    </row>
    <row r="142" spans="1:20" ht="31.75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_xlfn.TEXTSPLIT($R142,"/")</f>
        <v>film &amp; video</v>
      </c>
      <c r="T142" t="str">
        <v>documentary</v>
      </c>
    </row>
    <row r="143" spans="1:20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_xlfn.TEXTSPLIT($R143,"/")</f>
        <v>technology</v>
      </c>
      <c r="T143" t="str">
        <v>web</v>
      </c>
    </row>
    <row r="144" spans="1:20" ht="31.75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_xlfn.TEXTSPLIT($R144,"/")</f>
        <v>technology</v>
      </c>
      <c r="T144" t="str">
        <v>web</v>
      </c>
    </row>
    <row r="145" spans="1:20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_xlfn.TEXTSPLIT($R145,"/")</f>
        <v>music</v>
      </c>
      <c r="T145" t="str">
        <v>indie rock</v>
      </c>
    </row>
    <row r="146" spans="1:20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_xlfn.TEXTSPLIT($R146,"/")</f>
        <v>theater</v>
      </c>
      <c r="T146" t="str">
        <v>plays</v>
      </c>
    </row>
    <row r="147" spans="1:20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_xlfn.TEXTSPLIT($R147,"/")</f>
        <v>technology</v>
      </c>
      <c r="T147" t="str">
        <v>wearables</v>
      </c>
    </row>
    <row r="148" spans="1:20" ht="31.75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_xlfn.TEXTSPLIT($R148,"/")</f>
        <v>theater</v>
      </c>
      <c r="T148" t="str">
        <v>plays</v>
      </c>
    </row>
    <row r="149" spans="1:20" ht="31.75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_xlfn.TEXTSPLIT($R149,"/")</f>
        <v>theater</v>
      </c>
      <c r="T149" t="str">
        <v>plays</v>
      </c>
    </row>
    <row r="150" spans="1:20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_xlfn.TEXTSPLIT($R150,"/")</f>
        <v>technology</v>
      </c>
      <c r="T150" t="str">
        <v>wearables</v>
      </c>
    </row>
    <row r="151" spans="1:20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_xlfn.TEXTSPLIT($R151,"/")</f>
        <v>music</v>
      </c>
      <c r="T151" t="str">
        <v>indie rock</v>
      </c>
    </row>
    <row r="152" spans="1:20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_xlfn.TEXTSPLIT($R152,"/")</f>
        <v>music</v>
      </c>
      <c r="T152" t="str">
        <v>rock</v>
      </c>
    </row>
    <row r="153" spans="1:20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_xlfn.TEXTSPLIT($R153,"/")</f>
        <v>music</v>
      </c>
      <c r="T153" t="str">
        <v>electric music</v>
      </c>
    </row>
    <row r="154" spans="1:20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_xlfn.TEXTSPLIT($R154,"/")</f>
        <v>music</v>
      </c>
      <c r="T154" t="str">
        <v>indie rock</v>
      </c>
    </row>
    <row r="155" spans="1:20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_xlfn.TEXTSPLIT($R155,"/")</f>
        <v>theater</v>
      </c>
      <c r="T155" t="str">
        <v>plays</v>
      </c>
    </row>
    <row r="156" spans="1:20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_xlfn.TEXTSPLIT($R156,"/")</f>
        <v>music</v>
      </c>
      <c r="T156" t="str">
        <v>indie rock</v>
      </c>
    </row>
    <row r="157" spans="1:20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_xlfn.TEXTSPLIT($R157,"/")</f>
        <v>theater</v>
      </c>
      <c r="T157" t="str">
        <v>plays</v>
      </c>
    </row>
    <row r="158" spans="1:20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_xlfn.TEXTSPLIT($R158,"/")</f>
        <v>music</v>
      </c>
      <c r="T158" t="str">
        <v>rock</v>
      </c>
    </row>
    <row r="159" spans="1:20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_xlfn.TEXTSPLIT($R159,"/")</f>
        <v>photography</v>
      </c>
      <c r="T159" t="str">
        <v>photography books</v>
      </c>
    </row>
    <row r="160" spans="1:20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_xlfn.TEXTSPLIT($R160,"/")</f>
        <v>music</v>
      </c>
      <c r="T160" t="str">
        <v>rock</v>
      </c>
    </row>
    <row r="161" spans="1:20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_xlfn.TEXTSPLIT($R161,"/")</f>
        <v>theater</v>
      </c>
      <c r="T161" t="str">
        <v>plays</v>
      </c>
    </row>
    <row r="162" spans="1:20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_xlfn.TEXTSPLIT($R162,"/")</f>
        <v>technology</v>
      </c>
      <c r="T162" t="str">
        <v>wearables</v>
      </c>
    </row>
    <row r="163" spans="1:20" ht="31.75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_xlfn.TEXTSPLIT($R163,"/")</f>
        <v>technology</v>
      </c>
      <c r="T163" t="str">
        <v>web</v>
      </c>
    </row>
    <row r="164" spans="1:20" ht="31.75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_xlfn.TEXTSPLIT($R164,"/")</f>
        <v>music</v>
      </c>
      <c r="T164" t="str">
        <v>rock</v>
      </c>
    </row>
    <row r="165" spans="1:20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_xlfn.TEXTSPLIT($R165,"/")</f>
        <v>photography</v>
      </c>
      <c r="T165" t="str">
        <v>photography books</v>
      </c>
    </row>
    <row r="166" spans="1:20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_xlfn.TEXTSPLIT($R166,"/")</f>
        <v>theater</v>
      </c>
      <c r="T166" t="str">
        <v>plays</v>
      </c>
    </row>
    <row r="167" spans="1:20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_xlfn.TEXTSPLIT($R167,"/")</f>
        <v>technology</v>
      </c>
      <c r="T167" t="str">
        <v>web</v>
      </c>
    </row>
    <row r="168" spans="1:20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_xlfn.TEXTSPLIT($R168,"/")</f>
        <v>photography</v>
      </c>
      <c r="T168" t="str">
        <v>photography books</v>
      </c>
    </row>
    <row r="169" spans="1:20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_xlfn.TEXTSPLIT($R169,"/")</f>
        <v>theater</v>
      </c>
      <c r="T169" t="str">
        <v>plays</v>
      </c>
    </row>
    <row r="170" spans="1:20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_xlfn.TEXTSPLIT($R170,"/")</f>
        <v>music</v>
      </c>
      <c r="T170" t="str">
        <v>indie rock</v>
      </c>
    </row>
    <row r="171" spans="1:20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_xlfn.TEXTSPLIT($R171,"/")</f>
        <v>film &amp; video</v>
      </c>
      <c r="T171" t="str">
        <v>shorts</v>
      </c>
    </row>
    <row r="172" spans="1:20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_xlfn.TEXTSPLIT($R172,"/")</f>
        <v>music</v>
      </c>
      <c r="T172" t="str">
        <v>indie rock</v>
      </c>
    </row>
    <row r="173" spans="1:20" ht="31.75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_xlfn.TEXTSPLIT($R173,"/")</f>
        <v>publishing</v>
      </c>
      <c r="T173" t="str">
        <v>translations</v>
      </c>
    </row>
    <row r="174" spans="1:20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_xlfn.TEXTSPLIT($R174,"/")</f>
        <v>film &amp; video</v>
      </c>
      <c r="T174" t="str">
        <v>documentary</v>
      </c>
    </row>
    <row r="175" spans="1:20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_xlfn.TEXTSPLIT($R175,"/")</f>
        <v>theater</v>
      </c>
      <c r="T175" t="str">
        <v>plays</v>
      </c>
    </row>
    <row r="176" spans="1:20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_xlfn.TEXTSPLIT($R176,"/")</f>
        <v>technology</v>
      </c>
      <c r="T176" t="str">
        <v>wearables</v>
      </c>
    </row>
    <row r="177" spans="1:20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_xlfn.TEXTSPLIT($R177,"/")</f>
        <v>theater</v>
      </c>
      <c r="T177" t="str">
        <v>plays</v>
      </c>
    </row>
    <row r="178" spans="1:20" ht="31.75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_xlfn.TEXTSPLIT($R178,"/")</f>
        <v>theater</v>
      </c>
      <c r="T178" t="str">
        <v>plays</v>
      </c>
    </row>
    <row r="179" spans="1:20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_xlfn.TEXTSPLIT($R179,"/")</f>
        <v>theater</v>
      </c>
      <c r="T179" t="str">
        <v>plays</v>
      </c>
    </row>
    <row r="180" spans="1:20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_xlfn.TEXTSPLIT($R180,"/")</f>
        <v>food</v>
      </c>
      <c r="T180" t="str">
        <v>food trucks</v>
      </c>
    </row>
    <row r="181" spans="1:20" ht="31.75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_xlfn.TEXTSPLIT($R181,"/")</f>
        <v>theater</v>
      </c>
      <c r="T181" t="str">
        <v>plays</v>
      </c>
    </row>
    <row r="182" spans="1:20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_xlfn.TEXTSPLIT($R182,"/")</f>
        <v>technology</v>
      </c>
      <c r="T182" t="str">
        <v>wearables</v>
      </c>
    </row>
    <row r="183" spans="1:20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_xlfn.TEXTSPLIT($R183,"/")</f>
        <v>technology</v>
      </c>
      <c r="T183" t="str">
        <v>web</v>
      </c>
    </row>
    <row r="184" spans="1:20" ht="31.75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_xlfn.TEXTSPLIT($R184,"/")</f>
        <v>theater</v>
      </c>
      <c r="T184" t="str">
        <v>plays</v>
      </c>
    </row>
    <row r="185" spans="1:20" ht="31.75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_xlfn.TEXTSPLIT($R185,"/")</f>
        <v>music</v>
      </c>
      <c r="T185" t="str">
        <v>rock</v>
      </c>
    </row>
    <row r="186" spans="1:20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_xlfn.TEXTSPLIT($R186,"/")</f>
        <v>theater</v>
      </c>
      <c r="T186" t="str">
        <v>plays</v>
      </c>
    </row>
    <row r="187" spans="1:20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_xlfn.TEXTSPLIT($R187,"/")</f>
        <v>film &amp; video</v>
      </c>
      <c r="T187" t="str">
        <v>television</v>
      </c>
    </row>
    <row r="188" spans="1:20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_xlfn.TEXTSPLIT($R188,"/")</f>
        <v>theater</v>
      </c>
      <c r="T188" t="str">
        <v>plays</v>
      </c>
    </row>
    <row r="189" spans="1:20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_xlfn.TEXTSPLIT($R189,"/")</f>
        <v>film &amp; video</v>
      </c>
      <c r="T189" t="str">
        <v>shorts</v>
      </c>
    </row>
    <row r="190" spans="1:20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_xlfn.TEXTSPLIT($R190,"/")</f>
        <v>theater</v>
      </c>
      <c r="T190" t="str">
        <v>plays</v>
      </c>
    </row>
    <row r="191" spans="1:20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_xlfn.TEXTSPLIT($R191,"/")</f>
        <v>theater</v>
      </c>
      <c r="T191" t="str">
        <v>plays</v>
      </c>
    </row>
    <row r="192" spans="1:20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_xlfn.TEXTSPLIT($R192,"/")</f>
        <v>theater</v>
      </c>
      <c r="T192" t="str">
        <v>plays</v>
      </c>
    </row>
    <row r="193" spans="1:20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_xlfn.TEXTSPLIT($R193,"/")</f>
        <v>theater</v>
      </c>
      <c r="T193" t="str">
        <v>plays</v>
      </c>
    </row>
    <row r="194" spans="1:20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_xlfn.TEXTSPLIT($R194,"/")</f>
        <v>music</v>
      </c>
      <c r="T194" t="str">
        <v>rock</v>
      </c>
    </row>
    <row r="195" spans="1:20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ROUND(($E195/D195)*100,0)</f>
        <v>46</v>
      </c>
      <c r="G195" t="s">
        <v>14</v>
      </c>
      <c r="H195">
        <v>65</v>
      </c>
      <c r="I195">
        <f t="shared" ref="I195:I258" si="13">ROUND(IFERROR($E195/$H195,0),2)</f>
        <v>46.34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_xlfn.TEXTSPLIT($R195,"/")</f>
        <v>music</v>
      </c>
      <c r="T195" t="str">
        <v>indie rock</v>
      </c>
    </row>
    <row r="196" spans="1:20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_xlfn.TEXTSPLIT($R196,"/")</f>
        <v>music</v>
      </c>
      <c r="T196" t="str">
        <v>metal</v>
      </c>
    </row>
    <row r="197" spans="1:20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_xlfn.TEXTSPLIT($R197,"/")</f>
        <v>music</v>
      </c>
      <c r="T197" t="str">
        <v>electric music</v>
      </c>
    </row>
    <row r="198" spans="1:20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_xlfn.TEXTSPLIT($R198,"/")</f>
        <v>technology</v>
      </c>
      <c r="T198" t="str">
        <v>wearables</v>
      </c>
    </row>
    <row r="199" spans="1:20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_xlfn.TEXTSPLIT($R199,"/")</f>
        <v>film &amp; video</v>
      </c>
      <c r="T199" t="str">
        <v>drama</v>
      </c>
    </row>
    <row r="200" spans="1:20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_xlfn.TEXTSPLIT($R200,"/")</f>
        <v>music</v>
      </c>
      <c r="T200" t="str">
        <v>electric music</v>
      </c>
    </row>
    <row r="201" spans="1:20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_xlfn.TEXTSPLIT($R201,"/")</f>
        <v>music</v>
      </c>
      <c r="T201" t="str">
        <v>rock</v>
      </c>
    </row>
    <row r="202" spans="1:20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_xlfn.TEXTSPLIT($R202,"/")</f>
        <v>theater</v>
      </c>
      <c r="T202" t="str">
        <v>plays</v>
      </c>
    </row>
    <row r="203" spans="1:20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_xlfn.TEXTSPLIT($R203,"/")</f>
        <v>technology</v>
      </c>
      <c r="T203" t="str">
        <v>web</v>
      </c>
    </row>
    <row r="204" spans="1:20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_xlfn.TEXTSPLIT($R204,"/")</f>
        <v>food</v>
      </c>
      <c r="T204" t="str">
        <v>food trucks</v>
      </c>
    </row>
    <row r="205" spans="1:20" ht="31.75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_xlfn.TEXTSPLIT($R205,"/")</f>
        <v>theater</v>
      </c>
      <c r="T205" t="str">
        <v>plays</v>
      </c>
    </row>
    <row r="206" spans="1:20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_xlfn.TEXTSPLIT($R206,"/")</f>
        <v>music</v>
      </c>
      <c r="T206" t="str">
        <v>jazz</v>
      </c>
    </row>
    <row r="207" spans="1:20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_xlfn.TEXTSPLIT($R207,"/")</f>
        <v>theater</v>
      </c>
      <c r="T207" t="str">
        <v>plays</v>
      </c>
    </row>
    <row r="208" spans="1:20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_xlfn.TEXTSPLIT($R208,"/")</f>
        <v>publishing</v>
      </c>
      <c r="T208" t="str">
        <v>fiction</v>
      </c>
    </row>
    <row r="209" spans="1:20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_xlfn.TEXTSPLIT($R209,"/")</f>
        <v>music</v>
      </c>
      <c r="T209" t="str">
        <v>rock</v>
      </c>
    </row>
    <row r="210" spans="1:20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_xlfn.TEXTSPLIT($R210,"/")</f>
        <v>film &amp; video</v>
      </c>
      <c r="T210" t="str">
        <v>documentary</v>
      </c>
    </row>
    <row r="211" spans="1:20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_xlfn.TEXTSPLIT($R211,"/")</f>
        <v>film &amp; video</v>
      </c>
      <c r="T211" t="str">
        <v>documentary</v>
      </c>
    </row>
    <row r="212" spans="1:20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_xlfn.TEXTSPLIT($R212,"/")</f>
        <v>film &amp; video</v>
      </c>
      <c r="T212" t="str">
        <v>science fiction</v>
      </c>
    </row>
    <row r="213" spans="1:20" ht="31.75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_xlfn.TEXTSPLIT($R213,"/")</f>
        <v>theater</v>
      </c>
      <c r="T213" t="str">
        <v>plays</v>
      </c>
    </row>
    <row r="214" spans="1:20" ht="31.75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_xlfn.TEXTSPLIT($R214,"/")</f>
        <v>theater</v>
      </c>
      <c r="T214" t="str">
        <v>plays</v>
      </c>
    </row>
    <row r="215" spans="1:20" ht="31.75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_xlfn.TEXTSPLIT($R215,"/")</f>
        <v>music</v>
      </c>
      <c r="T215" t="str">
        <v>indie rock</v>
      </c>
    </row>
    <row r="216" spans="1:20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_xlfn.TEXTSPLIT($R216,"/")</f>
        <v>music</v>
      </c>
      <c r="T216" t="str">
        <v>rock</v>
      </c>
    </row>
    <row r="217" spans="1:20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_xlfn.TEXTSPLIT($R217,"/")</f>
        <v>theater</v>
      </c>
      <c r="T217" t="str">
        <v>plays</v>
      </c>
    </row>
    <row r="218" spans="1:20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_xlfn.TEXTSPLIT($R218,"/")</f>
        <v>theater</v>
      </c>
      <c r="T218" t="str">
        <v>plays</v>
      </c>
    </row>
    <row r="219" spans="1:20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_xlfn.TEXTSPLIT($R219,"/")</f>
        <v>film &amp; video</v>
      </c>
      <c r="T219" t="str">
        <v>science fiction</v>
      </c>
    </row>
    <row r="220" spans="1:20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_xlfn.TEXTSPLIT($R220,"/")</f>
        <v>film &amp; video</v>
      </c>
      <c r="T220" t="str">
        <v>shorts</v>
      </c>
    </row>
    <row r="221" spans="1:20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_xlfn.TEXTSPLIT($R221,"/")</f>
        <v>film &amp; video</v>
      </c>
      <c r="T221" t="str">
        <v>animation</v>
      </c>
    </row>
    <row r="222" spans="1:20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_xlfn.TEXTSPLIT($R222,"/")</f>
        <v>theater</v>
      </c>
      <c r="T222" t="str">
        <v>plays</v>
      </c>
    </row>
    <row r="223" spans="1:20" ht="31.75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_xlfn.TEXTSPLIT($R223,"/")</f>
        <v>food</v>
      </c>
      <c r="T223" t="str">
        <v>food trucks</v>
      </c>
    </row>
    <row r="224" spans="1:20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_xlfn.TEXTSPLIT($R224,"/")</f>
        <v>photography</v>
      </c>
      <c r="T224" t="str">
        <v>photography books</v>
      </c>
    </row>
    <row r="225" spans="1:20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_xlfn.TEXTSPLIT($R225,"/")</f>
        <v>theater</v>
      </c>
      <c r="T225" t="str">
        <v>plays</v>
      </c>
    </row>
    <row r="226" spans="1:20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_xlfn.TEXTSPLIT($R226,"/")</f>
        <v>film &amp; video</v>
      </c>
      <c r="T226" t="str">
        <v>science fiction</v>
      </c>
    </row>
    <row r="227" spans="1:20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_xlfn.TEXTSPLIT($R227,"/")</f>
        <v>music</v>
      </c>
      <c r="T227" t="str">
        <v>rock</v>
      </c>
    </row>
    <row r="228" spans="1:20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_xlfn.TEXTSPLIT($R228,"/")</f>
        <v>photography</v>
      </c>
      <c r="T228" t="str">
        <v>photography books</v>
      </c>
    </row>
    <row r="229" spans="1:20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_xlfn.TEXTSPLIT($R229,"/")</f>
        <v>games</v>
      </c>
      <c r="T229" t="str">
        <v>mobile games</v>
      </c>
    </row>
    <row r="230" spans="1:20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_xlfn.TEXTSPLIT($R230,"/")</f>
        <v>film &amp; video</v>
      </c>
      <c r="T230" t="str">
        <v>animation</v>
      </c>
    </row>
    <row r="231" spans="1:20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_xlfn.TEXTSPLIT($R231,"/")</f>
        <v>games</v>
      </c>
      <c r="T231" t="str">
        <v>mobile games</v>
      </c>
    </row>
    <row r="232" spans="1:20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_xlfn.TEXTSPLIT($R232,"/")</f>
        <v>games</v>
      </c>
      <c r="T232" t="str">
        <v>video games</v>
      </c>
    </row>
    <row r="233" spans="1:20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_xlfn.TEXTSPLIT($R233,"/")</f>
        <v>theater</v>
      </c>
      <c r="T233" t="str">
        <v>plays</v>
      </c>
    </row>
    <row r="234" spans="1:20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_xlfn.TEXTSPLIT($R234,"/")</f>
        <v>theater</v>
      </c>
      <c r="T234" t="str">
        <v>plays</v>
      </c>
    </row>
    <row r="235" spans="1:20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_xlfn.TEXTSPLIT($R235,"/")</f>
        <v>film &amp; video</v>
      </c>
      <c r="T235" t="str">
        <v>animation</v>
      </c>
    </row>
    <row r="236" spans="1:20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_xlfn.TEXTSPLIT($R236,"/")</f>
        <v>games</v>
      </c>
      <c r="T236" t="str">
        <v>video games</v>
      </c>
    </row>
    <row r="237" spans="1:20" ht="31.75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_xlfn.TEXTSPLIT($R237,"/")</f>
        <v>film &amp; video</v>
      </c>
      <c r="T237" t="str">
        <v>animation</v>
      </c>
    </row>
    <row r="238" spans="1:20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_xlfn.TEXTSPLIT($R238,"/")</f>
        <v>music</v>
      </c>
      <c r="T238" t="str">
        <v>rock</v>
      </c>
    </row>
    <row r="239" spans="1:20" ht="31.75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_xlfn.TEXTSPLIT($R239,"/")</f>
        <v>film &amp; video</v>
      </c>
      <c r="T239" t="str">
        <v>animation</v>
      </c>
    </row>
    <row r="240" spans="1:20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_xlfn.TEXTSPLIT($R240,"/")</f>
        <v>theater</v>
      </c>
      <c r="T240" t="str">
        <v>plays</v>
      </c>
    </row>
    <row r="241" spans="1:20" ht="31.75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_xlfn.TEXTSPLIT($R241,"/")</f>
        <v>technology</v>
      </c>
      <c r="T241" t="str">
        <v>wearables</v>
      </c>
    </row>
    <row r="242" spans="1:20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_xlfn.TEXTSPLIT($R242,"/")</f>
        <v>theater</v>
      </c>
      <c r="T242" t="str">
        <v>plays</v>
      </c>
    </row>
    <row r="243" spans="1:20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_xlfn.TEXTSPLIT($R243,"/")</f>
        <v>publishing</v>
      </c>
      <c r="T243" t="str">
        <v>nonfiction</v>
      </c>
    </row>
    <row r="244" spans="1:20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_xlfn.TEXTSPLIT($R244,"/")</f>
        <v>music</v>
      </c>
      <c r="T244" t="str">
        <v>rock</v>
      </c>
    </row>
    <row r="245" spans="1:20" ht="31.75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_xlfn.TEXTSPLIT($R245,"/")</f>
        <v>theater</v>
      </c>
      <c r="T245" t="str">
        <v>plays</v>
      </c>
    </row>
    <row r="246" spans="1:20" ht="31.75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_xlfn.TEXTSPLIT($R246,"/")</f>
        <v>theater</v>
      </c>
      <c r="T246" t="str">
        <v>plays</v>
      </c>
    </row>
    <row r="247" spans="1:20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_xlfn.TEXTSPLIT($R247,"/")</f>
        <v>theater</v>
      </c>
      <c r="T247" t="str">
        <v>plays</v>
      </c>
    </row>
    <row r="248" spans="1:20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_xlfn.TEXTSPLIT($R248,"/")</f>
        <v>technology</v>
      </c>
      <c r="T248" t="str">
        <v>web</v>
      </c>
    </row>
    <row r="249" spans="1:20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_xlfn.TEXTSPLIT($R249,"/")</f>
        <v>publishing</v>
      </c>
      <c r="T249" t="str">
        <v>fiction</v>
      </c>
    </row>
    <row r="250" spans="1:20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_xlfn.TEXTSPLIT($R250,"/")</f>
        <v>games</v>
      </c>
      <c r="T250" t="str">
        <v>mobile games</v>
      </c>
    </row>
    <row r="251" spans="1:20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_xlfn.TEXTSPLIT($R251,"/")</f>
        <v>publishing</v>
      </c>
      <c r="T251" t="str">
        <v>translations</v>
      </c>
    </row>
    <row r="252" spans="1:20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_xlfn.TEXTSPLIT($R252,"/")</f>
        <v>music</v>
      </c>
      <c r="T252" t="str">
        <v>rock</v>
      </c>
    </row>
    <row r="253" spans="1:20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_xlfn.TEXTSPLIT($R253,"/")</f>
        <v>theater</v>
      </c>
      <c r="T253" t="str">
        <v>plays</v>
      </c>
    </row>
    <row r="254" spans="1:20" ht="31.75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_xlfn.TEXTSPLIT($R254,"/")</f>
        <v>theater</v>
      </c>
      <c r="T254" t="str">
        <v>plays</v>
      </c>
    </row>
    <row r="255" spans="1:20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_xlfn.TEXTSPLIT($R255,"/")</f>
        <v>film &amp; video</v>
      </c>
      <c r="T255" t="str">
        <v>drama</v>
      </c>
    </row>
    <row r="256" spans="1:20" ht="31.75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_xlfn.TEXTSPLIT($R256,"/")</f>
        <v>publishing</v>
      </c>
      <c r="T256" t="str">
        <v>nonfiction</v>
      </c>
    </row>
    <row r="257" spans="1:20" ht="31.75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_xlfn.TEXTSPLIT($R257,"/")</f>
        <v>music</v>
      </c>
      <c r="T257" t="str">
        <v>rock</v>
      </c>
    </row>
    <row r="258" spans="1:20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_xlfn.TEXTSPLIT($R258,"/")</f>
        <v>music</v>
      </c>
      <c r="T258" t="str">
        <v>rock</v>
      </c>
    </row>
    <row r="259" spans="1:20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ROUND(($E259/D259)*100,0)</f>
        <v>146</v>
      </c>
      <c r="G259" t="s">
        <v>20</v>
      </c>
      <c r="H259">
        <v>92</v>
      </c>
      <c r="I259">
        <f t="shared" ref="I259:I322" si="17">ROUND(IFERROR($E259/$H259,0),2)</f>
        <v>90.46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_xlfn.TEXTSPLIT($R259,"/")</f>
        <v>theater</v>
      </c>
      <c r="T259" t="str">
        <v>plays</v>
      </c>
    </row>
    <row r="260" spans="1:20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_xlfn.TEXTSPLIT($R260,"/")</f>
        <v>theater</v>
      </c>
      <c r="T260" t="str">
        <v>plays</v>
      </c>
    </row>
    <row r="261" spans="1:20" ht="31.75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_xlfn.TEXTSPLIT($R261,"/")</f>
        <v>photography</v>
      </c>
      <c r="T261" t="str">
        <v>photography books</v>
      </c>
    </row>
    <row r="262" spans="1:20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_xlfn.TEXTSPLIT($R262,"/")</f>
        <v>music</v>
      </c>
      <c r="T262" t="str">
        <v>rock</v>
      </c>
    </row>
    <row r="263" spans="1:20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_xlfn.TEXTSPLIT($R263,"/")</f>
        <v>music</v>
      </c>
      <c r="T263" t="str">
        <v>rock</v>
      </c>
    </row>
    <row r="264" spans="1:20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_xlfn.TEXTSPLIT($R264,"/")</f>
        <v>music</v>
      </c>
      <c r="T264" t="str">
        <v>indie rock</v>
      </c>
    </row>
    <row r="265" spans="1:20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_xlfn.TEXTSPLIT($R265,"/")</f>
        <v>photography</v>
      </c>
      <c r="T265" t="str">
        <v>photography books</v>
      </c>
    </row>
    <row r="266" spans="1:20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_xlfn.TEXTSPLIT($R266,"/")</f>
        <v>theater</v>
      </c>
      <c r="T266" t="str">
        <v>plays</v>
      </c>
    </row>
    <row r="267" spans="1:20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_xlfn.TEXTSPLIT($R267,"/")</f>
        <v>theater</v>
      </c>
      <c r="T267" t="str">
        <v>plays</v>
      </c>
    </row>
    <row r="268" spans="1:20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_xlfn.TEXTSPLIT($R268,"/")</f>
        <v>music</v>
      </c>
      <c r="T268" t="str">
        <v>jazz</v>
      </c>
    </row>
    <row r="269" spans="1:20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_xlfn.TEXTSPLIT($R269,"/")</f>
        <v>theater</v>
      </c>
      <c r="T269" t="str">
        <v>plays</v>
      </c>
    </row>
    <row r="270" spans="1:20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_xlfn.TEXTSPLIT($R270,"/")</f>
        <v>film &amp; video</v>
      </c>
      <c r="T270" t="str">
        <v>documentary</v>
      </c>
    </row>
    <row r="271" spans="1:20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_xlfn.TEXTSPLIT($R271,"/")</f>
        <v>film &amp; video</v>
      </c>
      <c r="T271" t="str">
        <v>television</v>
      </c>
    </row>
    <row r="272" spans="1:20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_xlfn.TEXTSPLIT($R272,"/")</f>
        <v>games</v>
      </c>
      <c r="T272" t="str">
        <v>video games</v>
      </c>
    </row>
    <row r="273" spans="1:20" ht="31.75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_xlfn.TEXTSPLIT($R273,"/")</f>
        <v>photography</v>
      </c>
      <c r="T273" t="str">
        <v>photography books</v>
      </c>
    </row>
    <row r="274" spans="1:20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_xlfn.TEXTSPLIT($R274,"/")</f>
        <v>theater</v>
      </c>
      <c r="T274" t="str">
        <v>plays</v>
      </c>
    </row>
    <row r="275" spans="1:20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_xlfn.TEXTSPLIT($R275,"/")</f>
        <v>theater</v>
      </c>
      <c r="T275" t="str">
        <v>plays</v>
      </c>
    </row>
    <row r="276" spans="1:20" ht="31.75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_xlfn.TEXTSPLIT($R276,"/")</f>
        <v>theater</v>
      </c>
      <c r="T276" t="str">
        <v>plays</v>
      </c>
    </row>
    <row r="277" spans="1:20" ht="31.75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_xlfn.TEXTSPLIT($R277,"/")</f>
        <v>publishing</v>
      </c>
      <c r="T277" t="str">
        <v>translations</v>
      </c>
    </row>
    <row r="278" spans="1:20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_xlfn.TEXTSPLIT($R278,"/")</f>
        <v>games</v>
      </c>
      <c r="T278" t="str">
        <v>video games</v>
      </c>
    </row>
    <row r="279" spans="1:20" ht="31.75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_xlfn.TEXTSPLIT($R279,"/")</f>
        <v>theater</v>
      </c>
      <c r="T279" t="str">
        <v>plays</v>
      </c>
    </row>
    <row r="280" spans="1:20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_xlfn.TEXTSPLIT($R280,"/")</f>
        <v>technology</v>
      </c>
      <c r="T280" t="str">
        <v>web</v>
      </c>
    </row>
    <row r="281" spans="1:20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_xlfn.TEXTSPLIT($R281,"/")</f>
        <v>theater</v>
      </c>
      <c r="T281" t="str">
        <v>plays</v>
      </c>
    </row>
    <row r="282" spans="1:20" ht="31.75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_xlfn.TEXTSPLIT($R282,"/")</f>
        <v>film &amp; video</v>
      </c>
      <c r="T282" t="str">
        <v>animation</v>
      </c>
    </row>
    <row r="283" spans="1:20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_xlfn.TEXTSPLIT($R283,"/")</f>
        <v>theater</v>
      </c>
      <c r="T283" t="str">
        <v>plays</v>
      </c>
    </row>
    <row r="284" spans="1:20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_xlfn.TEXTSPLIT($R284,"/")</f>
        <v>film &amp; video</v>
      </c>
      <c r="T284" t="str">
        <v>television</v>
      </c>
    </row>
    <row r="285" spans="1:20" ht="31.75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_xlfn.TEXTSPLIT($R285,"/")</f>
        <v>music</v>
      </c>
      <c r="T285" t="str">
        <v>rock</v>
      </c>
    </row>
    <row r="286" spans="1:20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_xlfn.TEXTSPLIT($R286,"/")</f>
        <v>technology</v>
      </c>
      <c r="T286" t="str">
        <v>web</v>
      </c>
    </row>
    <row r="287" spans="1:20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_xlfn.TEXTSPLIT($R287,"/")</f>
        <v>theater</v>
      </c>
      <c r="T287" t="str">
        <v>plays</v>
      </c>
    </row>
    <row r="288" spans="1:20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_xlfn.TEXTSPLIT($R288,"/")</f>
        <v>theater</v>
      </c>
      <c r="T288" t="str">
        <v>plays</v>
      </c>
    </row>
    <row r="289" spans="1:20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_xlfn.TEXTSPLIT($R289,"/")</f>
        <v>music</v>
      </c>
      <c r="T289" t="str">
        <v>electric music</v>
      </c>
    </row>
    <row r="290" spans="1:20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_xlfn.TEXTSPLIT($R290,"/")</f>
        <v>music</v>
      </c>
      <c r="T290" t="str">
        <v>metal</v>
      </c>
    </row>
    <row r="291" spans="1:20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_xlfn.TEXTSPLIT($R291,"/")</f>
        <v>theater</v>
      </c>
      <c r="T291" t="str">
        <v>plays</v>
      </c>
    </row>
    <row r="292" spans="1:20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_xlfn.TEXTSPLIT($R292,"/")</f>
        <v>film &amp; video</v>
      </c>
      <c r="T292" t="str">
        <v>documentary</v>
      </c>
    </row>
    <row r="293" spans="1:20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_xlfn.TEXTSPLIT($R293,"/")</f>
        <v>technology</v>
      </c>
      <c r="T293" t="str">
        <v>web</v>
      </c>
    </row>
    <row r="294" spans="1:20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_xlfn.TEXTSPLIT($R294,"/")</f>
        <v>food</v>
      </c>
      <c r="T294" t="str">
        <v>food trucks</v>
      </c>
    </row>
    <row r="295" spans="1:20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_xlfn.TEXTSPLIT($R295,"/")</f>
        <v>theater</v>
      </c>
      <c r="T295" t="str">
        <v>plays</v>
      </c>
    </row>
    <row r="296" spans="1:20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_xlfn.TEXTSPLIT($R296,"/")</f>
        <v>theater</v>
      </c>
      <c r="T296" t="str">
        <v>plays</v>
      </c>
    </row>
    <row r="297" spans="1:20" ht="31.75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_xlfn.TEXTSPLIT($R297,"/")</f>
        <v>theater</v>
      </c>
      <c r="T297" t="str">
        <v>plays</v>
      </c>
    </row>
    <row r="298" spans="1:20" ht="31.75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_xlfn.TEXTSPLIT($R298,"/")</f>
        <v>theater</v>
      </c>
      <c r="T298" t="str">
        <v>plays</v>
      </c>
    </row>
    <row r="299" spans="1:20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_xlfn.TEXTSPLIT($R299,"/")</f>
        <v>theater</v>
      </c>
      <c r="T299" t="str">
        <v>plays</v>
      </c>
    </row>
    <row r="300" spans="1:20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_xlfn.TEXTSPLIT($R300,"/")</f>
        <v>music</v>
      </c>
      <c r="T300" t="str">
        <v>rock</v>
      </c>
    </row>
    <row r="301" spans="1:20" ht="31.75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_xlfn.TEXTSPLIT($R301,"/")</f>
        <v>food</v>
      </c>
      <c r="T301" t="str">
        <v>food trucks</v>
      </c>
    </row>
    <row r="302" spans="1:20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_xlfn.TEXTSPLIT($R302,"/")</f>
        <v>publishing</v>
      </c>
      <c r="T302" t="str">
        <v>nonfiction</v>
      </c>
    </row>
    <row r="303" spans="1:20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_xlfn.TEXTSPLIT($R303,"/")</f>
        <v>film &amp; video</v>
      </c>
      <c r="T303" t="str">
        <v>documentary</v>
      </c>
    </row>
    <row r="304" spans="1:20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_xlfn.TEXTSPLIT($R304,"/")</f>
        <v>theater</v>
      </c>
      <c r="T304" t="str">
        <v>plays</v>
      </c>
    </row>
    <row r="305" spans="1:20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_xlfn.TEXTSPLIT($R305,"/")</f>
        <v>music</v>
      </c>
      <c r="T305" t="str">
        <v>indie rock</v>
      </c>
    </row>
    <row r="306" spans="1:20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_xlfn.TEXTSPLIT($R306,"/")</f>
        <v>film &amp; video</v>
      </c>
      <c r="T306" t="str">
        <v>documentary</v>
      </c>
    </row>
    <row r="307" spans="1:20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_xlfn.TEXTSPLIT($R307,"/")</f>
        <v>theater</v>
      </c>
      <c r="T307" t="str">
        <v>plays</v>
      </c>
    </row>
    <row r="308" spans="1:20" ht="31.75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_xlfn.TEXTSPLIT($R308,"/")</f>
        <v>theater</v>
      </c>
      <c r="T308" t="str">
        <v>plays</v>
      </c>
    </row>
    <row r="309" spans="1:20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_xlfn.TEXTSPLIT($R309,"/")</f>
        <v>publishing</v>
      </c>
      <c r="T309" t="str">
        <v>fiction</v>
      </c>
    </row>
    <row r="310" spans="1:20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_xlfn.TEXTSPLIT($R310,"/")</f>
        <v>theater</v>
      </c>
      <c r="T310" t="str">
        <v>plays</v>
      </c>
    </row>
    <row r="311" spans="1:20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_xlfn.TEXTSPLIT($R311,"/")</f>
        <v>music</v>
      </c>
      <c r="T311" t="str">
        <v>indie rock</v>
      </c>
    </row>
    <row r="312" spans="1:20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_xlfn.TEXTSPLIT($R312,"/")</f>
        <v>games</v>
      </c>
      <c r="T312" t="str">
        <v>video games</v>
      </c>
    </row>
    <row r="313" spans="1:20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_xlfn.TEXTSPLIT($R313,"/")</f>
        <v>theater</v>
      </c>
      <c r="T313" t="str">
        <v>plays</v>
      </c>
    </row>
    <row r="314" spans="1:20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_xlfn.TEXTSPLIT($R314,"/")</f>
        <v>theater</v>
      </c>
      <c r="T314" t="str">
        <v>plays</v>
      </c>
    </row>
    <row r="315" spans="1:20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_xlfn.TEXTSPLIT($R315,"/")</f>
        <v>music</v>
      </c>
      <c r="T315" t="str">
        <v>rock</v>
      </c>
    </row>
    <row r="316" spans="1:20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_xlfn.TEXTSPLIT($R316,"/")</f>
        <v>film &amp; video</v>
      </c>
      <c r="T316" t="str">
        <v>documentary</v>
      </c>
    </row>
    <row r="317" spans="1:20" ht="31.75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_xlfn.TEXTSPLIT($R317,"/")</f>
        <v>theater</v>
      </c>
      <c r="T317" t="str">
        <v>plays</v>
      </c>
    </row>
    <row r="318" spans="1:20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_xlfn.TEXTSPLIT($R318,"/")</f>
        <v>food</v>
      </c>
      <c r="T318" t="str">
        <v>food trucks</v>
      </c>
    </row>
    <row r="319" spans="1:20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_xlfn.TEXTSPLIT($R319,"/")</f>
        <v>theater</v>
      </c>
      <c r="T319" t="str">
        <v>plays</v>
      </c>
    </row>
    <row r="320" spans="1:20" ht="31.75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_xlfn.TEXTSPLIT($R320,"/")</f>
        <v>music</v>
      </c>
      <c r="T320" t="str">
        <v>rock</v>
      </c>
    </row>
    <row r="321" spans="1:20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_xlfn.TEXTSPLIT($R321,"/")</f>
        <v>technology</v>
      </c>
      <c r="T321" t="str">
        <v>web</v>
      </c>
    </row>
    <row r="322" spans="1:20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_xlfn.TEXTSPLIT($R322,"/")</f>
        <v>publishing</v>
      </c>
      <c r="T322" t="str">
        <v>fiction</v>
      </c>
    </row>
    <row r="323" spans="1:20" ht="31.75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ROUND(($E323/D323)*100,0)</f>
        <v>94</v>
      </c>
      <c r="G323" t="s">
        <v>14</v>
      </c>
      <c r="H323">
        <v>2468</v>
      </c>
      <c r="I323">
        <f t="shared" ref="I323:I386" si="21">ROUND(IFERROR($E323/$H323,0),2)</f>
        <v>65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_xlfn.TEXTSPLIT($R323,"/")</f>
        <v>film &amp; video</v>
      </c>
      <c r="T323" t="str">
        <v>shorts</v>
      </c>
    </row>
    <row r="324" spans="1:20" ht="31.75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_xlfn.TEXTSPLIT($R324,"/")</f>
        <v>theater</v>
      </c>
      <c r="T324" t="str">
        <v>plays</v>
      </c>
    </row>
    <row r="325" spans="1:20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_xlfn.TEXTSPLIT($R325,"/")</f>
        <v>film &amp; video</v>
      </c>
      <c r="T325" t="str">
        <v>documentary</v>
      </c>
    </row>
    <row r="326" spans="1:20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_xlfn.TEXTSPLIT($R326,"/")</f>
        <v>theater</v>
      </c>
      <c r="T326" t="str">
        <v>plays</v>
      </c>
    </row>
    <row r="327" spans="1:20" ht="31.75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_xlfn.TEXTSPLIT($R327,"/")</f>
        <v>theater</v>
      </c>
      <c r="T327" t="str">
        <v>plays</v>
      </c>
    </row>
    <row r="328" spans="1:20" ht="31.75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_xlfn.TEXTSPLIT($R328,"/")</f>
        <v>film &amp; video</v>
      </c>
      <c r="T328" t="str">
        <v>animation</v>
      </c>
    </row>
    <row r="329" spans="1:20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_xlfn.TEXTSPLIT($R329,"/")</f>
        <v>theater</v>
      </c>
      <c r="T329" t="str">
        <v>plays</v>
      </c>
    </row>
    <row r="330" spans="1:20" ht="31.75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_xlfn.TEXTSPLIT($R330,"/")</f>
        <v>music</v>
      </c>
      <c r="T330" t="str">
        <v>rock</v>
      </c>
    </row>
    <row r="331" spans="1:20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_xlfn.TEXTSPLIT($R331,"/")</f>
        <v>games</v>
      </c>
      <c r="T331" t="str">
        <v>video games</v>
      </c>
    </row>
    <row r="332" spans="1:20" ht="31.75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_xlfn.TEXTSPLIT($R332,"/")</f>
        <v>film &amp; video</v>
      </c>
      <c r="T332" t="str">
        <v>documentary</v>
      </c>
    </row>
    <row r="333" spans="1:20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_xlfn.TEXTSPLIT($R333,"/")</f>
        <v>food</v>
      </c>
      <c r="T333" t="str">
        <v>food trucks</v>
      </c>
    </row>
    <row r="334" spans="1:20" ht="31.75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_xlfn.TEXTSPLIT($R334,"/")</f>
        <v>technology</v>
      </c>
      <c r="T334" t="str">
        <v>wearables</v>
      </c>
    </row>
    <row r="335" spans="1:20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_xlfn.TEXTSPLIT($R335,"/")</f>
        <v>theater</v>
      </c>
      <c r="T335" t="str">
        <v>plays</v>
      </c>
    </row>
    <row r="336" spans="1:20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_xlfn.TEXTSPLIT($R336,"/")</f>
        <v>music</v>
      </c>
      <c r="T336" t="str">
        <v>rock</v>
      </c>
    </row>
    <row r="337" spans="1:20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_xlfn.TEXTSPLIT($R337,"/")</f>
        <v>music</v>
      </c>
      <c r="T337" t="str">
        <v>rock</v>
      </c>
    </row>
    <row r="338" spans="1:20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_xlfn.TEXTSPLIT($R338,"/")</f>
        <v>music</v>
      </c>
      <c r="T338" t="str">
        <v>rock</v>
      </c>
    </row>
    <row r="339" spans="1:20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_xlfn.TEXTSPLIT($R339,"/")</f>
        <v>theater</v>
      </c>
      <c r="T339" t="str">
        <v>plays</v>
      </c>
    </row>
    <row r="340" spans="1:20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_xlfn.TEXTSPLIT($R340,"/")</f>
        <v>theater</v>
      </c>
      <c r="T340" t="str">
        <v>plays</v>
      </c>
    </row>
    <row r="341" spans="1:20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_xlfn.TEXTSPLIT($R341,"/")</f>
        <v>theater</v>
      </c>
      <c r="T341" t="str">
        <v>plays</v>
      </c>
    </row>
    <row r="342" spans="1:20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_xlfn.TEXTSPLIT($R342,"/")</f>
        <v>photography</v>
      </c>
      <c r="T342" t="str">
        <v>photography books</v>
      </c>
    </row>
    <row r="343" spans="1:20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_xlfn.TEXTSPLIT($R343,"/")</f>
        <v>music</v>
      </c>
      <c r="T343" t="str">
        <v>indie rock</v>
      </c>
    </row>
    <row r="344" spans="1:20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_xlfn.TEXTSPLIT($R344,"/")</f>
        <v>theater</v>
      </c>
      <c r="T344" t="str">
        <v>plays</v>
      </c>
    </row>
    <row r="345" spans="1:20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_xlfn.TEXTSPLIT($R345,"/")</f>
        <v>theater</v>
      </c>
      <c r="T345" t="str">
        <v>plays</v>
      </c>
    </row>
    <row r="346" spans="1:20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_xlfn.TEXTSPLIT($R346,"/")</f>
        <v>games</v>
      </c>
      <c r="T346" t="str">
        <v>video games</v>
      </c>
    </row>
    <row r="347" spans="1:20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_xlfn.TEXTSPLIT($R347,"/")</f>
        <v>film &amp; video</v>
      </c>
      <c r="T347" t="str">
        <v>drama</v>
      </c>
    </row>
    <row r="348" spans="1:20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_xlfn.TEXTSPLIT($R348,"/")</f>
        <v>music</v>
      </c>
      <c r="T348" t="str">
        <v>indie rock</v>
      </c>
    </row>
    <row r="349" spans="1:20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_xlfn.TEXTSPLIT($R349,"/")</f>
        <v>technology</v>
      </c>
      <c r="T349" t="str">
        <v>web</v>
      </c>
    </row>
    <row r="350" spans="1:20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_xlfn.TEXTSPLIT($R350,"/")</f>
        <v>food</v>
      </c>
      <c r="T350" t="str">
        <v>food trucks</v>
      </c>
    </row>
    <row r="351" spans="1:20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_xlfn.TEXTSPLIT($R351,"/")</f>
        <v>theater</v>
      </c>
      <c r="T351" t="str">
        <v>plays</v>
      </c>
    </row>
    <row r="352" spans="1:20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_xlfn.TEXTSPLIT($R352,"/")</f>
        <v>music</v>
      </c>
      <c r="T352" t="str">
        <v>jazz</v>
      </c>
    </row>
    <row r="353" spans="1:20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_xlfn.TEXTSPLIT($R353,"/")</f>
        <v>music</v>
      </c>
      <c r="T353" t="str">
        <v>rock</v>
      </c>
    </row>
    <row r="354" spans="1:20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_xlfn.TEXTSPLIT($R354,"/")</f>
        <v>theater</v>
      </c>
      <c r="T354" t="str">
        <v>plays</v>
      </c>
    </row>
    <row r="355" spans="1:20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_xlfn.TEXTSPLIT($R355,"/")</f>
        <v>theater</v>
      </c>
      <c r="T355" t="str">
        <v>plays</v>
      </c>
    </row>
    <row r="356" spans="1:20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_xlfn.TEXTSPLIT($R356,"/")</f>
        <v>film &amp; video</v>
      </c>
      <c r="T356" t="str">
        <v>documentary</v>
      </c>
    </row>
    <row r="357" spans="1:20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_xlfn.TEXTSPLIT($R357,"/")</f>
        <v>technology</v>
      </c>
      <c r="T357" t="str">
        <v>wearables</v>
      </c>
    </row>
    <row r="358" spans="1:20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_xlfn.TEXTSPLIT($R358,"/")</f>
        <v>theater</v>
      </c>
      <c r="T358" t="str">
        <v>plays</v>
      </c>
    </row>
    <row r="359" spans="1:20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_xlfn.TEXTSPLIT($R359,"/")</f>
        <v>games</v>
      </c>
      <c r="T359" t="str">
        <v>video games</v>
      </c>
    </row>
    <row r="360" spans="1:20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_xlfn.TEXTSPLIT($R360,"/")</f>
        <v>photography</v>
      </c>
      <c r="T360" t="str">
        <v>photography books</v>
      </c>
    </row>
    <row r="361" spans="1:20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_xlfn.TEXTSPLIT($R361,"/")</f>
        <v>film &amp; video</v>
      </c>
      <c r="T361" t="str">
        <v>animation</v>
      </c>
    </row>
    <row r="362" spans="1:20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_xlfn.TEXTSPLIT($R362,"/")</f>
        <v>theater</v>
      </c>
      <c r="T362" t="str">
        <v>plays</v>
      </c>
    </row>
    <row r="363" spans="1:20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_xlfn.TEXTSPLIT($R363,"/")</f>
        <v>theater</v>
      </c>
      <c r="T363" t="str">
        <v>plays</v>
      </c>
    </row>
    <row r="364" spans="1:20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_xlfn.TEXTSPLIT($R364,"/")</f>
        <v>music</v>
      </c>
      <c r="T364" t="str">
        <v>rock</v>
      </c>
    </row>
    <row r="365" spans="1:20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_xlfn.TEXTSPLIT($R365,"/")</f>
        <v>music</v>
      </c>
      <c r="T365" t="str">
        <v>rock</v>
      </c>
    </row>
    <row r="366" spans="1:20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_xlfn.TEXTSPLIT($R366,"/")</f>
        <v>music</v>
      </c>
      <c r="T366" t="str">
        <v>indie rock</v>
      </c>
    </row>
    <row r="367" spans="1:20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_xlfn.TEXTSPLIT($R367,"/")</f>
        <v>theater</v>
      </c>
      <c r="T367" t="str">
        <v>plays</v>
      </c>
    </row>
    <row r="368" spans="1:20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_xlfn.TEXTSPLIT($R368,"/")</f>
        <v>theater</v>
      </c>
      <c r="T368" t="str">
        <v>plays</v>
      </c>
    </row>
    <row r="369" spans="1:20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_xlfn.TEXTSPLIT($R369,"/")</f>
        <v>theater</v>
      </c>
      <c r="T369" t="str">
        <v>plays</v>
      </c>
    </row>
    <row r="370" spans="1:20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_xlfn.TEXTSPLIT($R370,"/")</f>
        <v>film &amp; video</v>
      </c>
      <c r="T370" t="str">
        <v>documentary</v>
      </c>
    </row>
    <row r="371" spans="1:20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_xlfn.TEXTSPLIT($R371,"/")</f>
        <v>film &amp; video</v>
      </c>
      <c r="T371" t="str">
        <v>television</v>
      </c>
    </row>
    <row r="372" spans="1:20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_xlfn.TEXTSPLIT($R372,"/")</f>
        <v>theater</v>
      </c>
      <c r="T372" t="str">
        <v>plays</v>
      </c>
    </row>
    <row r="373" spans="1:20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_xlfn.TEXTSPLIT($R373,"/")</f>
        <v>theater</v>
      </c>
      <c r="T373" t="str">
        <v>plays</v>
      </c>
    </row>
    <row r="374" spans="1:20" ht="31.75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_xlfn.TEXTSPLIT($R374,"/")</f>
        <v>film &amp; video</v>
      </c>
      <c r="T374" t="str">
        <v>documentary</v>
      </c>
    </row>
    <row r="375" spans="1:20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_xlfn.TEXTSPLIT($R375,"/")</f>
        <v>theater</v>
      </c>
      <c r="T375" t="str">
        <v>plays</v>
      </c>
    </row>
    <row r="376" spans="1:20" ht="31.75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_xlfn.TEXTSPLIT($R376,"/")</f>
        <v>film &amp; video</v>
      </c>
      <c r="T376" t="str">
        <v>documentary</v>
      </c>
    </row>
    <row r="377" spans="1:20" ht="31.75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_xlfn.TEXTSPLIT($R377,"/")</f>
        <v>music</v>
      </c>
      <c r="T377" t="str">
        <v>indie rock</v>
      </c>
    </row>
    <row r="378" spans="1:20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_xlfn.TEXTSPLIT($R378,"/")</f>
        <v>music</v>
      </c>
      <c r="T378" t="str">
        <v>rock</v>
      </c>
    </row>
    <row r="379" spans="1:20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_xlfn.TEXTSPLIT($R379,"/")</f>
        <v>theater</v>
      </c>
      <c r="T379" t="str">
        <v>plays</v>
      </c>
    </row>
    <row r="380" spans="1:20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_xlfn.TEXTSPLIT($R380,"/")</f>
        <v>film &amp; video</v>
      </c>
      <c r="T380" t="str">
        <v>documentary</v>
      </c>
    </row>
    <row r="381" spans="1:20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_xlfn.TEXTSPLIT($R381,"/")</f>
        <v>theater</v>
      </c>
      <c r="T381" t="str">
        <v>plays</v>
      </c>
    </row>
    <row r="382" spans="1:20" ht="31.75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_xlfn.TEXTSPLIT($R382,"/")</f>
        <v>theater</v>
      </c>
      <c r="T382" t="str">
        <v>plays</v>
      </c>
    </row>
    <row r="383" spans="1:20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_xlfn.TEXTSPLIT($R383,"/")</f>
        <v>theater</v>
      </c>
      <c r="T383" t="str">
        <v>plays</v>
      </c>
    </row>
    <row r="384" spans="1:20" ht="31.75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_xlfn.TEXTSPLIT($R384,"/")</f>
        <v>photography</v>
      </c>
      <c r="T384" t="str">
        <v>photography books</v>
      </c>
    </row>
    <row r="385" spans="1:20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_xlfn.TEXTSPLIT($R385,"/")</f>
        <v>food</v>
      </c>
      <c r="T385" t="str">
        <v>food trucks</v>
      </c>
    </row>
    <row r="386" spans="1:20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_xlfn.TEXTSPLIT($R386,"/")</f>
        <v>film &amp; video</v>
      </c>
      <c r="T386" t="str">
        <v>documentary</v>
      </c>
    </row>
    <row r="387" spans="1:20" ht="31.75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ROUND(($E387/D387)*100,0)</f>
        <v>146</v>
      </c>
      <c r="G387" t="s">
        <v>20</v>
      </c>
      <c r="H387">
        <v>1137</v>
      </c>
      <c r="I387">
        <f t="shared" ref="I387:I450" si="25">ROUND(IFERROR($E387/$H387,0),2)</f>
        <v>50.01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_xlfn.TEXTSPLIT($R387,"/")</f>
        <v>publishing</v>
      </c>
      <c r="T387" t="str">
        <v>nonfiction</v>
      </c>
    </row>
    <row r="388" spans="1:20" ht="31.75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_xlfn.TEXTSPLIT($R388,"/")</f>
        <v>theater</v>
      </c>
      <c r="T388" t="str">
        <v>plays</v>
      </c>
    </row>
    <row r="389" spans="1:20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_xlfn.TEXTSPLIT($R389,"/")</f>
        <v>technology</v>
      </c>
      <c r="T389" t="str">
        <v>wearables</v>
      </c>
    </row>
    <row r="390" spans="1:20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_xlfn.TEXTSPLIT($R390,"/")</f>
        <v>music</v>
      </c>
      <c r="T390" t="str">
        <v>indie rock</v>
      </c>
    </row>
    <row r="391" spans="1:20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_xlfn.TEXTSPLIT($R391,"/")</f>
        <v>theater</v>
      </c>
      <c r="T391" t="str">
        <v>plays</v>
      </c>
    </row>
    <row r="392" spans="1:20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_xlfn.TEXTSPLIT($R392,"/")</f>
        <v>photography</v>
      </c>
      <c r="T392" t="str">
        <v>photography books</v>
      </c>
    </row>
    <row r="393" spans="1:20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_xlfn.TEXTSPLIT($R393,"/")</f>
        <v>publishing</v>
      </c>
      <c r="T393" t="str">
        <v>nonfiction</v>
      </c>
    </row>
    <row r="394" spans="1:20" ht="31.75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_xlfn.TEXTSPLIT($R394,"/")</f>
        <v>technology</v>
      </c>
      <c r="T394" t="str">
        <v>wearables</v>
      </c>
    </row>
    <row r="395" spans="1:20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_xlfn.TEXTSPLIT($R395,"/")</f>
        <v>music</v>
      </c>
      <c r="T395" t="str">
        <v>jazz</v>
      </c>
    </row>
    <row r="396" spans="1:20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_xlfn.TEXTSPLIT($R396,"/")</f>
        <v>film &amp; video</v>
      </c>
      <c r="T396" t="str">
        <v>documentary</v>
      </c>
    </row>
    <row r="397" spans="1:20" ht="31.75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_xlfn.TEXTSPLIT($R397,"/")</f>
        <v>theater</v>
      </c>
      <c r="T397" t="str">
        <v>plays</v>
      </c>
    </row>
    <row r="398" spans="1:20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_xlfn.TEXTSPLIT($R398,"/")</f>
        <v>film &amp; video</v>
      </c>
      <c r="T398" t="str">
        <v>drama</v>
      </c>
    </row>
    <row r="399" spans="1:20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_xlfn.TEXTSPLIT($R399,"/")</f>
        <v>music</v>
      </c>
      <c r="T399" t="str">
        <v>rock</v>
      </c>
    </row>
    <row r="400" spans="1:20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_xlfn.TEXTSPLIT($R400,"/")</f>
        <v>film &amp; video</v>
      </c>
      <c r="T400" t="str">
        <v>animation</v>
      </c>
    </row>
    <row r="401" spans="1:20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_xlfn.TEXTSPLIT($R401,"/")</f>
        <v>music</v>
      </c>
      <c r="T401" t="str">
        <v>indie rock</v>
      </c>
    </row>
    <row r="402" spans="1:20" ht="31.75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_xlfn.TEXTSPLIT($R402,"/")</f>
        <v>photography</v>
      </c>
      <c r="T402" t="str">
        <v>photography books</v>
      </c>
    </row>
    <row r="403" spans="1:20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_xlfn.TEXTSPLIT($R403,"/")</f>
        <v>theater</v>
      </c>
      <c r="T403" t="str">
        <v>plays</v>
      </c>
    </row>
    <row r="404" spans="1:20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_xlfn.TEXTSPLIT($R404,"/")</f>
        <v>film &amp; video</v>
      </c>
      <c r="T404" t="str">
        <v>shorts</v>
      </c>
    </row>
    <row r="405" spans="1:20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_xlfn.TEXTSPLIT($R405,"/")</f>
        <v>theater</v>
      </c>
      <c r="T405" t="str">
        <v>plays</v>
      </c>
    </row>
    <row r="406" spans="1:20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_xlfn.TEXTSPLIT($R406,"/")</f>
        <v>theater</v>
      </c>
      <c r="T406" t="str">
        <v>plays</v>
      </c>
    </row>
    <row r="407" spans="1:20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_xlfn.TEXTSPLIT($R407,"/")</f>
        <v>theater</v>
      </c>
      <c r="T407" t="str">
        <v>plays</v>
      </c>
    </row>
    <row r="408" spans="1:20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_xlfn.TEXTSPLIT($R408,"/")</f>
        <v>film &amp; video</v>
      </c>
      <c r="T408" t="str">
        <v>documentary</v>
      </c>
    </row>
    <row r="409" spans="1:20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_xlfn.TEXTSPLIT($R409,"/")</f>
        <v>theater</v>
      </c>
      <c r="T409" t="str">
        <v>plays</v>
      </c>
    </row>
    <row r="410" spans="1:20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_xlfn.TEXTSPLIT($R410,"/")</f>
        <v>film &amp; video</v>
      </c>
      <c r="T410" t="str">
        <v>documentary</v>
      </c>
    </row>
    <row r="411" spans="1:20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_xlfn.TEXTSPLIT($R411,"/")</f>
        <v>music</v>
      </c>
      <c r="T411" t="str">
        <v>rock</v>
      </c>
    </row>
    <row r="412" spans="1:20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_xlfn.TEXTSPLIT($R412,"/")</f>
        <v>games</v>
      </c>
      <c r="T412" t="str">
        <v>mobile games</v>
      </c>
    </row>
    <row r="413" spans="1:20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_xlfn.TEXTSPLIT($R413,"/")</f>
        <v>theater</v>
      </c>
      <c r="T413" t="str">
        <v>plays</v>
      </c>
    </row>
    <row r="414" spans="1:20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_xlfn.TEXTSPLIT($R414,"/")</f>
        <v>publishing</v>
      </c>
      <c r="T414" t="str">
        <v>fiction</v>
      </c>
    </row>
    <row r="415" spans="1:20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_xlfn.TEXTSPLIT($R415,"/")</f>
        <v>film &amp; video</v>
      </c>
      <c r="T415" t="str">
        <v>animation</v>
      </c>
    </row>
    <row r="416" spans="1:20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_xlfn.TEXTSPLIT($R416,"/")</f>
        <v>food</v>
      </c>
      <c r="T416" t="str">
        <v>food trucks</v>
      </c>
    </row>
    <row r="417" spans="1:20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_xlfn.TEXTSPLIT($R417,"/")</f>
        <v>theater</v>
      </c>
      <c r="T417" t="str">
        <v>plays</v>
      </c>
    </row>
    <row r="418" spans="1:20" ht="31.75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_xlfn.TEXTSPLIT($R418,"/")</f>
        <v>film &amp; video</v>
      </c>
      <c r="T418" t="str">
        <v>documentary</v>
      </c>
    </row>
    <row r="419" spans="1:20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_xlfn.TEXTSPLIT($R419,"/")</f>
        <v>theater</v>
      </c>
      <c r="T419" t="str">
        <v>plays</v>
      </c>
    </row>
    <row r="420" spans="1:20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_xlfn.TEXTSPLIT($R420,"/")</f>
        <v>film &amp; video</v>
      </c>
      <c r="T420" t="str">
        <v>documentary</v>
      </c>
    </row>
    <row r="421" spans="1:20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_xlfn.TEXTSPLIT($R421,"/")</f>
        <v>technology</v>
      </c>
      <c r="T421" t="str">
        <v>web</v>
      </c>
    </row>
    <row r="422" spans="1:20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_xlfn.TEXTSPLIT($R422,"/")</f>
        <v>theater</v>
      </c>
      <c r="T422" t="str">
        <v>plays</v>
      </c>
    </row>
    <row r="423" spans="1:20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_xlfn.TEXTSPLIT($R423,"/")</f>
        <v>technology</v>
      </c>
      <c r="T423" t="str">
        <v>wearables</v>
      </c>
    </row>
    <row r="424" spans="1:20" ht="31.75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_xlfn.TEXTSPLIT($R424,"/")</f>
        <v>theater</v>
      </c>
      <c r="T424" t="str">
        <v>plays</v>
      </c>
    </row>
    <row r="425" spans="1:20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_xlfn.TEXTSPLIT($R425,"/")</f>
        <v>food</v>
      </c>
      <c r="T425" t="str">
        <v>food trucks</v>
      </c>
    </row>
    <row r="426" spans="1:20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_xlfn.TEXTSPLIT($R426,"/")</f>
        <v>music</v>
      </c>
      <c r="T426" t="str">
        <v>indie rock</v>
      </c>
    </row>
    <row r="427" spans="1:20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_xlfn.TEXTSPLIT($R427,"/")</f>
        <v>photography</v>
      </c>
      <c r="T427" t="str">
        <v>photography books</v>
      </c>
    </row>
    <row r="428" spans="1:20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_xlfn.TEXTSPLIT($R428,"/")</f>
        <v>theater</v>
      </c>
      <c r="T428" t="str">
        <v>plays</v>
      </c>
    </row>
    <row r="429" spans="1:20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_xlfn.TEXTSPLIT($R429,"/")</f>
        <v>theater</v>
      </c>
      <c r="T429" t="str">
        <v>plays</v>
      </c>
    </row>
    <row r="430" spans="1:20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_xlfn.TEXTSPLIT($R430,"/")</f>
        <v>film &amp; video</v>
      </c>
      <c r="T430" t="str">
        <v>animation</v>
      </c>
    </row>
    <row r="431" spans="1:20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_xlfn.TEXTSPLIT($R431,"/")</f>
        <v>photography</v>
      </c>
      <c r="T431" t="str">
        <v>photography books</v>
      </c>
    </row>
    <row r="432" spans="1:20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_xlfn.TEXTSPLIT($R432,"/")</f>
        <v>theater</v>
      </c>
      <c r="T432" t="str">
        <v>plays</v>
      </c>
    </row>
    <row r="433" spans="1:20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_xlfn.TEXTSPLIT($R433,"/")</f>
        <v>theater</v>
      </c>
      <c r="T433" t="str">
        <v>plays</v>
      </c>
    </row>
    <row r="434" spans="1:20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_xlfn.TEXTSPLIT($R434,"/")</f>
        <v>theater</v>
      </c>
      <c r="T434" t="str">
        <v>plays</v>
      </c>
    </row>
    <row r="435" spans="1:20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_xlfn.TEXTSPLIT($R435,"/")</f>
        <v>film &amp; video</v>
      </c>
      <c r="T435" t="str">
        <v>documentary</v>
      </c>
    </row>
    <row r="436" spans="1:20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_xlfn.TEXTSPLIT($R436,"/")</f>
        <v>theater</v>
      </c>
      <c r="T436" t="str">
        <v>plays</v>
      </c>
    </row>
    <row r="437" spans="1:20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_xlfn.TEXTSPLIT($R437,"/")</f>
        <v>theater</v>
      </c>
      <c r="T437" t="str">
        <v>plays</v>
      </c>
    </row>
    <row r="438" spans="1:20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_xlfn.TEXTSPLIT($R438,"/")</f>
        <v>music</v>
      </c>
      <c r="T438" t="str">
        <v>jazz</v>
      </c>
    </row>
    <row r="439" spans="1:20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_xlfn.TEXTSPLIT($R439,"/")</f>
        <v>film &amp; video</v>
      </c>
      <c r="T439" t="str">
        <v>animation</v>
      </c>
    </row>
    <row r="440" spans="1:20" ht="31.75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_xlfn.TEXTSPLIT($R440,"/")</f>
        <v>theater</v>
      </c>
      <c r="T440" t="str">
        <v>plays</v>
      </c>
    </row>
    <row r="441" spans="1:20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_xlfn.TEXTSPLIT($R441,"/")</f>
        <v>film &amp; video</v>
      </c>
      <c r="T441" t="str">
        <v>science fiction</v>
      </c>
    </row>
    <row r="442" spans="1:20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_xlfn.TEXTSPLIT($R442,"/")</f>
        <v>film &amp; video</v>
      </c>
      <c r="T442" t="str">
        <v>television</v>
      </c>
    </row>
    <row r="443" spans="1:20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_xlfn.TEXTSPLIT($R443,"/")</f>
        <v>technology</v>
      </c>
      <c r="T443" t="str">
        <v>wearables</v>
      </c>
    </row>
    <row r="444" spans="1:20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_xlfn.TEXTSPLIT($R444,"/")</f>
        <v>theater</v>
      </c>
      <c r="T444" t="str">
        <v>plays</v>
      </c>
    </row>
    <row r="445" spans="1:20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_xlfn.TEXTSPLIT($R445,"/")</f>
        <v>theater</v>
      </c>
      <c r="T445" t="str">
        <v>plays</v>
      </c>
    </row>
    <row r="446" spans="1:20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_xlfn.TEXTSPLIT($R446,"/")</f>
        <v>music</v>
      </c>
      <c r="T446" t="str">
        <v>indie rock</v>
      </c>
    </row>
    <row r="447" spans="1:20" ht="31.75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_xlfn.TEXTSPLIT($R447,"/")</f>
        <v>theater</v>
      </c>
      <c r="T447" t="str">
        <v>plays</v>
      </c>
    </row>
    <row r="448" spans="1:20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_xlfn.TEXTSPLIT($R448,"/")</f>
        <v>technology</v>
      </c>
      <c r="T448" t="str">
        <v>wearables</v>
      </c>
    </row>
    <row r="449" spans="1:20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_xlfn.TEXTSPLIT($R449,"/")</f>
        <v>film &amp; video</v>
      </c>
      <c r="T449" t="str">
        <v>television</v>
      </c>
    </row>
    <row r="450" spans="1:20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_xlfn.TEXTSPLIT($R450,"/")</f>
        <v>games</v>
      </c>
      <c r="T450" t="str">
        <v>video games</v>
      </c>
    </row>
    <row r="451" spans="1:20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ROUND(($E451/D451)*100,0)</f>
        <v>967</v>
      </c>
      <c r="G451" t="s">
        <v>20</v>
      </c>
      <c r="H451">
        <v>86</v>
      </c>
      <c r="I451">
        <f t="shared" ref="I451:I514" si="29">ROUND(IFERROR($E451/$H451,0),2)</f>
        <v>101.2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_xlfn.TEXTSPLIT($R451,"/")</f>
        <v>games</v>
      </c>
      <c r="T451" t="str">
        <v>video games</v>
      </c>
    </row>
    <row r="452" spans="1:20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_xlfn.TEXTSPLIT($R452,"/")</f>
        <v>film &amp; video</v>
      </c>
      <c r="T452" t="str">
        <v>animation</v>
      </c>
    </row>
    <row r="453" spans="1:20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_xlfn.TEXTSPLIT($R453,"/")</f>
        <v>music</v>
      </c>
      <c r="T453" t="str">
        <v>rock</v>
      </c>
    </row>
    <row r="454" spans="1:20" ht="31.75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_xlfn.TEXTSPLIT($R454,"/")</f>
        <v>film &amp; video</v>
      </c>
      <c r="T454" t="str">
        <v>drama</v>
      </c>
    </row>
    <row r="455" spans="1:20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_xlfn.TEXTSPLIT($R455,"/")</f>
        <v>film &amp; video</v>
      </c>
      <c r="T455" t="str">
        <v>science fiction</v>
      </c>
    </row>
    <row r="456" spans="1:20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_xlfn.TEXTSPLIT($R456,"/")</f>
        <v>film &amp; video</v>
      </c>
      <c r="T456" t="str">
        <v>drama</v>
      </c>
    </row>
    <row r="457" spans="1:20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_xlfn.TEXTSPLIT($R457,"/")</f>
        <v>theater</v>
      </c>
      <c r="T457" t="str">
        <v>plays</v>
      </c>
    </row>
    <row r="458" spans="1:20" ht="31.75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_xlfn.TEXTSPLIT($R458,"/")</f>
        <v>music</v>
      </c>
      <c r="T458" t="str">
        <v>indie rock</v>
      </c>
    </row>
    <row r="459" spans="1:20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_xlfn.TEXTSPLIT($R459,"/")</f>
        <v>theater</v>
      </c>
      <c r="T459" t="str">
        <v>plays</v>
      </c>
    </row>
    <row r="460" spans="1:20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_xlfn.TEXTSPLIT($R460,"/")</f>
        <v>theater</v>
      </c>
      <c r="T460" t="str">
        <v>plays</v>
      </c>
    </row>
    <row r="461" spans="1:20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_xlfn.TEXTSPLIT($R461,"/")</f>
        <v>film &amp; video</v>
      </c>
      <c r="T461" t="str">
        <v>documentary</v>
      </c>
    </row>
    <row r="462" spans="1:20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_xlfn.TEXTSPLIT($R462,"/")</f>
        <v>theater</v>
      </c>
      <c r="T462" t="str">
        <v>plays</v>
      </c>
    </row>
    <row r="463" spans="1:20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_xlfn.TEXTSPLIT($R463,"/")</f>
        <v>film &amp; video</v>
      </c>
      <c r="T463" t="str">
        <v>drama</v>
      </c>
    </row>
    <row r="464" spans="1:20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_xlfn.TEXTSPLIT($R464,"/")</f>
        <v>games</v>
      </c>
      <c r="T464" t="str">
        <v>mobile games</v>
      </c>
    </row>
    <row r="465" spans="1:20" ht="31.75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_xlfn.TEXTSPLIT($R465,"/")</f>
        <v>film &amp; video</v>
      </c>
      <c r="T465" t="str">
        <v>animation</v>
      </c>
    </row>
    <row r="466" spans="1:20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_xlfn.TEXTSPLIT($R466,"/")</f>
        <v>theater</v>
      </c>
      <c r="T466" t="str">
        <v>plays</v>
      </c>
    </row>
    <row r="467" spans="1:20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_xlfn.TEXTSPLIT($R467,"/")</f>
        <v>publishing</v>
      </c>
      <c r="T467" t="str">
        <v>translations</v>
      </c>
    </row>
    <row r="468" spans="1:20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_xlfn.TEXTSPLIT($R468,"/")</f>
        <v>technology</v>
      </c>
      <c r="T468" t="str">
        <v>wearables</v>
      </c>
    </row>
    <row r="469" spans="1:20" ht="31.75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_xlfn.TEXTSPLIT($R469,"/")</f>
        <v>technology</v>
      </c>
      <c r="T469" t="str">
        <v>web</v>
      </c>
    </row>
    <row r="470" spans="1:20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_xlfn.TEXTSPLIT($R470,"/")</f>
        <v>theater</v>
      </c>
      <c r="T470" t="str">
        <v>plays</v>
      </c>
    </row>
    <row r="471" spans="1:20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_xlfn.TEXTSPLIT($R471,"/")</f>
        <v>film &amp; video</v>
      </c>
      <c r="T471" t="str">
        <v>drama</v>
      </c>
    </row>
    <row r="472" spans="1:20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_xlfn.TEXTSPLIT($R472,"/")</f>
        <v>technology</v>
      </c>
      <c r="T472" t="str">
        <v>wearables</v>
      </c>
    </row>
    <row r="473" spans="1:20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_xlfn.TEXTSPLIT($R473,"/")</f>
        <v>food</v>
      </c>
      <c r="T473" t="str">
        <v>food trucks</v>
      </c>
    </row>
    <row r="474" spans="1:20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_xlfn.TEXTSPLIT($R474,"/")</f>
        <v>music</v>
      </c>
      <c r="T474" t="str">
        <v>rock</v>
      </c>
    </row>
    <row r="475" spans="1:20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_xlfn.TEXTSPLIT($R475,"/")</f>
        <v>music</v>
      </c>
      <c r="T475" t="str">
        <v>electric music</v>
      </c>
    </row>
    <row r="476" spans="1:20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_xlfn.TEXTSPLIT($R476,"/")</f>
        <v>film &amp; video</v>
      </c>
      <c r="T476" t="str">
        <v>television</v>
      </c>
    </row>
    <row r="477" spans="1:20" ht="31.75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_xlfn.TEXTSPLIT($R477,"/")</f>
        <v>publishing</v>
      </c>
      <c r="T477" t="str">
        <v>translations</v>
      </c>
    </row>
    <row r="478" spans="1:20" ht="31.75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_xlfn.TEXTSPLIT($R478,"/")</f>
        <v>publishing</v>
      </c>
      <c r="T478" t="str">
        <v>fiction</v>
      </c>
    </row>
    <row r="479" spans="1:20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_xlfn.TEXTSPLIT($R479,"/")</f>
        <v>film &amp; video</v>
      </c>
      <c r="T479" t="str">
        <v>science fiction</v>
      </c>
    </row>
    <row r="480" spans="1:20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_xlfn.TEXTSPLIT($R480,"/")</f>
        <v>technology</v>
      </c>
      <c r="T480" t="str">
        <v>wearables</v>
      </c>
    </row>
    <row r="481" spans="1:20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_xlfn.TEXTSPLIT($R481,"/")</f>
        <v>food</v>
      </c>
      <c r="T481" t="str">
        <v>food trucks</v>
      </c>
    </row>
    <row r="482" spans="1:20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_xlfn.TEXTSPLIT($R482,"/")</f>
        <v>photography</v>
      </c>
      <c r="T482" t="str">
        <v>photography books</v>
      </c>
    </row>
    <row r="483" spans="1:20" ht="31.75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_xlfn.TEXTSPLIT($R483,"/")</f>
        <v>theater</v>
      </c>
      <c r="T483" t="str">
        <v>plays</v>
      </c>
    </row>
    <row r="484" spans="1:20" ht="31.75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_xlfn.TEXTSPLIT($R484,"/")</f>
        <v>publishing</v>
      </c>
      <c r="T484" t="str">
        <v>fiction</v>
      </c>
    </row>
    <row r="485" spans="1:20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_xlfn.TEXTSPLIT($R485,"/")</f>
        <v>theater</v>
      </c>
      <c r="T485" t="str">
        <v>plays</v>
      </c>
    </row>
    <row r="486" spans="1:20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_xlfn.TEXTSPLIT($R486,"/")</f>
        <v>food</v>
      </c>
      <c r="T486" t="str">
        <v>food trucks</v>
      </c>
    </row>
    <row r="487" spans="1:20" ht="31.75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_xlfn.TEXTSPLIT($R487,"/")</f>
        <v>theater</v>
      </c>
      <c r="T487" t="str">
        <v>plays</v>
      </c>
    </row>
    <row r="488" spans="1:20" ht="31.75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_xlfn.TEXTSPLIT($R488,"/")</f>
        <v>publishing</v>
      </c>
      <c r="T488" t="str">
        <v>translations</v>
      </c>
    </row>
    <row r="489" spans="1:20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_xlfn.TEXTSPLIT($R489,"/")</f>
        <v>theater</v>
      </c>
      <c r="T489" t="str">
        <v>plays</v>
      </c>
    </row>
    <row r="490" spans="1:20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_xlfn.TEXTSPLIT($R490,"/")</f>
        <v>theater</v>
      </c>
      <c r="T490" t="str">
        <v>plays</v>
      </c>
    </row>
    <row r="491" spans="1:20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_xlfn.TEXTSPLIT($R491,"/")</f>
        <v>technology</v>
      </c>
      <c r="T491" t="str">
        <v>wearables</v>
      </c>
    </row>
    <row r="492" spans="1:20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_xlfn.TEXTSPLIT($R492,"/")</f>
        <v>journalism</v>
      </c>
      <c r="T492" t="str">
        <v>audio</v>
      </c>
    </row>
    <row r="493" spans="1:20" ht="31.75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_xlfn.TEXTSPLIT($R493,"/")</f>
        <v>food</v>
      </c>
      <c r="T493" t="str">
        <v>food trucks</v>
      </c>
    </row>
    <row r="494" spans="1:20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_xlfn.TEXTSPLIT($R494,"/")</f>
        <v>film &amp; video</v>
      </c>
      <c r="T494" t="str">
        <v>shorts</v>
      </c>
    </row>
    <row r="495" spans="1:20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_xlfn.TEXTSPLIT($R495,"/")</f>
        <v>photography</v>
      </c>
      <c r="T495" t="str">
        <v>photography books</v>
      </c>
    </row>
    <row r="496" spans="1:20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_xlfn.TEXTSPLIT($R496,"/")</f>
        <v>technology</v>
      </c>
      <c r="T496" t="str">
        <v>wearables</v>
      </c>
    </row>
    <row r="497" spans="1:20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_xlfn.TEXTSPLIT($R497,"/")</f>
        <v>theater</v>
      </c>
      <c r="T497" t="str">
        <v>plays</v>
      </c>
    </row>
    <row r="498" spans="1:20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_xlfn.TEXTSPLIT($R498,"/")</f>
        <v>film &amp; video</v>
      </c>
      <c r="T498" t="str">
        <v>animation</v>
      </c>
    </row>
    <row r="499" spans="1:20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_xlfn.TEXTSPLIT($R499,"/")</f>
        <v>technology</v>
      </c>
      <c r="T499" t="str">
        <v>wearables</v>
      </c>
    </row>
    <row r="500" spans="1:20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_xlfn.TEXTSPLIT($R500,"/")</f>
        <v>technology</v>
      </c>
      <c r="T500" t="str">
        <v>web</v>
      </c>
    </row>
    <row r="501" spans="1:20" ht="31.75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_xlfn.TEXTSPLIT($R501,"/")</f>
        <v>film &amp; video</v>
      </c>
      <c r="T501" t="str">
        <v>documentary</v>
      </c>
    </row>
    <row r="502" spans="1:20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_xlfn.TEXTSPLIT($R502,"/")</f>
        <v>theater</v>
      </c>
      <c r="T502" t="str">
        <v>plays</v>
      </c>
    </row>
    <row r="503" spans="1:20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_xlfn.TEXTSPLIT($R503,"/")</f>
        <v>film &amp; video</v>
      </c>
      <c r="T503" t="str">
        <v>documentary</v>
      </c>
    </row>
    <row r="504" spans="1:20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_xlfn.TEXTSPLIT($R504,"/")</f>
        <v>games</v>
      </c>
      <c r="T504" t="str">
        <v>video games</v>
      </c>
    </row>
    <row r="505" spans="1:20" ht="31.75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_xlfn.TEXTSPLIT($R505,"/")</f>
        <v>film &amp; video</v>
      </c>
      <c r="T505" t="str">
        <v>drama</v>
      </c>
    </row>
    <row r="506" spans="1:20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_xlfn.TEXTSPLIT($R506,"/")</f>
        <v>music</v>
      </c>
      <c r="T506" t="str">
        <v>rock</v>
      </c>
    </row>
    <row r="507" spans="1:20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_xlfn.TEXTSPLIT($R507,"/")</f>
        <v>publishing</v>
      </c>
      <c r="T507" t="str">
        <v>radio &amp; podcasts</v>
      </c>
    </row>
    <row r="508" spans="1:20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_xlfn.TEXTSPLIT($R508,"/")</f>
        <v>theater</v>
      </c>
      <c r="T508" t="str">
        <v>plays</v>
      </c>
    </row>
    <row r="509" spans="1:20" ht="31.75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_xlfn.TEXTSPLIT($R509,"/")</f>
        <v>technology</v>
      </c>
      <c r="T509" t="str">
        <v>web</v>
      </c>
    </row>
    <row r="510" spans="1:20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_xlfn.TEXTSPLIT($R510,"/")</f>
        <v>theater</v>
      </c>
      <c r="T510" t="str">
        <v>plays</v>
      </c>
    </row>
    <row r="511" spans="1:20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_xlfn.TEXTSPLIT($R511,"/")</f>
        <v>theater</v>
      </c>
      <c r="T511" t="str">
        <v>plays</v>
      </c>
    </row>
    <row r="512" spans="1:20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_xlfn.TEXTSPLIT($R512,"/")</f>
        <v>film &amp; video</v>
      </c>
      <c r="T512" t="str">
        <v>drama</v>
      </c>
    </row>
    <row r="513" spans="1:20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_xlfn.TEXTSPLIT($R513,"/")</f>
        <v>theater</v>
      </c>
      <c r="T513" t="str">
        <v>plays</v>
      </c>
    </row>
    <row r="514" spans="1:20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_xlfn.TEXTSPLIT($R514,"/")</f>
        <v>games</v>
      </c>
      <c r="T514" t="str">
        <v>video games</v>
      </c>
    </row>
    <row r="515" spans="1:20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ROUND(($E515/D515)*100,0)</f>
        <v>39</v>
      </c>
      <c r="G515" t="s">
        <v>74</v>
      </c>
      <c r="H515">
        <v>35</v>
      </c>
      <c r="I515">
        <f t="shared" ref="I515:I578" si="33">ROUND(IFERROR($E515/$H515,0),2)</f>
        <v>93.14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_xlfn.TEXTSPLIT($R515,"/")</f>
        <v>film &amp; video</v>
      </c>
      <c r="T515" t="str">
        <v>television</v>
      </c>
    </row>
    <row r="516" spans="1:20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_xlfn.TEXTSPLIT($R516,"/")</f>
        <v>music</v>
      </c>
      <c r="T516" t="str">
        <v>rock</v>
      </c>
    </row>
    <row r="517" spans="1:20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_xlfn.TEXTSPLIT($R517,"/")</f>
        <v>theater</v>
      </c>
      <c r="T517" t="str">
        <v>plays</v>
      </c>
    </row>
    <row r="518" spans="1:20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_xlfn.TEXTSPLIT($R518,"/")</f>
        <v>publishing</v>
      </c>
      <c r="T518" t="str">
        <v>nonfiction</v>
      </c>
    </row>
    <row r="519" spans="1:20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_xlfn.TEXTSPLIT($R519,"/")</f>
        <v>food</v>
      </c>
      <c r="T519" t="str">
        <v>food trucks</v>
      </c>
    </row>
    <row r="520" spans="1:20" ht="31.75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_xlfn.TEXTSPLIT($R520,"/")</f>
        <v>film &amp; video</v>
      </c>
      <c r="T520" t="str">
        <v>animation</v>
      </c>
    </row>
    <row r="521" spans="1:20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_xlfn.TEXTSPLIT($R521,"/")</f>
        <v>music</v>
      </c>
      <c r="T521" t="str">
        <v>rock</v>
      </c>
    </row>
    <row r="522" spans="1:20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_xlfn.TEXTSPLIT($R522,"/")</f>
        <v>theater</v>
      </c>
      <c r="T522" t="str">
        <v>plays</v>
      </c>
    </row>
    <row r="523" spans="1:20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_xlfn.TEXTSPLIT($R523,"/")</f>
        <v>film &amp; video</v>
      </c>
      <c r="T523" t="str">
        <v>drama</v>
      </c>
    </row>
    <row r="524" spans="1:20" ht="31.75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_xlfn.TEXTSPLIT($R524,"/")</f>
        <v>film &amp; video</v>
      </c>
      <c r="T524" t="str">
        <v>shorts</v>
      </c>
    </row>
    <row r="525" spans="1:20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_xlfn.TEXTSPLIT($R525,"/")</f>
        <v>film &amp; video</v>
      </c>
      <c r="T525" t="str">
        <v>shorts</v>
      </c>
    </row>
    <row r="526" spans="1:20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_xlfn.TEXTSPLIT($R526,"/")</f>
        <v>theater</v>
      </c>
      <c r="T526" t="str">
        <v>plays</v>
      </c>
    </row>
    <row r="527" spans="1:20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_xlfn.TEXTSPLIT($R527,"/")</f>
        <v>technology</v>
      </c>
      <c r="T527" t="str">
        <v>wearables</v>
      </c>
    </row>
    <row r="528" spans="1:20" ht="31.75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_xlfn.TEXTSPLIT($R528,"/")</f>
        <v>theater</v>
      </c>
      <c r="T528" t="str">
        <v>plays</v>
      </c>
    </row>
    <row r="529" spans="1:20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_xlfn.TEXTSPLIT($R529,"/")</f>
        <v>film &amp; video</v>
      </c>
      <c r="T529" t="str">
        <v>animation</v>
      </c>
    </row>
    <row r="530" spans="1:20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_xlfn.TEXTSPLIT($R530,"/")</f>
        <v>music</v>
      </c>
      <c r="T530" t="str">
        <v>indie rock</v>
      </c>
    </row>
    <row r="531" spans="1:20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_xlfn.TEXTSPLIT($R531,"/")</f>
        <v>games</v>
      </c>
      <c r="T531" t="str">
        <v>video games</v>
      </c>
    </row>
    <row r="532" spans="1:20" ht="31.75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_xlfn.TEXTSPLIT($R532,"/")</f>
        <v>publishing</v>
      </c>
      <c r="T532" t="str">
        <v>fiction</v>
      </c>
    </row>
    <row r="533" spans="1:20" ht="31.75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_xlfn.TEXTSPLIT($R533,"/")</f>
        <v>games</v>
      </c>
      <c r="T533" t="str">
        <v>video games</v>
      </c>
    </row>
    <row r="534" spans="1:20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_xlfn.TEXTSPLIT($R534,"/")</f>
        <v>theater</v>
      </c>
      <c r="T534" t="str">
        <v>plays</v>
      </c>
    </row>
    <row r="535" spans="1:20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_xlfn.TEXTSPLIT($R535,"/")</f>
        <v>music</v>
      </c>
      <c r="T535" t="str">
        <v>indie rock</v>
      </c>
    </row>
    <row r="536" spans="1:20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_xlfn.TEXTSPLIT($R536,"/")</f>
        <v>film &amp; video</v>
      </c>
      <c r="T536" t="str">
        <v>drama</v>
      </c>
    </row>
    <row r="537" spans="1:20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_xlfn.TEXTSPLIT($R537,"/")</f>
        <v>theater</v>
      </c>
      <c r="T537" t="str">
        <v>plays</v>
      </c>
    </row>
    <row r="538" spans="1:20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_xlfn.TEXTSPLIT($R538,"/")</f>
        <v>publishing</v>
      </c>
      <c r="T538" t="str">
        <v>fiction</v>
      </c>
    </row>
    <row r="539" spans="1:20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_xlfn.TEXTSPLIT($R539,"/")</f>
        <v>film &amp; video</v>
      </c>
      <c r="T539" t="str">
        <v>documentary</v>
      </c>
    </row>
    <row r="540" spans="1:20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_xlfn.TEXTSPLIT($R540,"/")</f>
        <v>games</v>
      </c>
      <c r="T540" t="str">
        <v>mobile games</v>
      </c>
    </row>
    <row r="541" spans="1:20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_xlfn.TEXTSPLIT($R541,"/")</f>
        <v>food</v>
      </c>
      <c r="T541" t="str">
        <v>food trucks</v>
      </c>
    </row>
    <row r="542" spans="1:20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_xlfn.TEXTSPLIT($R542,"/")</f>
        <v>photography</v>
      </c>
      <c r="T542" t="str">
        <v>photography books</v>
      </c>
    </row>
    <row r="543" spans="1:20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_xlfn.TEXTSPLIT($R543,"/")</f>
        <v>games</v>
      </c>
      <c r="T543" t="str">
        <v>mobile games</v>
      </c>
    </row>
    <row r="544" spans="1:20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_xlfn.TEXTSPLIT($R544,"/")</f>
        <v>music</v>
      </c>
      <c r="T544" t="str">
        <v>indie rock</v>
      </c>
    </row>
    <row r="545" spans="1:20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_xlfn.TEXTSPLIT($R545,"/")</f>
        <v>games</v>
      </c>
      <c r="T545" t="str">
        <v>video games</v>
      </c>
    </row>
    <row r="546" spans="1:20" ht="31.75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_xlfn.TEXTSPLIT($R546,"/")</f>
        <v>music</v>
      </c>
      <c r="T546" t="str">
        <v>rock</v>
      </c>
    </row>
    <row r="547" spans="1:20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_xlfn.TEXTSPLIT($R547,"/")</f>
        <v>theater</v>
      </c>
      <c r="T547" t="str">
        <v>plays</v>
      </c>
    </row>
    <row r="548" spans="1:20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_xlfn.TEXTSPLIT($R548,"/")</f>
        <v>theater</v>
      </c>
      <c r="T548" t="str">
        <v>plays</v>
      </c>
    </row>
    <row r="549" spans="1:20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_xlfn.TEXTSPLIT($R549,"/")</f>
        <v>film &amp; video</v>
      </c>
      <c r="T549" t="str">
        <v>drama</v>
      </c>
    </row>
    <row r="550" spans="1:20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_xlfn.TEXTSPLIT($R550,"/")</f>
        <v>theater</v>
      </c>
      <c r="T550" t="str">
        <v>plays</v>
      </c>
    </row>
    <row r="551" spans="1:20" ht="31.75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_xlfn.TEXTSPLIT($R551,"/")</f>
        <v>technology</v>
      </c>
      <c r="T551" t="str">
        <v>wearables</v>
      </c>
    </row>
    <row r="552" spans="1:20" ht="31.75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_xlfn.TEXTSPLIT($R552,"/")</f>
        <v>music</v>
      </c>
      <c r="T552" t="str">
        <v>indie rock</v>
      </c>
    </row>
    <row r="553" spans="1:20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_xlfn.TEXTSPLIT($R553,"/")</f>
        <v>technology</v>
      </c>
      <c r="T553" t="str">
        <v>web</v>
      </c>
    </row>
    <row r="554" spans="1:20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_xlfn.TEXTSPLIT($R554,"/")</f>
        <v>theater</v>
      </c>
      <c r="T554" t="str">
        <v>plays</v>
      </c>
    </row>
    <row r="555" spans="1:20" ht="31.75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_xlfn.TEXTSPLIT($R555,"/")</f>
        <v>music</v>
      </c>
      <c r="T555" t="str">
        <v>rock</v>
      </c>
    </row>
    <row r="556" spans="1:20" ht="31.75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_xlfn.TEXTSPLIT($R556,"/")</f>
        <v>music</v>
      </c>
      <c r="T556" t="str">
        <v>indie rock</v>
      </c>
    </row>
    <row r="557" spans="1:20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_xlfn.TEXTSPLIT($R557,"/")</f>
        <v>music</v>
      </c>
      <c r="T557" t="str">
        <v>rock</v>
      </c>
    </row>
    <row r="558" spans="1:20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_xlfn.TEXTSPLIT($R558,"/")</f>
        <v>publishing</v>
      </c>
      <c r="T558" t="str">
        <v>translations</v>
      </c>
    </row>
    <row r="559" spans="1:20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_xlfn.TEXTSPLIT($R559,"/")</f>
        <v>film &amp; video</v>
      </c>
      <c r="T559" t="str">
        <v>science fiction</v>
      </c>
    </row>
    <row r="560" spans="1:20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_xlfn.TEXTSPLIT($R560,"/")</f>
        <v>theater</v>
      </c>
      <c r="T560" t="str">
        <v>plays</v>
      </c>
    </row>
    <row r="561" spans="1:20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_xlfn.TEXTSPLIT($R561,"/")</f>
        <v>theater</v>
      </c>
      <c r="T561" t="str">
        <v>plays</v>
      </c>
    </row>
    <row r="562" spans="1:20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_xlfn.TEXTSPLIT($R562,"/")</f>
        <v>film &amp; video</v>
      </c>
      <c r="T562" t="str">
        <v>animation</v>
      </c>
    </row>
    <row r="563" spans="1:20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_xlfn.TEXTSPLIT($R563,"/")</f>
        <v>theater</v>
      </c>
      <c r="T563" t="str">
        <v>plays</v>
      </c>
    </row>
    <row r="564" spans="1:20" ht="31.75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_xlfn.TEXTSPLIT($R564,"/")</f>
        <v>music</v>
      </c>
      <c r="T564" t="str">
        <v>rock</v>
      </c>
    </row>
    <row r="565" spans="1:20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_xlfn.TEXTSPLIT($R565,"/")</f>
        <v>film &amp; video</v>
      </c>
      <c r="T565" t="str">
        <v>documentary</v>
      </c>
    </row>
    <row r="566" spans="1:20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_xlfn.TEXTSPLIT($R566,"/")</f>
        <v>theater</v>
      </c>
      <c r="T566" t="str">
        <v>plays</v>
      </c>
    </row>
    <row r="567" spans="1:20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_xlfn.TEXTSPLIT($R567,"/")</f>
        <v>theater</v>
      </c>
      <c r="T567" t="str">
        <v>plays</v>
      </c>
    </row>
    <row r="568" spans="1:20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_xlfn.TEXTSPLIT($R568,"/")</f>
        <v>music</v>
      </c>
      <c r="T568" t="str">
        <v>electric music</v>
      </c>
    </row>
    <row r="569" spans="1:20" ht="31.75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_xlfn.TEXTSPLIT($R569,"/")</f>
        <v>music</v>
      </c>
      <c r="T569" t="str">
        <v>rock</v>
      </c>
    </row>
    <row r="570" spans="1:20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_xlfn.TEXTSPLIT($R570,"/")</f>
        <v>theater</v>
      </c>
      <c r="T570" t="str">
        <v>plays</v>
      </c>
    </row>
    <row r="571" spans="1:20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_xlfn.TEXTSPLIT($R571,"/")</f>
        <v>film &amp; video</v>
      </c>
      <c r="T571" t="str">
        <v>animation</v>
      </c>
    </row>
    <row r="572" spans="1:20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_xlfn.TEXTSPLIT($R572,"/")</f>
        <v>music</v>
      </c>
      <c r="T572" t="str">
        <v>rock</v>
      </c>
    </row>
    <row r="573" spans="1:20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_xlfn.TEXTSPLIT($R573,"/")</f>
        <v>film &amp; video</v>
      </c>
      <c r="T573" t="str">
        <v>shorts</v>
      </c>
    </row>
    <row r="574" spans="1:20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_xlfn.TEXTSPLIT($R574,"/")</f>
        <v>music</v>
      </c>
      <c r="T574" t="str">
        <v>rock</v>
      </c>
    </row>
    <row r="575" spans="1:20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_xlfn.TEXTSPLIT($R575,"/")</f>
        <v>journalism</v>
      </c>
      <c r="T575" t="str">
        <v>audio</v>
      </c>
    </row>
    <row r="576" spans="1:20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_xlfn.TEXTSPLIT($R576,"/")</f>
        <v>food</v>
      </c>
      <c r="T576" t="str">
        <v>food trucks</v>
      </c>
    </row>
    <row r="577" spans="1:20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_xlfn.TEXTSPLIT($R577,"/")</f>
        <v>theater</v>
      </c>
      <c r="T577" t="str">
        <v>plays</v>
      </c>
    </row>
    <row r="578" spans="1:20" ht="31.75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_xlfn.TEXTSPLIT($R578,"/")</f>
        <v>theater</v>
      </c>
      <c r="T578" t="str">
        <v>plays</v>
      </c>
    </row>
    <row r="579" spans="1:20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ROUND(($E579/D579)*100,0)</f>
        <v>19</v>
      </c>
      <c r="G579" t="s">
        <v>74</v>
      </c>
      <c r="H579">
        <v>37</v>
      </c>
      <c r="I579">
        <f t="shared" ref="I579:I642" si="37">ROUND(IFERROR($E579/$H579,0),2)</f>
        <v>41.78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_xlfn.TEXTSPLIT($R579,"/")</f>
        <v>music</v>
      </c>
      <c r="T579" t="str">
        <v>jazz</v>
      </c>
    </row>
    <row r="580" spans="1:20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_xlfn.TEXTSPLIT($R580,"/")</f>
        <v>film &amp; video</v>
      </c>
      <c r="T580" t="str">
        <v>science fiction</v>
      </c>
    </row>
    <row r="581" spans="1:20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_xlfn.TEXTSPLIT($R581,"/")</f>
        <v>music</v>
      </c>
      <c r="T581" t="str">
        <v>jazz</v>
      </c>
    </row>
    <row r="582" spans="1:20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_xlfn.TEXTSPLIT($R582,"/")</f>
        <v>theater</v>
      </c>
      <c r="T582" t="str">
        <v>plays</v>
      </c>
    </row>
    <row r="583" spans="1:20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_xlfn.TEXTSPLIT($R583,"/")</f>
        <v>technology</v>
      </c>
      <c r="T583" t="str">
        <v>web</v>
      </c>
    </row>
    <row r="584" spans="1:20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_xlfn.TEXTSPLIT($R584,"/")</f>
        <v>games</v>
      </c>
      <c r="T584" t="str">
        <v>video games</v>
      </c>
    </row>
    <row r="585" spans="1:20" ht="31.75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_xlfn.TEXTSPLIT($R585,"/")</f>
        <v>film &amp; video</v>
      </c>
      <c r="T585" t="str">
        <v>documentary</v>
      </c>
    </row>
    <row r="586" spans="1:20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_xlfn.TEXTSPLIT($R586,"/")</f>
        <v>technology</v>
      </c>
      <c r="T586" t="str">
        <v>web</v>
      </c>
    </row>
    <row r="587" spans="1:20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_xlfn.TEXTSPLIT($R587,"/")</f>
        <v>publishing</v>
      </c>
      <c r="T587" t="str">
        <v>translations</v>
      </c>
    </row>
    <row r="588" spans="1:20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_xlfn.TEXTSPLIT($R588,"/")</f>
        <v>music</v>
      </c>
      <c r="T588" t="str">
        <v>rock</v>
      </c>
    </row>
    <row r="589" spans="1:20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_xlfn.TEXTSPLIT($R589,"/")</f>
        <v>food</v>
      </c>
      <c r="T589" t="str">
        <v>food trucks</v>
      </c>
    </row>
    <row r="590" spans="1:20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_xlfn.TEXTSPLIT($R590,"/")</f>
        <v>theater</v>
      </c>
      <c r="T590" t="str">
        <v>plays</v>
      </c>
    </row>
    <row r="591" spans="1:20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_xlfn.TEXTSPLIT($R591,"/")</f>
        <v>film &amp; video</v>
      </c>
      <c r="T591" t="str">
        <v>documentary</v>
      </c>
    </row>
    <row r="592" spans="1:20" ht="31.75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_xlfn.TEXTSPLIT($R592,"/")</f>
        <v>publishing</v>
      </c>
      <c r="T592" t="str">
        <v>radio &amp; podcasts</v>
      </c>
    </row>
    <row r="593" spans="1:20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_xlfn.TEXTSPLIT($R593,"/")</f>
        <v>games</v>
      </c>
      <c r="T593" t="str">
        <v>video games</v>
      </c>
    </row>
    <row r="594" spans="1:20" ht="31.75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_xlfn.TEXTSPLIT($R594,"/")</f>
        <v>theater</v>
      </c>
      <c r="T594" t="str">
        <v>plays</v>
      </c>
    </row>
    <row r="595" spans="1:20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_xlfn.TEXTSPLIT($R595,"/")</f>
        <v>film &amp; video</v>
      </c>
      <c r="T595" t="str">
        <v>animation</v>
      </c>
    </row>
    <row r="596" spans="1:20" ht="31.75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_xlfn.TEXTSPLIT($R596,"/")</f>
        <v>theater</v>
      </c>
      <c r="T596" t="str">
        <v>plays</v>
      </c>
    </row>
    <row r="597" spans="1:20" ht="31.75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_xlfn.TEXTSPLIT($R597,"/")</f>
        <v>theater</v>
      </c>
      <c r="T597" t="str">
        <v>plays</v>
      </c>
    </row>
    <row r="598" spans="1:20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_xlfn.TEXTSPLIT($R598,"/")</f>
        <v>film &amp; video</v>
      </c>
      <c r="T598" t="str">
        <v>drama</v>
      </c>
    </row>
    <row r="599" spans="1:20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_xlfn.TEXTSPLIT($R599,"/")</f>
        <v>theater</v>
      </c>
      <c r="T599" t="str">
        <v>plays</v>
      </c>
    </row>
    <row r="600" spans="1:20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_xlfn.TEXTSPLIT($R600,"/")</f>
        <v>music</v>
      </c>
      <c r="T600" t="str">
        <v>rock</v>
      </c>
    </row>
    <row r="601" spans="1:20" ht="31.75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_xlfn.TEXTSPLIT($R601,"/")</f>
        <v>film &amp; video</v>
      </c>
      <c r="T601" t="str">
        <v>documentary</v>
      </c>
    </row>
    <row r="602" spans="1:20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_xlfn.TEXTSPLIT($R602,"/")</f>
        <v>food</v>
      </c>
      <c r="T602" t="str">
        <v>food trucks</v>
      </c>
    </row>
    <row r="603" spans="1:20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_xlfn.TEXTSPLIT($R603,"/")</f>
        <v>technology</v>
      </c>
      <c r="T603" t="str">
        <v>wearables</v>
      </c>
    </row>
    <row r="604" spans="1:20" ht="31.75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_xlfn.TEXTSPLIT($R604,"/")</f>
        <v>theater</v>
      </c>
      <c r="T604" t="str">
        <v>plays</v>
      </c>
    </row>
    <row r="605" spans="1:20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_xlfn.TEXTSPLIT($R605,"/")</f>
        <v>theater</v>
      </c>
      <c r="T605" t="str">
        <v>plays</v>
      </c>
    </row>
    <row r="606" spans="1:20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_xlfn.TEXTSPLIT($R606,"/")</f>
        <v>theater</v>
      </c>
      <c r="T606" t="str">
        <v>plays</v>
      </c>
    </row>
    <row r="607" spans="1:20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_xlfn.TEXTSPLIT($R607,"/")</f>
        <v>publishing</v>
      </c>
      <c r="T607" t="str">
        <v>nonfiction</v>
      </c>
    </row>
    <row r="608" spans="1:20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_xlfn.TEXTSPLIT($R608,"/")</f>
        <v>music</v>
      </c>
      <c r="T608" t="str">
        <v>rock</v>
      </c>
    </row>
    <row r="609" spans="1:20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_xlfn.TEXTSPLIT($R609,"/")</f>
        <v>food</v>
      </c>
      <c r="T609" t="str">
        <v>food trucks</v>
      </c>
    </row>
    <row r="610" spans="1:20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_xlfn.TEXTSPLIT($R610,"/")</f>
        <v>music</v>
      </c>
      <c r="T610" t="str">
        <v>jazz</v>
      </c>
    </row>
    <row r="611" spans="1:20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_xlfn.TEXTSPLIT($R611,"/")</f>
        <v>film &amp; video</v>
      </c>
      <c r="T611" t="str">
        <v>science fiction</v>
      </c>
    </row>
    <row r="612" spans="1:20" ht="31.75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_xlfn.TEXTSPLIT($R612,"/")</f>
        <v>theater</v>
      </c>
      <c r="T612" t="str">
        <v>plays</v>
      </c>
    </row>
    <row r="613" spans="1:20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_xlfn.TEXTSPLIT($R613,"/")</f>
        <v>theater</v>
      </c>
      <c r="T613" t="str">
        <v>plays</v>
      </c>
    </row>
    <row r="614" spans="1:20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_xlfn.TEXTSPLIT($R614,"/")</f>
        <v>music</v>
      </c>
      <c r="T614" t="str">
        <v>electric music</v>
      </c>
    </row>
    <row r="615" spans="1:20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_xlfn.TEXTSPLIT($R615,"/")</f>
        <v>theater</v>
      </c>
      <c r="T615" t="str">
        <v>plays</v>
      </c>
    </row>
    <row r="616" spans="1:20" ht="31.75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_xlfn.TEXTSPLIT($R616,"/")</f>
        <v>theater</v>
      </c>
      <c r="T616" t="str">
        <v>plays</v>
      </c>
    </row>
    <row r="617" spans="1:20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_xlfn.TEXTSPLIT($R617,"/")</f>
        <v>theater</v>
      </c>
      <c r="T617" t="str">
        <v>plays</v>
      </c>
    </row>
    <row r="618" spans="1:20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_xlfn.TEXTSPLIT($R618,"/")</f>
        <v>music</v>
      </c>
      <c r="T618" t="str">
        <v>indie rock</v>
      </c>
    </row>
    <row r="619" spans="1:20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_xlfn.TEXTSPLIT($R619,"/")</f>
        <v>theater</v>
      </c>
      <c r="T619" t="str">
        <v>plays</v>
      </c>
    </row>
    <row r="620" spans="1:20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_xlfn.TEXTSPLIT($R620,"/")</f>
        <v>publishing</v>
      </c>
      <c r="T620" t="str">
        <v>nonfiction</v>
      </c>
    </row>
    <row r="621" spans="1:20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_xlfn.TEXTSPLIT($R621,"/")</f>
        <v>theater</v>
      </c>
      <c r="T621" t="str">
        <v>plays</v>
      </c>
    </row>
    <row r="622" spans="1:20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_xlfn.TEXTSPLIT($R622,"/")</f>
        <v>photography</v>
      </c>
      <c r="T622" t="str">
        <v>photography books</v>
      </c>
    </row>
    <row r="623" spans="1:20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_xlfn.TEXTSPLIT($R623,"/")</f>
        <v>theater</v>
      </c>
      <c r="T623" t="str">
        <v>plays</v>
      </c>
    </row>
    <row r="624" spans="1:20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_xlfn.TEXTSPLIT($R624,"/")</f>
        <v>music</v>
      </c>
      <c r="T624" t="str">
        <v>indie rock</v>
      </c>
    </row>
    <row r="625" spans="1:20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_xlfn.TEXTSPLIT($R625,"/")</f>
        <v>theater</v>
      </c>
      <c r="T625" t="str">
        <v>plays</v>
      </c>
    </row>
    <row r="626" spans="1:20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_xlfn.TEXTSPLIT($R626,"/")</f>
        <v>photography</v>
      </c>
      <c r="T626" t="str">
        <v>photography books</v>
      </c>
    </row>
    <row r="627" spans="1:20" ht="31.75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_xlfn.TEXTSPLIT($R627,"/")</f>
        <v>theater</v>
      </c>
      <c r="T627" t="str">
        <v>plays</v>
      </c>
    </row>
    <row r="628" spans="1:20" ht="31.75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_xlfn.TEXTSPLIT($R628,"/")</f>
        <v>theater</v>
      </c>
      <c r="T628" t="str">
        <v>plays</v>
      </c>
    </row>
    <row r="629" spans="1:20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_xlfn.TEXTSPLIT($R629,"/")</f>
        <v>food</v>
      </c>
      <c r="T629" t="str">
        <v>food trucks</v>
      </c>
    </row>
    <row r="630" spans="1:20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_xlfn.TEXTSPLIT($R630,"/")</f>
        <v>music</v>
      </c>
      <c r="T630" t="str">
        <v>indie rock</v>
      </c>
    </row>
    <row r="631" spans="1:20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_xlfn.TEXTSPLIT($R631,"/")</f>
        <v>theater</v>
      </c>
      <c r="T631" t="str">
        <v>plays</v>
      </c>
    </row>
    <row r="632" spans="1:20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_xlfn.TEXTSPLIT($R632,"/")</f>
        <v>theater</v>
      </c>
      <c r="T632" t="str">
        <v>plays</v>
      </c>
    </row>
    <row r="633" spans="1:20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_xlfn.TEXTSPLIT($R633,"/")</f>
        <v>theater</v>
      </c>
      <c r="T633" t="str">
        <v>plays</v>
      </c>
    </row>
    <row r="634" spans="1:20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_xlfn.TEXTSPLIT($R634,"/")</f>
        <v>theater</v>
      </c>
      <c r="T634" t="str">
        <v>plays</v>
      </c>
    </row>
    <row r="635" spans="1:20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_xlfn.TEXTSPLIT($R635,"/")</f>
        <v>film &amp; video</v>
      </c>
      <c r="T635" t="str">
        <v>animation</v>
      </c>
    </row>
    <row r="636" spans="1:20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_xlfn.TEXTSPLIT($R636,"/")</f>
        <v>film &amp; video</v>
      </c>
      <c r="T636" t="str">
        <v>television</v>
      </c>
    </row>
    <row r="637" spans="1:20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_xlfn.TEXTSPLIT($R637,"/")</f>
        <v>film &amp; video</v>
      </c>
      <c r="T637" t="str">
        <v>television</v>
      </c>
    </row>
    <row r="638" spans="1:20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_xlfn.TEXTSPLIT($R638,"/")</f>
        <v>film &amp; video</v>
      </c>
      <c r="T638" t="str">
        <v>animation</v>
      </c>
    </row>
    <row r="639" spans="1:20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_xlfn.TEXTSPLIT($R639,"/")</f>
        <v>theater</v>
      </c>
      <c r="T639" t="str">
        <v>plays</v>
      </c>
    </row>
    <row r="640" spans="1:20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_xlfn.TEXTSPLIT($R640,"/")</f>
        <v>theater</v>
      </c>
      <c r="T640" t="str">
        <v>plays</v>
      </c>
    </row>
    <row r="641" spans="1:20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_xlfn.TEXTSPLIT($R641,"/")</f>
        <v>film &amp; video</v>
      </c>
      <c r="T641" t="str">
        <v>drama</v>
      </c>
    </row>
    <row r="642" spans="1:20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_xlfn.TEXTSPLIT($R642,"/")</f>
        <v>theater</v>
      </c>
      <c r="T642" t="str">
        <v>plays</v>
      </c>
    </row>
    <row r="643" spans="1:20" ht="31.75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ROUND(($E643/D643)*100,0)</f>
        <v>120</v>
      </c>
      <c r="G643" t="s">
        <v>20</v>
      </c>
      <c r="H643">
        <v>194</v>
      </c>
      <c r="I643">
        <f t="shared" ref="I643:I706" si="41">ROUND(IFERROR($E643/$H643,0),2)</f>
        <v>58.13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_xlfn.TEXTSPLIT($R643,"/")</f>
        <v>theater</v>
      </c>
      <c r="T643" t="str">
        <v>plays</v>
      </c>
    </row>
    <row r="644" spans="1:20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_xlfn.TEXTSPLIT($R644,"/")</f>
        <v>technology</v>
      </c>
      <c r="T644" t="str">
        <v>wearables</v>
      </c>
    </row>
    <row r="645" spans="1:20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_xlfn.TEXTSPLIT($R645,"/")</f>
        <v>theater</v>
      </c>
      <c r="T645" t="str">
        <v>plays</v>
      </c>
    </row>
    <row r="646" spans="1:20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_xlfn.TEXTSPLIT($R646,"/")</f>
        <v>theater</v>
      </c>
      <c r="T646" t="str">
        <v>plays</v>
      </c>
    </row>
    <row r="647" spans="1:20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_xlfn.TEXTSPLIT($R647,"/")</f>
        <v>music</v>
      </c>
      <c r="T647" t="str">
        <v>rock</v>
      </c>
    </row>
    <row r="648" spans="1:20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_xlfn.TEXTSPLIT($R648,"/")</f>
        <v>games</v>
      </c>
      <c r="T648" t="str">
        <v>video games</v>
      </c>
    </row>
    <row r="649" spans="1:20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_xlfn.TEXTSPLIT($R649,"/")</f>
        <v>publishing</v>
      </c>
      <c r="T649" t="str">
        <v>translations</v>
      </c>
    </row>
    <row r="650" spans="1:20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_xlfn.TEXTSPLIT($R650,"/")</f>
        <v>food</v>
      </c>
      <c r="T650" t="str">
        <v>food trucks</v>
      </c>
    </row>
    <row r="651" spans="1:20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_xlfn.TEXTSPLIT($R651,"/")</f>
        <v>theater</v>
      </c>
      <c r="T651" t="str">
        <v>plays</v>
      </c>
    </row>
    <row r="652" spans="1:20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_xlfn.TEXTSPLIT($R652,"/")</f>
        <v>music</v>
      </c>
      <c r="T652" t="str">
        <v>jazz</v>
      </c>
    </row>
    <row r="653" spans="1:20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_xlfn.TEXTSPLIT($R653,"/")</f>
        <v>film &amp; video</v>
      </c>
      <c r="T653" t="str">
        <v>shorts</v>
      </c>
    </row>
    <row r="654" spans="1:20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_xlfn.TEXTSPLIT($R654,"/")</f>
        <v>technology</v>
      </c>
      <c r="T654" t="str">
        <v>web</v>
      </c>
    </row>
    <row r="655" spans="1:20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_xlfn.TEXTSPLIT($R655,"/")</f>
        <v>technology</v>
      </c>
      <c r="T655" t="str">
        <v>web</v>
      </c>
    </row>
    <row r="656" spans="1:20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_xlfn.TEXTSPLIT($R656,"/")</f>
        <v>music</v>
      </c>
      <c r="T656" t="str">
        <v>metal</v>
      </c>
    </row>
    <row r="657" spans="1:20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_xlfn.TEXTSPLIT($R657,"/")</f>
        <v>photography</v>
      </c>
      <c r="T657" t="str">
        <v>photography books</v>
      </c>
    </row>
    <row r="658" spans="1:20" ht="31.75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_xlfn.TEXTSPLIT($R658,"/")</f>
        <v>food</v>
      </c>
      <c r="T658" t="str">
        <v>food trucks</v>
      </c>
    </row>
    <row r="659" spans="1:20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_xlfn.TEXTSPLIT($R659,"/")</f>
        <v>film &amp; video</v>
      </c>
      <c r="T659" t="str">
        <v>science fiction</v>
      </c>
    </row>
    <row r="660" spans="1:20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_xlfn.TEXTSPLIT($R660,"/")</f>
        <v>music</v>
      </c>
      <c r="T660" t="str">
        <v>rock</v>
      </c>
    </row>
    <row r="661" spans="1:20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_xlfn.TEXTSPLIT($R661,"/")</f>
        <v>film &amp; video</v>
      </c>
      <c r="T661" t="str">
        <v>documentary</v>
      </c>
    </row>
    <row r="662" spans="1:20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_xlfn.TEXTSPLIT($R662,"/")</f>
        <v>theater</v>
      </c>
      <c r="T662" t="str">
        <v>plays</v>
      </c>
    </row>
    <row r="663" spans="1:20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_xlfn.TEXTSPLIT($R663,"/")</f>
        <v>music</v>
      </c>
      <c r="T663" t="str">
        <v>jazz</v>
      </c>
    </row>
    <row r="664" spans="1:20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_xlfn.TEXTSPLIT($R664,"/")</f>
        <v>theater</v>
      </c>
      <c r="T664" t="str">
        <v>plays</v>
      </c>
    </row>
    <row r="665" spans="1:20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_xlfn.TEXTSPLIT($R665,"/")</f>
        <v>theater</v>
      </c>
      <c r="T665" t="str">
        <v>plays</v>
      </c>
    </row>
    <row r="666" spans="1:20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_xlfn.TEXTSPLIT($R666,"/")</f>
        <v>music</v>
      </c>
      <c r="T666" t="str">
        <v>jazz</v>
      </c>
    </row>
    <row r="667" spans="1:20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_xlfn.TEXTSPLIT($R667,"/")</f>
        <v>film &amp; video</v>
      </c>
      <c r="T667" t="str">
        <v>documentary</v>
      </c>
    </row>
    <row r="668" spans="1:20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_xlfn.TEXTSPLIT($R668,"/")</f>
        <v>theater</v>
      </c>
      <c r="T668" t="str">
        <v>plays</v>
      </c>
    </row>
    <row r="669" spans="1:20" ht="31.75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_xlfn.TEXTSPLIT($R669,"/")</f>
        <v>journalism</v>
      </c>
      <c r="T669" t="str">
        <v>audio</v>
      </c>
    </row>
    <row r="670" spans="1:20" ht="31.75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_xlfn.TEXTSPLIT($R670,"/")</f>
        <v>theater</v>
      </c>
      <c r="T670" t="str">
        <v>plays</v>
      </c>
    </row>
    <row r="671" spans="1:20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_xlfn.TEXTSPLIT($R671,"/")</f>
        <v>theater</v>
      </c>
      <c r="T671" t="str">
        <v>plays</v>
      </c>
    </row>
    <row r="672" spans="1:20" ht="31.75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_xlfn.TEXTSPLIT($R672,"/")</f>
        <v>music</v>
      </c>
      <c r="T672" t="str">
        <v>indie rock</v>
      </c>
    </row>
    <row r="673" spans="1:20" ht="31.75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_xlfn.TEXTSPLIT($R673,"/")</f>
        <v>theater</v>
      </c>
      <c r="T673" t="str">
        <v>plays</v>
      </c>
    </row>
    <row r="674" spans="1:20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_xlfn.TEXTSPLIT($R674,"/")</f>
        <v>theater</v>
      </c>
      <c r="T674" t="str">
        <v>plays</v>
      </c>
    </row>
    <row r="675" spans="1:20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_xlfn.TEXTSPLIT($R675,"/")</f>
        <v>music</v>
      </c>
      <c r="T675" t="str">
        <v>indie rock</v>
      </c>
    </row>
    <row r="676" spans="1:20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_xlfn.TEXTSPLIT($R676,"/")</f>
        <v>photography</v>
      </c>
      <c r="T676" t="str">
        <v>photography books</v>
      </c>
    </row>
    <row r="677" spans="1:20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_xlfn.TEXTSPLIT($R677,"/")</f>
        <v>journalism</v>
      </c>
      <c r="T677" t="str">
        <v>audio</v>
      </c>
    </row>
    <row r="678" spans="1:20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_xlfn.TEXTSPLIT($R678,"/")</f>
        <v>photography</v>
      </c>
      <c r="T678" t="str">
        <v>photography books</v>
      </c>
    </row>
    <row r="679" spans="1:20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_xlfn.TEXTSPLIT($R679,"/")</f>
        <v>publishing</v>
      </c>
      <c r="T679" t="str">
        <v>fiction</v>
      </c>
    </row>
    <row r="680" spans="1:20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_xlfn.TEXTSPLIT($R680,"/")</f>
        <v>film &amp; video</v>
      </c>
      <c r="T680" t="str">
        <v>drama</v>
      </c>
    </row>
    <row r="681" spans="1:20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_xlfn.TEXTSPLIT($R681,"/")</f>
        <v>food</v>
      </c>
      <c r="T681" t="str">
        <v>food trucks</v>
      </c>
    </row>
    <row r="682" spans="1:20" ht="31.75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_xlfn.TEXTSPLIT($R682,"/")</f>
        <v>games</v>
      </c>
      <c r="T682" t="str">
        <v>mobile games</v>
      </c>
    </row>
    <row r="683" spans="1:20" ht="31.75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_xlfn.TEXTSPLIT($R683,"/")</f>
        <v>theater</v>
      </c>
      <c r="T683" t="str">
        <v>plays</v>
      </c>
    </row>
    <row r="684" spans="1:20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_xlfn.TEXTSPLIT($R684,"/")</f>
        <v>theater</v>
      </c>
      <c r="T684" t="str">
        <v>plays</v>
      </c>
    </row>
    <row r="685" spans="1:20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_xlfn.TEXTSPLIT($R685,"/")</f>
        <v>theater</v>
      </c>
      <c r="T685" t="str">
        <v>plays</v>
      </c>
    </row>
    <row r="686" spans="1:20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_xlfn.TEXTSPLIT($R686,"/")</f>
        <v>publishing</v>
      </c>
      <c r="T686" t="str">
        <v>nonfiction</v>
      </c>
    </row>
    <row r="687" spans="1:20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_xlfn.TEXTSPLIT($R687,"/")</f>
        <v>theater</v>
      </c>
      <c r="T687" t="str">
        <v>plays</v>
      </c>
    </row>
    <row r="688" spans="1:20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_xlfn.TEXTSPLIT($R688,"/")</f>
        <v>technology</v>
      </c>
      <c r="T688" t="str">
        <v>wearables</v>
      </c>
    </row>
    <row r="689" spans="1:20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_xlfn.TEXTSPLIT($R689,"/")</f>
        <v>theater</v>
      </c>
      <c r="T689" t="str">
        <v>plays</v>
      </c>
    </row>
    <row r="690" spans="1:20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_xlfn.TEXTSPLIT($R690,"/")</f>
        <v>film &amp; video</v>
      </c>
      <c r="T690" t="str">
        <v>television</v>
      </c>
    </row>
    <row r="691" spans="1:20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_xlfn.TEXTSPLIT($R691,"/")</f>
        <v>technology</v>
      </c>
      <c r="T691" t="str">
        <v>web</v>
      </c>
    </row>
    <row r="692" spans="1:20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_xlfn.TEXTSPLIT($R692,"/")</f>
        <v>film &amp; video</v>
      </c>
      <c r="T692" t="str">
        <v>documentary</v>
      </c>
    </row>
    <row r="693" spans="1:20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_xlfn.TEXTSPLIT($R693,"/")</f>
        <v>film &amp; video</v>
      </c>
      <c r="T693" t="str">
        <v>documentary</v>
      </c>
    </row>
    <row r="694" spans="1:20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_xlfn.TEXTSPLIT($R694,"/")</f>
        <v>music</v>
      </c>
      <c r="T694" t="str">
        <v>rock</v>
      </c>
    </row>
    <row r="695" spans="1:20" ht="31.75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_xlfn.TEXTSPLIT($R695,"/")</f>
        <v>theater</v>
      </c>
      <c r="T695" t="str">
        <v>plays</v>
      </c>
    </row>
    <row r="696" spans="1:20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_xlfn.TEXTSPLIT($R696,"/")</f>
        <v>theater</v>
      </c>
      <c r="T696" t="str">
        <v>plays</v>
      </c>
    </row>
    <row r="697" spans="1:20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_xlfn.TEXTSPLIT($R697,"/")</f>
        <v>music</v>
      </c>
      <c r="T697" t="str">
        <v>rock</v>
      </c>
    </row>
    <row r="698" spans="1:20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_xlfn.TEXTSPLIT($R698,"/")</f>
        <v>theater</v>
      </c>
      <c r="T698" t="str">
        <v>plays</v>
      </c>
    </row>
    <row r="699" spans="1:20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_xlfn.TEXTSPLIT($R699,"/")</f>
        <v>music</v>
      </c>
      <c r="T699" t="str">
        <v>electric music</v>
      </c>
    </row>
    <row r="700" spans="1:20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_xlfn.TEXTSPLIT($R700,"/")</f>
        <v>technology</v>
      </c>
      <c r="T700" t="str">
        <v>wearables</v>
      </c>
    </row>
    <row r="701" spans="1:20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_xlfn.TEXTSPLIT($R701,"/")</f>
        <v>film &amp; video</v>
      </c>
      <c r="T701" t="str">
        <v>drama</v>
      </c>
    </row>
    <row r="702" spans="1:20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_xlfn.TEXTSPLIT($R702,"/")</f>
        <v>technology</v>
      </c>
      <c r="T702" t="str">
        <v>wearables</v>
      </c>
    </row>
    <row r="703" spans="1:20" ht="31.75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_xlfn.TEXTSPLIT($R703,"/")</f>
        <v>theater</v>
      </c>
      <c r="T703" t="str">
        <v>plays</v>
      </c>
    </row>
    <row r="704" spans="1:20" ht="31.75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_xlfn.TEXTSPLIT($R704,"/")</f>
        <v>technology</v>
      </c>
      <c r="T704" t="str">
        <v>wearables</v>
      </c>
    </row>
    <row r="705" spans="1:20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_xlfn.TEXTSPLIT($R705,"/")</f>
        <v>publishing</v>
      </c>
      <c r="T705" t="str">
        <v>translations</v>
      </c>
    </row>
    <row r="706" spans="1:20" ht="31.75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_xlfn.TEXTSPLIT($R706,"/")</f>
        <v>film &amp; video</v>
      </c>
      <c r="T706" t="str">
        <v>animation</v>
      </c>
    </row>
    <row r="707" spans="1:20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ROUND(($E707/D707)*100,0)</f>
        <v>99</v>
      </c>
      <c r="G707" t="s">
        <v>14</v>
      </c>
      <c r="H707">
        <v>2025</v>
      </c>
      <c r="I707">
        <f t="shared" ref="I707:I770" si="45">ROUND(IFERROR($E707/$H707,0),2)</f>
        <v>82.99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_xlfn.TEXTSPLIT($R707,"/")</f>
        <v>publishing</v>
      </c>
      <c r="T707" t="str">
        <v>nonfiction</v>
      </c>
    </row>
    <row r="708" spans="1:20" ht="31.75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_xlfn.TEXTSPLIT($R708,"/")</f>
        <v>technology</v>
      </c>
      <c r="T708" t="str">
        <v>web</v>
      </c>
    </row>
    <row r="709" spans="1:20" ht="31.75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_xlfn.TEXTSPLIT($R709,"/")</f>
        <v>film &amp; video</v>
      </c>
      <c r="T709" t="str">
        <v>drama</v>
      </c>
    </row>
    <row r="710" spans="1:20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_xlfn.TEXTSPLIT($R710,"/")</f>
        <v>theater</v>
      </c>
      <c r="T710" t="str">
        <v>plays</v>
      </c>
    </row>
    <row r="711" spans="1:20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_xlfn.TEXTSPLIT($R711,"/")</f>
        <v>theater</v>
      </c>
      <c r="T711" t="str">
        <v>plays</v>
      </c>
    </row>
    <row r="712" spans="1:20" ht="31.75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_xlfn.TEXTSPLIT($R712,"/")</f>
        <v>theater</v>
      </c>
      <c r="T712" t="str">
        <v>plays</v>
      </c>
    </row>
    <row r="713" spans="1:20" ht="31.75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_xlfn.TEXTSPLIT($R713,"/")</f>
        <v>theater</v>
      </c>
      <c r="T713" t="str">
        <v>plays</v>
      </c>
    </row>
    <row r="714" spans="1:20" ht="31.75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_xlfn.TEXTSPLIT($R714,"/")</f>
        <v>theater</v>
      </c>
      <c r="T714" t="str">
        <v>plays</v>
      </c>
    </row>
    <row r="715" spans="1:20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_xlfn.TEXTSPLIT($R715,"/")</f>
        <v>publishing</v>
      </c>
      <c r="T715" t="str">
        <v>radio &amp; podcasts</v>
      </c>
    </row>
    <row r="716" spans="1:20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_xlfn.TEXTSPLIT($R716,"/")</f>
        <v>music</v>
      </c>
      <c r="T716" t="str">
        <v>rock</v>
      </c>
    </row>
    <row r="717" spans="1:20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_xlfn.TEXTSPLIT($R717,"/")</f>
        <v>games</v>
      </c>
      <c r="T717" t="str">
        <v>mobile games</v>
      </c>
    </row>
    <row r="718" spans="1:20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_xlfn.TEXTSPLIT($R718,"/")</f>
        <v>theater</v>
      </c>
      <c r="T718" t="str">
        <v>plays</v>
      </c>
    </row>
    <row r="719" spans="1:20" ht="31.75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_xlfn.TEXTSPLIT($R719,"/")</f>
        <v>film &amp; video</v>
      </c>
      <c r="T719" t="str">
        <v>documentary</v>
      </c>
    </row>
    <row r="720" spans="1:20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_xlfn.TEXTSPLIT($R720,"/")</f>
        <v>technology</v>
      </c>
      <c r="T720" t="str">
        <v>wearables</v>
      </c>
    </row>
    <row r="721" spans="1:20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_xlfn.TEXTSPLIT($R721,"/")</f>
        <v>publishing</v>
      </c>
      <c r="T721" t="str">
        <v>fiction</v>
      </c>
    </row>
    <row r="722" spans="1:20" ht="31.75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_xlfn.TEXTSPLIT($R722,"/")</f>
        <v>theater</v>
      </c>
      <c r="T722" t="str">
        <v>plays</v>
      </c>
    </row>
    <row r="723" spans="1:20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_xlfn.TEXTSPLIT($R723,"/")</f>
        <v>music</v>
      </c>
      <c r="T723" t="str">
        <v>rock</v>
      </c>
    </row>
    <row r="724" spans="1:20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_xlfn.TEXTSPLIT($R724,"/")</f>
        <v>film &amp; video</v>
      </c>
      <c r="T724" t="str">
        <v>documentary</v>
      </c>
    </row>
    <row r="725" spans="1:20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_xlfn.TEXTSPLIT($R725,"/")</f>
        <v>theater</v>
      </c>
      <c r="T725" t="str">
        <v>plays</v>
      </c>
    </row>
    <row r="726" spans="1:20" ht="31.75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_xlfn.TEXTSPLIT($R726,"/")</f>
        <v>theater</v>
      </c>
      <c r="T726" t="str">
        <v>plays</v>
      </c>
    </row>
    <row r="727" spans="1:20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_xlfn.TEXTSPLIT($R727,"/")</f>
        <v>games</v>
      </c>
      <c r="T727" t="str">
        <v>mobile games</v>
      </c>
    </row>
    <row r="728" spans="1:20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_xlfn.TEXTSPLIT($R728,"/")</f>
        <v>theater</v>
      </c>
      <c r="T728" t="str">
        <v>plays</v>
      </c>
    </row>
    <row r="729" spans="1:20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_xlfn.TEXTSPLIT($R729,"/")</f>
        <v>technology</v>
      </c>
      <c r="T729" t="str">
        <v>web</v>
      </c>
    </row>
    <row r="730" spans="1:20" ht="31.75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_xlfn.TEXTSPLIT($R730,"/")</f>
        <v>theater</v>
      </c>
      <c r="T730" t="str">
        <v>plays</v>
      </c>
    </row>
    <row r="731" spans="1:20" ht="31.75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_xlfn.TEXTSPLIT($R731,"/")</f>
        <v>film &amp; video</v>
      </c>
      <c r="T731" t="str">
        <v>drama</v>
      </c>
    </row>
    <row r="732" spans="1:20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_xlfn.TEXTSPLIT($R732,"/")</f>
        <v>technology</v>
      </c>
      <c r="T732" t="str">
        <v>wearables</v>
      </c>
    </row>
    <row r="733" spans="1:20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_xlfn.TEXTSPLIT($R733,"/")</f>
        <v>technology</v>
      </c>
      <c r="T733" t="str">
        <v>web</v>
      </c>
    </row>
    <row r="734" spans="1:20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_xlfn.TEXTSPLIT($R734,"/")</f>
        <v>music</v>
      </c>
      <c r="T734" t="str">
        <v>rock</v>
      </c>
    </row>
    <row r="735" spans="1:20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_xlfn.TEXTSPLIT($R735,"/")</f>
        <v>music</v>
      </c>
      <c r="T735" t="str">
        <v>metal</v>
      </c>
    </row>
    <row r="736" spans="1:20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_xlfn.TEXTSPLIT($R736,"/")</f>
        <v>theater</v>
      </c>
      <c r="T736" t="str">
        <v>plays</v>
      </c>
    </row>
    <row r="737" spans="1:20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_xlfn.TEXTSPLIT($R737,"/")</f>
        <v>photography</v>
      </c>
      <c r="T737" t="str">
        <v>photography books</v>
      </c>
    </row>
    <row r="738" spans="1:20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_xlfn.TEXTSPLIT($R738,"/")</f>
        <v>publishing</v>
      </c>
      <c r="T738" t="str">
        <v>nonfiction</v>
      </c>
    </row>
    <row r="739" spans="1:20" ht="31.75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_xlfn.TEXTSPLIT($R739,"/")</f>
        <v>music</v>
      </c>
      <c r="T739" t="str">
        <v>indie rock</v>
      </c>
    </row>
    <row r="740" spans="1:20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_xlfn.TEXTSPLIT($R740,"/")</f>
        <v>theater</v>
      </c>
      <c r="T740" t="str">
        <v>plays</v>
      </c>
    </row>
    <row r="741" spans="1:20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_xlfn.TEXTSPLIT($R741,"/")</f>
        <v>music</v>
      </c>
      <c r="T741" t="str">
        <v>indie rock</v>
      </c>
    </row>
    <row r="742" spans="1:20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_xlfn.TEXTSPLIT($R742,"/")</f>
        <v>theater</v>
      </c>
      <c r="T742" t="str">
        <v>plays</v>
      </c>
    </row>
    <row r="743" spans="1:20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_xlfn.TEXTSPLIT($R743,"/")</f>
        <v>theater</v>
      </c>
      <c r="T743" t="str">
        <v>plays</v>
      </c>
    </row>
    <row r="744" spans="1:20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_xlfn.TEXTSPLIT($R744,"/")</f>
        <v>music</v>
      </c>
      <c r="T744" t="str">
        <v>electric music</v>
      </c>
    </row>
    <row r="745" spans="1:20" ht="31.75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_xlfn.TEXTSPLIT($R745,"/")</f>
        <v>theater</v>
      </c>
      <c r="T745" t="str">
        <v>plays</v>
      </c>
    </row>
    <row r="746" spans="1:20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_xlfn.TEXTSPLIT($R746,"/")</f>
        <v>theater</v>
      </c>
      <c r="T746" t="str">
        <v>plays</v>
      </c>
    </row>
    <row r="747" spans="1:20" ht="31.75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_xlfn.TEXTSPLIT($R747,"/")</f>
        <v>technology</v>
      </c>
      <c r="T747" t="str">
        <v>wearables</v>
      </c>
    </row>
    <row r="748" spans="1:20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_xlfn.TEXTSPLIT($R748,"/")</f>
        <v>technology</v>
      </c>
      <c r="T748" t="str">
        <v>web</v>
      </c>
    </row>
    <row r="749" spans="1:20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_xlfn.TEXTSPLIT($R749,"/")</f>
        <v>theater</v>
      </c>
      <c r="T749" t="str">
        <v>plays</v>
      </c>
    </row>
    <row r="750" spans="1:20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_xlfn.TEXTSPLIT($R750,"/")</f>
        <v>film &amp; video</v>
      </c>
      <c r="T750" t="str">
        <v>animation</v>
      </c>
    </row>
    <row r="751" spans="1:20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_xlfn.TEXTSPLIT($R751,"/")</f>
        <v>technology</v>
      </c>
      <c r="T751" t="str">
        <v>wearables</v>
      </c>
    </row>
    <row r="752" spans="1:20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_xlfn.TEXTSPLIT($R752,"/")</f>
        <v>music</v>
      </c>
      <c r="T752" t="str">
        <v>electric music</v>
      </c>
    </row>
    <row r="753" spans="1:20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_xlfn.TEXTSPLIT($R753,"/")</f>
        <v>publishing</v>
      </c>
      <c r="T753" t="str">
        <v>nonfiction</v>
      </c>
    </row>
    <row r="754" spans="1:20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_xlfn.TEXTSPLIT($R754,"/")</f>
        <v>theater</v>
      </c>
      <c r="T754" t="str">
        <v>plays</v>
      </c>
    </row>
    <row r="755" spans="1:20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_xlfn.TEXTSPLIT($R755,"/")</f>
        <v>photography</v>
      </c>
      <c r="T755" t="str">
        <v>photography books</v>
      </c>
    </row>
    <row r="756" spans="1:20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_xlfn.TEXTSPLIT($R756,"/")</f>
        <v>theater</v>
      </c>
      <c r="T756" t="str">
        <v>plays</v>
      </c>
    </row>
    <row r="757" spans="1:20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_xlfn.TEXTSPLIT($R757,"/")</f>
        <v>theater</v>
      </c>
      <c r="T757" t="str">
        <v>plays</v>
      </c>
    </row>
    <row r="758" spans="1:20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_xlfn.TEXTSPLIT($R758,"/")</f>
        <v>theater</v>
      </c>
      <c r="T758" t="str">
        <v>plays</v>
      </c>
    </row>
    <row r="759" spans="1:20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_xlfn.TEXTSPLIT($R759,"/")</f>
        <v>film &amp; video</v>
      </c>
      <c r="T759" t="str">
        <v>drama</v>
      </c>
    </row>
    <row r="760" spans="1:20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_xlfn.TEXTSPLIT($R760,"/")</f>
        <v>music</v>
      </c>
      <c r="T760" t="str">
        <v>rock</v>
      </c>
    </row>
    <row r="761" spans="1:20" ht="31.75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_xlfn.TEXTSPLIT($R761,"/")</f>
        <v>music</v>
      </c>
      <c r="T761" t="str">
        <v>electric music</v>
      </c>
    </row>
    <row r="762" spans="1:20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_xlfn.TEXTSPLIT($R762,"/")</f>
        <v>games</v>
      </c>
      <c r="T762" t="str">
        <v>video games</v>
      </c>
    </row>
    <row r="763" spans="1:20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_xlfn.TEXTSPLIT($R763,"/")</f>
        <v>music</v>
      </c>
      <c r="T763" t="str">
        <v>rock</v>
      </c>
    </row>
    <row r="764" spans="1:20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_xlfn.TEXTSPLIT($R764,"/")</f>
        <v>music</v>
      </c>
      <c r="T764" t="str">
        <v>jazz</v>
      </c>
    </row>
    <row r="765" spans="1:20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_xlfn.TEXTSPLIT($R765,"/")</f>
        <v>theater</v>
      </c>
      <c r="T765" t="str">
        <v>plays</v>
      </c>
    </row>
    <row r="766" spans="1:20" ht="31.75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_xlfn.TEXTSPLIT($R766,"/")</f>
        <v>music</v>
      </c>
      <c r="T766" t="str">
        <v>rock</v>
      </c>
    </row>
    <row r="767" spans="1:20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_xlfn.TEXTSPLIT($R767,"/")</f>
        <v>music</v>
      </c>
      <c r="T767" t="str">
        <v>indie rock</v>
      </c>
    </row>
    <row r="768" spans="1:20" ht="31.75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_xlfn.TEXTSPLIT($R768,"/")</f>
        <v>film &amp; video</v>
      </c>
      <c r="T768" t="str">
        <v>science fiction</v>
      </c>
    </row>
    <row r="769" spans="1:20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_xlfn.TEXTSPLIT($R769,"/")</f>
        <v>publishing</v>
      </c>
      <c r="T769" t="str">
        <v>translations</v>
      </c>
    </row>
    <row r="770" spans="1:20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_xlfn.TEXTSPLIT($R770,"/")</f>
        <v>theater</v>
      </c>
      <c r="T770" t="str">
        <v>plays</v>
      </c>
    </row>
    <row r="771" spans="1:20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ROUND(($E771/D771)*100,0)</f>
        <v>87</v>
      </c>
      <c r="G771" t="s">
        <v>14</v>
      </c>
      <c r="H771">
        <v>3410</v>
      </c>
      <c r="I771">
        <f t="shared" ref="I771:I834" si="49">ROUND(IFERROR($E771/$H771,0),2)</f>
        <v>32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_xlfn.TEXTSPLIT($R771,"/")</f>
        <v>games</v>
      </c>
      <c r="T771" t="str">
        <v>video games</v>
      </c>
    </row>
    <row r="772" spans="1:20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_xlfn.TEXTSPLIT($R772,"/")</f>
        <v>theater</v>
      </c>
      <c r="T772" t="str">
        <v>plays</v>
      </c>
    </row>
    <row r="773" spans="1:20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_xlfn.TEXTSPLIT($R773,"/")</f>
        <v>theater</v>
      </c>
      <c r="T773" t="str">
        <v>plays</v>
      </c>
    </row>
    <row r="774" spans="1:20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_xlfn.TEXTSPLIT($R774,"/")</f>
        <v>music</v>
      </c>
      <c r="T774" t="str">
        <v>indie rock</v>
      </c>
    </row>
    <row r="775" spans="1:20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_xlfn.TEXTSPLIT($R775,"/")</f>
        <v>theater</v>
      </c>
      <c r="T775" t="str">
        <v>plays</v>
      </c>
    </row>
    <row r="776" spans="1:20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_xlfn.TEXTSPLIT($R776,"/")</f>
        <v>technology</v>
      </c>
      <c r="T776" t="str">
        <v>web</v>
      </c>
    </row>
    <row r="777" spans="1:20" ht="31.75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_xlfn.TEXTSPLIT($R777,"/")</f>
        <v>music</v>
      </c>
      <c r="T777" t="str">
        <v>rock</v>
      </c>
    </row>
    <row r="778" spans="1:20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_xlfn.TEXTSPLIT($R778,"/")</f>
        <v>theater</v>
      </c>
      <c r="T778" t="str">
        <v>plays</v>
      </c>
    </row>
    <row r="779" spans="1:20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_xlfn.TEXTSPLIT($R779,"/")</f>
        <v>theater</v>
      </c>
      <c r="T779" t="str">
        <v>plays</v>
      </c>
    </row>
    <row r="780" spans="1:20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_xlfn.TEXTSPLIT($R780,"/")</f>
        <v>film &amp; video</v>
      </c>
      <c r="T780" t="str">
        <v>animation</v>
      </c>
    </row>
    <row r="781" spans="1:20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_xlfn.TEXTSPLIT($R781,"/")</f>
        <v>theater</v>
      </c>
      <c r="T781" t="str">
        <v>plays</v>
      </c>
    </row>
    <row r="782" spans="1:20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_xlfn.TEXTSPLIT($R782,"/")</f>
        <v>film &amp; video</v>
      </c>
      <c r="T782" t="str">
        <v>drama</v>
      </c>
    </row>
    <row r="783" spans="1:20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_xlfn.TEXTSPLIT($R783,"/")</f>
        <v>theater</v>
      </c>
      <c r="T783" t="str">
        <v>plays</v>
      </c>
    </row>
    <row r="784" spans="1:20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_xlfn.TEXTSPLIT($R784,"/")</f>
        <v>film &amp; video</v>
      </c>
      <c r="T784" t="str">
        <v>animation</v>
      </c>
    </row>
    <row r="785" spans="1:20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_xlfn.TEXTSPLIT($R785,"/")</f>
        <v>music</v>
      </c>
      <c r="T785" t="str">
        <v>rock</v>
      </c>
    </row>
    <row r="786" spans="1:20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_xlfn.TEXTSPLIT($R786,"/")</f>
        <v>technology</v>
      </c>
      <c r="T786" t="str">
        <v>web</v>
      </c>
    </row>
    <row r="787" spans="1:20" ht="31.75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_xlfn.TEXTSPLIT($R787,"/")</f>
        <v>film &amp; video</v>
      </c>
      <c r="T787" t="str">
        <v>animation</v>
      </c>
    </row>
    <row r="788" spans="1:20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_xlfn.TEXTSPLIT($R788,"/")</f>
        <v>music</v>
      </c>
      <c r="T788" t="str">
        <v>jazz</v>
      </c>
    </row>
    <row r="789" spans="1:20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_xlfn.TEXTSPLIT($R789,"/")</f>
        <v>music</v>
      </c>
      <c r="T789" t="str">
        <v>rock</v>
      </c>
    </row>
    <row r="790" spans="1:20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_xlfn.TEXTSPLIT($R790,"/")</f>
        <v>film &amp; video</v>
      </c>
      <c r="T790" t="str">
        <v>animation</v>
      </c>
    </row>
    <row r="791" spans="1:20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_xlfn.TEXTSPLIT($R791,"/")</f>
        <v>theater</v>
      </c>
      <c r="T791" t="str">
        <v>plays</v>
      </c>
    </row>
    <row r="792" spans="1:20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_xlfn.TEXTSPLIT($R792,"/")</f>
        <v>theater</v>
      </c>
      <c r="T792" t="str">
        <v>plays</v>
      </c>
    </row>
    <row r="793" spans="1:20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_xlfn.TEXTSPLIT($R793,"/")</f>
        <v>food</v>
      </c>
      <c r="T793" t="str">
        <v>food trucks</v>
      </c>
    </row>
    <row r="794" spans="1:20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_xlfn.TEXTSPLIT($R794,"/")</f>
        <v>theater</v>
      </c>
      <c r="T794" t="str">
        <v>plays</v>
      </c>
    </row>
    <row r="795" spans="1:20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_xlfn.TEXTSPLIT($R795,"/")</f>
        <v>publishing</v>
      </c>
      <c r="T795" t="str">
        <v>nonfiction</v>
      </c>
    </row>
    <row r="796" spans="1:20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_xlfn.TEXTSPLIT($R796,"/")</f>
        <v>music</v>
      </c>
      <c r="T796" t="str">
        <v>rock</v>
      </c>
    </row>
    <row r="797" spans="1:20" ht="31.75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_xlfn.TEXTSPLIT($R797,"/")</f>
        <v>film &amp; video</v>
      </c>
      <c r="T797" t="str">
        <v>drama</v>
      </c>
    </row>
    <row r="798" spans="1:20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_xlfn.TEXTSPLIT($R798,"/")</f>
        <v>games</v>
      </c>
      <c r="T798" t="str">
        <v>mobile games</v>
      </c>
    </row>
    <row r="799" spans="1:20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_xlfn.TEXTSPLIT($R799,"/")</f>
        <v>technology</v>
      </c>
      <c r="T799" t="str">
        <v>web</v>
      </c>
    </row>
    <row r="800" spans="1:20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_xlfn.TEXTSPLIT($R800,"/")</f>
        <v>theater</v>
      </c>
      <c r="T800" t="str">
        <v>plays</v>
      </c>
    </row>
    <row r="801" spans="1:20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_xlfn.TEXTSPLIT($R801,"/")</f>
        <v>theater</v>
      </c>
      <c r="T801" t="str">
        <v>plays</v>
      </c>
    </row>
    <row r="802" spans="1:20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_xlfn.TEXTSPLIT($R802,"/")</f>
        <v>music</v>
      </c>
      <c r="T802" t="str">
        <v>rock</v>
      </c>
    </row>
    <row r="803" spans="1:20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_xlfn.TEXTSPLIT($R803,"/")</f>
        <v>photography</v>
      </c>
      <c r="T803" t="str">
        <v>photography books</v>
      </c>
    </row>
    <row r="804" spans="1:20" ht="31.75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_xlfn.TEXTSPLIT($R804,"/")</f>
        <v>photography</v>
      </c>
      <c r="T804" t="str">
        <v>photography books</v>
      </c>
    </row>
    <row r="805" spans="1:20" ht="31.75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_xlfn.TEXTSPLIT($R805,"/")</f>
        <v>theater</v>
      </c>
      <c r="T805" t="str">
        <v>plays</v>
      </c>
    </row>
    <row r="806" spans="1:20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_xlfn.TEXTSPLIT($R806,"/")</f>
        <v>music</v>
      </c>
      <c r="T806" t="str">
        <v>rock</v>
      </c>
    </row>
    <row r="807" spans="1:20" ht="31.75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_xlfn.TEXTSPLIT($R807,"/")</f>
        <v>film &amp; video</v>
      </c>
      <c r="T807" t="str">
        <v>documentary</v>
      </c>
    </row>
    <row r="808" spans="1:20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_xlfn.TEXTSPLIT($R808,"/")</f>
        <v>film &amp; video</v>
      </c>
      <c r="T808" t="str">
        <v>drama</v>
      </c>
    </row>
    <row r="809" spans="1:20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_xlfn.TEXTSPLIT($R809,"/")</f>
        <v>theater</v>
      </c>
      <c r="T809" t="str">
        <v>plays</v>
      </c>
    </row>
    <row r="810" spans="1:20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_xlfn.TEXTSPLIT($R810,"/")</f>
        <v>food</v>
      </c>
      <c r="T810" t="str">
        <v>food trucks</v>
      </c>
    </row>
    <row r="811" spans="1:20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_xlfn.TEXTSPLIT($R811,"/")</f>
        <v>film &amp; video</v>
      </c>
      <c r="T811" t="str">
        <v>documentary</v>
      </c>
    </row>
    <row r="812" spans="1:20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_xlfn.TEXTSPLIT($R812,"/")</f>
        <v>theater</v>
      </c>
      <c r="T812" t="str">
        <v>plays</v>
      </c>
    </row>
    <row r="813" spans="1:20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_xlfn.TEXTSPLIT($R813,"/")</f>
        <v>games</v>
      </c>
      <c r="T813" t="str">
        <v>video games</v>
      </c>
    </row>
    <row r="814" spans="1:20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_xlfn.TEXTSPLIT($R814,"/")</f>
        <v>publishing</v>
      </c>
      <c r="T814" t="str">
        <v>nonfiction</v>
      </c>
    </row>
    <row r="815" spans="1:20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_xlfn.TEXTSPLIT($R815,"/")</f>
        <v>games</v>
      </c>
      <c r="T815" t="str">
        <v>video games</v>
      </c>
    </row>
    <row r="816" spans="1:20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_xlfn.TEXTSPLIT($R816,"/")</f>
        <v>music</v>
      </c>
      <c r="T816" t="str">
        <v>rock</v>
      </c>
    </row>
    <row r="817" spans="1:20" ht="31.75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_xlfn.TEXTSPLIT($R817,"/")</f>
        <v>music</v>
      </c>
      <c r="T817" t="str">
        <v>rock</v>
      </c>
    </row>
    <row r="818" spans="1:20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_xlfn.TEXTSPLIT($R818,"/")</f>
        <v>theater</v>
      </c>
      <c r="T818" t="str">
        <v>plays</v>
      </c>
    </row>
    <row r="819" spans="1:20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_xlfn.TEXTSPLIT($R819,"/")</f>
        <v>publishing</v>
      </c>
      <c r="T819" t="str">
        <v>nonfiction</v>
      </c>
    </row>
    <row r="820" spans="1:20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_xlfn.TEXTSPLIT($R820,"/")</f>
        <v>theater</v>
      </c>
      <c r="T820" t="str">
        <v>plays</v>
      </c>
    </row>
    <row r="821" spans="1:20" ht="31.75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_xlfn.TEXTSPLIT($R821,"/")</f>
        <v>games</v>
      </c>
      <c r="T821" t="str">
        <v>video games</v>
      </c>
    </row>
    <row r="822" spans="1:20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_xlfn.TEXTSPLIT($R822,"/")</f>
        <v>music</v>
      </c>
      <c r="T822" t="str">
        <v>rock</v>
      </c>
    </row>
    <row r="823" spans="1:20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_xlfn.TEXTSPLIT($R823,"/")</f>
        <v>film &amp; video</v>
      </c>
      <c r="T823" t="str">
        <v>documentary</v>
      </c>
    </row>
    <row r="824" spans="1:20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_xlfn.TEXTSPLIT($R824,"/")</f>
        <v>music</v>
      </c>
      <c r="T824" t="str">
        <v>rock</v>
      </c>
    </row>
    <row r="825" spans="1:20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_xlfn.TEXTSPLIT($R825,"/")</f>
        <v>music</v>
      </c>
      <c r="T825" t="str">
        <v>rock</v>
      </c>
    </row>
    <row r="826" spans="1:20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_xlfn.TEXTSPLIT($R826,"/")</f>
        <v>publishing</v>
      </c>
      <c r="T826" t="str">
        <v>nonfiction</v>
      </c>
    </row>
    <row r="827" spans="1:20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_xlfn.TEXTSPLIT($R827,"/")</f>
        <v>film &amp; video</v>
      </c>
      <c r="T827" t="str">
        <v>shorts</v>
      </c>
    </row>
    <row r="828" spans="1:20" ht="31.75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_xlfn.TEXTSPLIT($R828,"/")</f>
        <v>theater</v>
      </c>
      <c r="T828" t="str">
        <v>plays</v>
      </c>
    </row>
    <row r="829" spans="1:20" ht="31.75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_xlfn.TEXTSPLIT($R829,"/")</f>
        <v>film &amp; video</v>
      </c>
      <c r="T829" t="str">
        <v>drama</v>
      </c>
    </row>
    <row r="830" spans="1:20" ht="31.75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_xlfn.TEXTSPLIT($R830,"/")</f>
        <v>theater</v>
      </c>
      <c r="T830" t="str">
        <v>plays</v>
      </c>
    </row>
    <row r="831" spans="1:20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_xlfn.TEXTSPLIT($R831,"/")</f>
        <v>theater</v>
      </c>
      <c r="T831" t="str">
        <v>plays</v>
      </c>
    </row>
    <row r="832" spans="1:20" ht="31.75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_xlfn.TEXTSPLIT($R832,"/")</f>
        <v>theater</v>
      </c>
      <c r="T832" t="str">
        <v>plays</v>
      </c>
    </row>
    <row r="833" spans="1:20" ht="31.75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_xlfn.TEXTSPLIT($R833,"/")</f>
        <v>photography</v>
      </c>
      <c r="T833" t="str">
        <v>photography books</v>
      </c>
    </row>
    <row r="834" spans="1:20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_xlfn.TEXTSPLIT($R834,"/")</f>
        <v>publishing</v>
      </c>
      <c r="T834" t="str">
        <v>translations</v>
      </c>
    </row>
    <row r="835" spans="1:20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ROUND(($E835/D835)*100,0)</f>
        <v>158</v>
      </c>
      <c r="G835" t="s">
        <v>20</v>
      </c>
      <c r="H835">
        <v>165</v>
      </c>
      <c r="I835">
        <f t="shared" ref="I835:I898" si="53">ROUND(IFERROR($E835/$H835,0),2)</f>
        <v>64.989999999999995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_xlfn.TEXTSPLIT($R835,"/")</f>
        <v>publishing</v>
      </c>
      <c r="T835" t="str">
        <v>translations</v>
      </c>
    </row>
    <row r="836" spans="1:20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_xlfn.TEXTSPLIT($R836,"/")</f>
        <v>theater</v>
      </c>
      <c r="T836" t="str">
        <v>plays</v>
      </c>
    </row>
    <row r="837" spans="1:20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_xlfn.TEXTSPLIT($R837,"/")</f>
        <v>technology</v>
      </c>
      <c r="T837" t="str">
        <v>web</v>
      </c>
    </row>
    <row r="838" spans="1:20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_xlfn.TEXTSPLIT($R838,"/")</f>
        <v>music</v>
      </c>
      <c r="T838" t="str">
        <v>indie rock</v>
      </c>
    </row>
    <row r="839" spans="1:20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_xlfn.TEXTSPLIT($R839,"/")</f>
        <v>music</v>
      </c>
      <c r="T839" t="str">
        <v>jazz</v>
      </c>
    </row>
    <row r="840" spans="1:20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_xlfn.TEXTSPLIT($R840,"/")</f>
        <v>theater</v>
      </c>
      <c r="T840" t="str">
        <v>plays</v>
      </c>
    </row>
    <row r="841" spans="1:20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_xlfn.TEXTSPLIT($R841,"/")</f>
        <v>film &amp; video</v>
      </c>
      <c r="T841" t="str">
        <v>documentary</v>
      </c>
    </row>
    <row r="842" spans="1:20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_xlfn.TEXTSPLIT($R842,"/")</f>
        <v>theater</v>
      </c>
      <c r="T842" t="str">
        <v>plays</v>
      </c>
    </row>
    <row r="843" spans="1:20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_xlfn.TEXTSPLIT($R843,"/")</f>
        <v>technology</v>
      </c>
      <c r="T843" t="str">
        <v>web</v>
      </c>
    </row>
    <row r="844" spans="1:20" ht="31.75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_xlfn.TEXTSPLIT($R844,"/")</f>
        <v>technology</v>
      </c>
      <c r="T844" t="str">
        <v>wearables</v>
      </c>
    </row>
    <row r="845" spans="1:20" ht="31.75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_xlfn.TEXTSPLIT($R845,"/")</f>
        <v>photography</v>
      </c>
      <c r="T845" t="str">
        <v>photography books</v>
      </c>
    </row>
    <row r="846" spans="1:20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_xlfn.TEXTSPLIT($R846,"/")</f>
        <v>film &amp; video</v>
      </c>
      <c r="T846" t="str">
        <v>documentary</v>
      </c>
    </row>
    <row r="847" spans="1:20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_xlfn.TEXTSPLIT($R847,"/")</f>
        <v>technology</v>
      </c>
      <c r="T847" t="str">
        <v>web</v>
      </c>
    </row>
    <row r="848" spans="1:20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_xlfn.TEXTSPLIT($R848,"/")</f>
        <v>technology</v>
      </c>
      <c r="T848" t="str">
        <v>web</v>
      </c>
    </row>
    <row r="849" spans="1:20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_xlfn.TEXTSPLIT($R849,"/")</f>
        <v>food</v>
      </c>
      <c r="T849" t="str">
        <v>food trucks</v>
      </c>
    </row>
    <row r="850" spans="1:20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_xlfn.TEXTSPLIT($R850,"/")</f>
        <v>film &amp; video</v>
      </c>
      <c r="T850" t="str">
        <v>drama</v>
      </c>
    </row>
    <row r="851" spans="1:20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_xlfn.TEXTSPLIT($R851,"/")</f>
        <v>music</v>
      </c>
      <c r="T851" t="str">
        <v>indie rock</v>
      </c>
    </row>
    <row r="852" spans="1:20" ht="31.75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_xlfn.TEXTSPLIT($R852,"/")</f>
        <v>music</v>
      </c>
      <c r="T852" t="str">
        <v>rock</v>
      </c>
    </row>
    <row r="853" spans="1:20" ht="31.75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_xlfn.TEXTSPLIT($R853,"/")</f>
        <v>music</v>
      </c>
      <c r="T853" t="str">
        <v>electric music</v>
      </c>
    </row>
    <row r="854" spans="1:20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_xlfn.TEXTSPLIT($R854,"/")</f>
        <v>games</v>
      </c>
      <c r="T854" t="str">
        <v>video games</v>
      </c>
    </row>
    <row r="855" spans="1:20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_xlfn.TEXTSPLIT($R855,"/")</f>
        <v>music</v>
      </c>
      <c r="T855" t="str">
        <v>indie rock</v>
      </c>
    </row>
    <row r="856" spans="1:20" ht="31.75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_xlfn.TEXTSPLIT($R856,"/")</f>
        <v>publishing</v>
      </c>
      <c r="T856" t="str">
        <v>fiction</v>
      </c>
    </row>
    <row r="857" spans="1:20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_xlfn.TEXTSPLIT($R857,"/")</f>
        <v>theater</v>
      </c>
      <c r="T857" t="str">
        <v>plays</v>
      </c>
    </row>
    <row r="858" spans="1:20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_xlfn.TEXTSPLIT($R858,"/")</f>
        <v>food</v>
      </c>
      <c r="T858" t="str">
        <v>food trucks</v>
      </c>
    </row>
    <row r="859" spans="1:20" ht="31.75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_xlfn.TEXTSPLIT($R859,"/")</f>
        <v>film &amp; video</v>
      </c>
      <c r="T859" t="str">
        <v>shorts</v>
      </c>
    </row>
    <row r="860" spans="1:20" ht="31.75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_xlfn.TEXTSPLIT($R860,"/")</f>
        <v>food</v>
      </c>
      <c r="T860" t="str">
        <v>food trucks</v>
      </c>
    </row>
    <row r="861" spans="1:20" ht="31.75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_xlfn.TEXTSPLIT($R861,"/")</f>
        <v>theater</v>
      </c>
      <c r="T861" t="str">
        <v>plays</v>
      </c>
    </row>
    <row r="862" spans="1:20" ht="31.75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_xlfn.TEXTSPLIT($R862,"/")</f>
        <v>technology</v>
      </c>
      <c r="T862" t="str">
        <v>wearables</v>
      </c>
    </row>
    <row r="863" spans="1:20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_xlfn.TEXTSPLIT($R863,"/")</f>
        <v>theater</v>
      </c>
      <c r="T863" t="str">
        <v>plays</v>
      </c>
    </row>
    <row r="864" spans="1:20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_xlfn.TEXTSPLIT($R864,"/")</f>
        <v>theater</v>
      </c>
      <c r="T864" t="str">
        <v>plays</v>
      </c>
    </row>
    <row r="865" spans="1:20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_xlfn.TEXTSPLIT($R865,"/")</f>
        <v>film &amp; video</v>
      </c>
      <c r="T865" t="str">
        <v>television</v>
      </c>
    </row>
    <row r="866" spans="1:20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_xlfn.TEXTSPLIT($R866,"/")</f>
        <v>film &amp; video</v>
      </c>
      <c r="T866" t="str">
        <v>shorts</v>
      </c>
    </row>
    <row r="867" spans="1:20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_xlfn.TEXTSPLIT($R867,"/")</f>
        <v>theater</v>
      </c>
      <c r="T867" t="str">
        <v>plays</v>
      </c>
    </row>
    <row r="868" spans="1:20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_xlfn.TEXTSPLIT($R868,"/")</f>
        <v>photography</v>
      </c>
      <c r="T868" t="str">
        <v>photography books</v>
      </c>
    </row>
    <row r="869" spans="1:20" ht="31.75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_xlfn.TEXTSPLIT($R869,"/")</f>
        <v>food</v>
      </c>
      <c r="T869" t="str">
        <v>food trucks</v>
      </c>
    </row>
    <row r="870" spans="1:20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_xlfn.TEXTSPLIT($R870,"/")</f>
        <v>theater</v>
      </c>
      <c r="T870" t="str">
        <v>plays</v>
      </c>
    </row>
    <row r="871" spans="1:20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_xlfn.TEXTSPLIT($R871,"/")</f>
        <v>film &amp; video</v>
      </c>
      <c r="T871" t="str">
        <v>drama</v>
      </c>
    </row>
    <row r="872" spans="1:20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_xlfn.TEXTSPLIT($R872,"/")</f>
        <v>theater</v>
      </c>
      <c r="T872" t="str">
        <v>plays</v>
      </c>
    </row>
    <row r="873" spans="1:20" ht="31.75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_xlfn.TEXTSPLIT($R873,"/")</f>
        <v>theater</v>
      </c>
      <c r="T873" t="str">
        <v>plays</v>
      </c>
    </row>
    <row r="874" spans="1:20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_xlfn.TEXTSPLIT($R874,"/")</f>
        <v>film &amp; video</v>
      </c>
      <c r="T874" t="str">
        <v>science fiction</v>
      </c>
    </row>
    <row r="875" spans="1:20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_xlfn.TEXTSPLIT($R875,"/")</f>
        <v>photography</v>
      </c>
      <c r="T875" t="str">
        <v>photography books</v>
      </c>
    </row>
    <row r="876" spans="1:20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_xlfn.TEXTSPLIT($R876,"/")</f>
        <v>photography</v>
      </c>
      <c r="T876" t="str">
        <v>photography books</v>
      </c>
    </row>
    <row r="877" spans="1:20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_xlfn.TEXTSPLIT($R877,"/")</f>
        <v>music</v>
      </c>
      <c r="T877" t="str">
        <v>rock</v>
      </c>
    </row>
    <row r="878" spans="1:20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_xlfn.TEXTSPLIT($R878,"/")</f>
        <v>photography</v>
      </c>
      <c r="T878" t="str">
        <v>photography books</v>
      </c>
    </row>
    <row r="879" spans="1:20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_xlfn.TEXTSPLIT($R879,"/")</f>
        <v>food</v>
      </c>
      <c r="T879" t="str">
        <v>food trucks</v>
      </c>
    </row>
    <row r="880" spans="1:20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_xlfn.TEXTSPLIT($R880,"/")</f>
        <v>music</v>
      </c>
      <c r="T880" t="str">
        <v>metal</v>
      </c>
    </row>
    <row r="881" spans="1:20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_xlfn.TEXTSPLIT($R881,"/")</f>
        <v>publishing</v>
      </c>
      <c r="T881" t="str">
        <v>nonfiction</v>
      </c>
    </row>
    <row r="882" spans="1:20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_xlfn.TEXTSPLIT($R882,"/")</f>
        <v>music</v>
      </c>
      <c r="T882" t="str">
        <v>electric music</v>
      </c>
    </row>
    <row r="883" spans="1:20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_xlfn.TEXTSPLIT($R883,"/")</f>
        <v>theater</v>
      </c>
      <c r="T883" t="str">
        <v>plays</v>
      </c>
    </row>
    <row r="884" spans="1:20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_xlfn.TEXTSPLIT($R884,"/")</f>
        <v>theater</v>
      </c>
      <c r="T884" t="str">
        <v>plays</v>
      </c>
    </row>
    <row r="885" spans="1:20" ht="31.75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_xlfn.TEXTSPLIT($R885,"/")</f>
        <v>film &amp; video</v>
      </c>
      <c r="T885" t="str">
        <v>shorts</v>
      </c>
    </row>
    <row r="886" spans="1:20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_xlfn.TEXTSPLIT($R886,"/")</f>
        <v>theater</v>
      </c>
      <c r="T886" t="str">
        <v>plays</v>
      </c>
    </row>
    <row r="887" spans="1:20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_xlfn.TEXTSPLIT($R887,"/")</f>
        <v>theater</v>
      </c>
      <c r="T887" t="str">
        <v>plays</v>
      </c>
    </row>
    <row r="888" spans="1:20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_xlfn.TEXTSPLIT($R888,"/")</f>
        <v>music</v>
      </c>
      <c r="T888" t="str">
        <v>indie rock</v>
      </c>
    </row>
    <row r="889" spans="1:20" ht="31.75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_xlfn.TEXTSPLIT($R889,"/")</f>
        <v>theater</v>
      </c>
      <c r="T889" t="str">
        <v>plays</v>
      </c>
    </row>
    <row r="890" spans="1:20" ht="31.75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_xlfn.TEXTSPLIT($R890,"/")</f>
        <v>theater</v>
      </c>
      <c r="T890" t="str">
        <v>plays</v>
      </c>
    </row>
    <row r="891" spans="1:20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_xlfn.TEXTSPLIT($R891,"/")</f>
        <v>music</v>
      </c>
      <c r="T891" t="str">
        <v>electric music</v>
      </c>
    </row>
    <row r="892" spans="1:20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_xlfn.TEXTSPLIT($R892,"/")</f>
        <v>music</v>
      </c>
      <c r="T892" t="str">
        <v>indie rock</v>
      </c>
    </row>
    <row r="893" spans="1:20" ht="31.75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_xlfn.TEXTSPLIT($R893,"/")</f>
        <v>film &amp; video</v>
      </c>
      <c r="T893" t="str">
        <v>documentary</v>
      </c>
    </row>
    <row r="894" spans="1:20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_xlfn.TEXTSPLIT($R894,"/")</f>
        <v>publishing</v>
      </c>
      <c r="T894" t="str">
        <v>translations</v>
      </c>
    </row>
    <row r="895" spans="1:20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_xlfn.TEXTSPLIT($R895,"/")</f>
        <v>film &amp; video</v>
      </c>
      <c r="T895" t="str">
        <v>documentary</v>
      </c>
    </row>
    <row r="896" spans="1:20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_xlfn.TEXTSPLIT($R896,"/")</f>
        <v>film &amp; video</v>
      </c>
      <c r="T896" t="str">
        <v>television</v>
      </c>
    </row>
    <row r="897" spans="1:20" ht="31.75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_xlfn.TEXTSPLIT($R897,"/")</f>
        <v>theater</v>
      </c>
      <c r="T897" t="str">
        <v>plays</v>
      </c>
    </row>
    <row r="898" spans="1:20" ht="31.75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_xlfn.TEXTSPLIT($R898,"/")</f>
        <v>food</v>
      </c>
      <c r="T898" t="str">
        <v>food trucks</v>
      </c>
    </row>
    <row r="899" spans="1:20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ROUND(($E899/D899)*100,0)</f>
        <v>28</v>
      </c>
      <c r="G899" t="s">
        <v>14</v>
      </c>
      <c r="H899">
        <v>27</v>
      </c>
      <c r="I899">
        <f t="shared" ref="I899:I962" si="57">ROUND(IFERROR($E899/$H899,0),2)</f>
        <v>90.26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_xlfn.TEXTSPLIT($R899,"/")</f>
        <v>theater</v>
      </c>
      <c r="T899" t="str">
        <v>plays</v>
      </c>
    </row>
    <row r="900" spans="1:20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_xlfn.TEXTSPLIT($R900,"/")</f>
        <v>film &amp; video</v>
      </c>
      <c r="T900" t="str">
        <v>documentary</v>
      </c>
    </row>
    <row r="901" spans="1:20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_xlfn.TEXTSPLIT($R901,"/")</f>
        <v>music</v>
      </c>
      <c r="T901" t="str">
        <v>jazz</v>
      </c>
    </row>
    <row r="902" spans="1:20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_xlfn.TEXTSPLIT($R902,"/")</f>
        <v>technology</v>
      </c>
      <c r="T902" t="str">
        <v>web</v>
      </c>
    </row>
    <row r="903" spans="1:20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_xlfn.TEXTSPLIT($R903,"/")</f>
        <v>music</v>
      </c>
      <c r="T903" t="str">
        <v>rock</v>
      </c>
    </row>
    <row r="904" spans="1:20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_xlfn.TEXTSPLIT($R904,"/")</f>
        <v>technology</v>
      </c>
      <c r="T904" t="str">
        <v>web</v>
      </c>
    </row>
    <row r="905" spans="1:20" ht="31.75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_xlfn.TEXTSPLIT($R905,"/")</f>
        <v>publishing</v>
      </c>
      <c r="T905" t="str">
        <v>nonfiction</v>
      </c>
    </row>
    <row r="906" spans="1:20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_xlfn.TEXTSPLIT($R906,"/")</f>
        <v>publishing</v>
      </c>
      <c r="T906" t="str">
        <v>radio &amp; podcasts</v>
      </c>
    </row>
    <row r="907" spans="1:20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_xlfn.TEXTSPLIT($R907,"/")</f>
        <v>theater</v>
      </c>
      <c r="T907" t="str">
        <v>plays</v>
      </c>
    </row>
    <row r="908" spans="1:20" ht="31.75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_xlfn.TEXTSPLIT($R908,"/")</f>
        <v>film &amp; video</v>
      </c>
      <c r="T908" t="str">
        <v>documentary</v>
      </c>
    </row>
    <row r="909" spans="1:20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_xlfn.TEXTSPLIT($R909,"/")</f>
        <v>theater</v>
      </c>
      <c r="T909" t="str">
        <v>plays</v>
      </c>
    </row>
    <row r="910" spans="1:20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_xlfn.TEXTSPLIT($R910,"/")</f>
        <v>games</v>
      </c>
      <c r="T910" t="str">
        <v>video games</v>
      </c>
    </row>
    <row r="911" spans="1:20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_xlfn.TEXTSPLIT($R911,"/")</f>
        <v>theater</v>
      </c>
      <c r="T911" t="str">
        <v>plays</v>
      </c>
    </row>
    <row r="912" spans="1:20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_xlfn.TEXTSPLIT($R912,"/")</f>
        <v>theater</v>
      </c>
      <c r="T912" t="str">
        <v>plays</v>
      </c>
    </row>
    <row r="913" spans="1:20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_xlfn.TEXTSPLIT($R913,"/")</f>
        <v>technology</v>
      </c>
      <c r="T913" t="str">
        <v>web</v>
      </c>
    </row>
    <row r="914" spans="1:20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_xlfn.TEXTSPLIT($R914,"/")</f>
        <v>film &amp; video</v>
      </c>
      <c r="T914" t="str">
        <v>drama</v>
      </c>
    </row>
    <row r="915" spans="1:20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_xlfn.TEXTSPLIT($R915,"/")</f>
        <v>film &amp; video</v>
      </c>
      <c r="T915" t="str">
        <v>drama</v>
      </c>
    </row>
    <row r="916" spans="1:20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_xlfn.TEXTSPLIT($R916,"/")</f>
        <v>theater</v>
      </c>
      <c r="T916" t="str">
        <v>plays</v>
      </c>
    </row>
    <row r="917" spans="1:20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_xlfn.TEXTSPLIT($R917,"/")</f>
        <v>film &amp; video</v>
      </c>
      <c r="T917" t="str">
        <v>television</v>
      </c>
    </row>
    <row r="918" spans="1:20" ht="31.75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_xlfn.TEXTSPLIT($R918,"/")</f>
        <v>photography</v>
      </c>
      <c r="T918" t="str">
        <v>photography books</v>
      </c>
    </row>
    <row r="919" spans="1:20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_xlfn.TEXTSPLIT($R919,"/")</f>
        <v>film &amp; video</v>
      </c>
      <c r="T919" t="str">
        <v>shorts</v>
      </c>
    </row>
    <row r="920" spans="1:20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_xlfn.TEXTSPLIT($R920,"/")</f>
        <v>publishing</v>
      </c>
      <c r="T920" t="str">
        <v>radio &amp; podcasts</v>
      </c>
    </row>
    <row r="921" spans="1:20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_xlfn.TEXTSPLIT($R921,"/")</f>
        <v>theater</v>
      </c>
      <c r="T921" t="str">
        <v>plays</v>
      </c>
    </row>
    <row r="922" spans="1:20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_xlfn.TEXTSPLIT($R922,"/")</f>
        <v>film &amp; video</v>
      </c>
      <c r="T922" t="str">
        <v>animation</v>
      </c>
    </row>
    <row r="923" spans="1:20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_xlfn.TEXTSPLIT($R923,"/")</f>
        <v>technology</v>
      </c>
      <c r="T923" t="str">
        <v>web</v>
      </c>
    </row>
    <row r="924" spans="1:20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_xlfn.TEXTSPLIT($R924,"/")</f>
        <v>music</v>
      </c>
      <c r="T924" t="str">
        <v>world music</v>
      </c>
    </row>
    <row r="925" spans="1:20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_xlfn.TEXTSPLIT($R925,"/")</f>
        <v>theater</v>
      </c>
      <c r="T925" t="str">
        <v>plays</v>
      </c>
    </row>
    <row r="926" spans="1:20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_xlfn.TEXTSPLIT($R926,"/")</f>
        <v>theater</v>
      </c>
      <c r="T926" t="str">
        <v>plays</v>
      </c>
    </row>
    <row r="927" spans="1:20" ht="31.75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_xlfn.TEXTSPLIT($R927,"/")</f>
        <v>theater</v>
      </c>
      <c r="T927" t="str">
        <v>plays</v>
      </c>
    </row>
    <row r="928" spans="1:20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_xlfn.TEXTSPLIT($R928,"/")</f>
        <v>food</v>
      </c>
      <c r="T928" t="str">
        <v>food trucks</v>
      </c>
    </row>
    <row r="929" spans="1:20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_xlfn.TEXTSPLIT($R929,"/")</f>
        <v>theater</v>
      </c>
      <c r="T929" t="str">
        <v>plays</v>
      </c>
    </row>
    <row r="930" spans="1:20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_xlfn.TEXTSPLIT($R930,"/")</f>
        <v>technology</v>
      </c>
      <c r="T930" t="str">
        <v>web</v>
      </c>
    </row>
    <row r="931" spans="1:20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_xlfn.TEXTSPLIT($R931,"/")</f>
        <v>theater</v>
      </c>
      <c r="T931" t="str">
        <v>plays</v>
      </c>
    </row>
    <row r="932" spans="1:20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_xlfn.TEXTSPLIT($R932,"/")</f>
        <v>theater</v>
      </c>
      <c r="T932" t="str">
        <v>plays</v>
      </c>
    </row>
    <row r="933" spans="1:20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_xlfn.TEXTSPLIT($R933,"/")</f>
        <v>theater</v>
      </c>
      <c r="T933" t="str">
        <v>plays</v>
      </c>
    </row>
    <row r="934" spans="1:20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_xlfn.TEXTSPLIT($R934,"/")</f>
        <v>music</v>
      </c>
      <c r="T934" t="str">
        <v>rock</v>
      </c>
    </row>
    <row r="935" spans="1:20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_xlfn.TEXTSPLIT($R935,"/")</f>
        <v>theater</v>
      </c>
      <c r="T935" t="str">
        <v>plays</v>
      </c>
    </row>
    <row r="936" spans="1:20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_xlfn.TEXTSPLIT($R936,"/")</f>
        <v>theater</v>
      </c>
      <c r="T936" t="str">
        <v>plays</v>
      </c>
    </row>
    <row r="937" spans="1:20" ht="31.75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_xlfn.TEXTSPLIT($R937,"/")</f>
        <v>theater</v>
      </c>
      <c r="T937" t="str">
        <v>plays</v>
      </c>
    </row>
    <row r="938" spans="1:20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_xlfn.TEXTSPLIT($R938,"/")</f>
        <v>theater</v>
      </c>
      <c r="T938" t="str">
        <v>plays</v>
      </c>
    </row>
    <row r="939" spans="1:20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_xlfn.TEXTSPLIT($R939,"/")</f>
        <v>film &amp; video</v>
      </c>
      <c r="T939" t="str">
        <v>documentary</v>
      </c>
    </row>
    <row r="940" spans="1:20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_xlfn.TEXTSPLIT($R940,"/")</f>
        <v>publishing</v>
      </c>
      <c r="T940" t="str">
        <v>fiction</v>
      </c>
    </row>
    <row r="941" spans="1:20" ht="31.75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_xlfn.TEXTSPLIT($R941,"/")</f>
        <v>games</v>
      </c>
      <c r="T941" t="str">
        <v>video games</v>
      </c>
    </row>
    <row r="942" spans="1:20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_xlfn.TEXTSPLIT($R942,"/")</f>
        <v>technology</v>
      </c>
      <c r="T942" t="str">
        <v>web</v>
      </c>
    </row>
    <row r="943" spans="1:20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_xlfn.TEXTSPLIT($R943,"/")</f>
        <v>theater</v>
      </c>
      <c r="T943" t="str">
        <v>plays</v>
      </c>
    </row>
    <row r="944" spans="1:20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_xlfn.TEXTSPLIT($R944,"/")</f>
        <v>theater</v>
      </c>
      <c r="T944" t="str">
        <v>plays</v>
      </c>
    </row>
    <row r="945" spans="1:20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_xlfn.TEXTSPLIT($R945,"/")</f>
        <v>food</v>
      </c>
      <c r="T945" t="str">
        <v>food trucks</v>
      </c>
    </row>
    <row r="946" spans="1:20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_xlfn.TEXTSPLIT($R946,"/")</f>
        <v>photography</v>
      </c>
      <c r="T946" t="str">
        <v>photography books</v>
      </c>
    </row>
    <row r="947" spans="1:20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_xlfn.TEXTSPLIT($R947,"/")</f>
        <v>photography</v>
      </c>
      <c r="T947" t="str">
        <v>photography books</v>
      </c>
    </row>
    <row r="948" spans="1:20" ht="31.75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_xlfn.TEXTSPLIT($R948,"/")</f>
        <v>theater</v>
      </c>
      <c r="T948" t="str">
        <v>plays</v>
      </c>
    </row>
    <row r="949" spans="1:20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_xlfn.TEXTSPLIT($R949,"/")</f>
        <v>theater</v>
      </c>
      <c r="T949" t="str">
        <v>plays</v>
      </c>
    </row>
    <row r="950" spans="1:20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_xlfn.TEXTSPLIT($R950,"/")</f>
        <v>film &amp; video</v>
      </c>
      <c r="T950" t="str">
        <v>documentary</v>
      </c>
    </row>
    <row r="951" spans="1:20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_xlfn.TEXTSPLIT($R951,"/")</f>
        <v>technology</v>
      </c>
      <c r="T951" t="str">
        <v>web</v>
      </c>
    </row>
    <row r="952" spans="1:20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_xlfn.TEXTSPLIT($R952,"/")</f>
        <v>theater</v>
      </c>
      <c r="T952" t="str">
        <v>plays</v>
      </c>
    </row>
    <row r="953" spans="1:20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_xlfn.TEXTSPLIT($R953,"/")</f>
        <v>music</v>
      </c>
      <c r="T953" t="str">
        <v>rock</v>
      </c>
    </row>
    <row r="954" spans="1:20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_xlfn.TEXTSPLIT($R954,"/")</f>
        <v>film &amp; video</v>
      </c>
      <c r="T954" t="str">
        <v>documentary</v>
      </c>
    </row>
    <row r="955" spans="1:20" ht="31.75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_xlfn.TEXTSPLIT($R955,"/")</f>
        <v>film &amp; video</v>
      </c>
      <c r="T955" t="str">
        <v>science fiction</v>
      </c>
    </row>
    <row r="956" spans="1:20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_xlfn.TEXTSPLIT($R956,"/")</f>
        <v>technology</v>
      </c>
      <c r="T956" t="str">
        <v>web</v>
      </c>
    </row>
    <row r="957" spans="1:20" ht="31.75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_xlfn.TEXTSPLIT($R957,"/")</f>
        <v>theater</v>
      </c>
      <c r="T957" t="str">
        <v>plays</v>
      </c>
    </row>
    <row r="958" spans="1:20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_xlfn.TEXTSPLIT($R958,"/")</f>
        <v>film &amp; video</v>
      </c>
      <c r="T958" t="str">
        <v>science fiction</v>
      </c>
    </row>
    <row r="959" spans="1:20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_xlfn.TEXTSPLIT($R959,"/")</f>
        <v>theater</v>
      </c>
      <c r="T959" t="str">
        <v>plays</v>
      </c>
    </row>
    <row r="960" spans="1:20" ht="31.75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_xlfn.TEXTSPLIT($R960,"/")</f>
        <v>film &amp; video</v>
      </c>
      <c r="T960" t="str">
        <v>animation</v>
      </c>
    </row>
    <row r="961" spans="1:20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_xlfn.TEXTSPLIT($R961,"/")</f>
        <v>publishing</v>
      </c>
      <c r="T961" t="str">
        <v>translations</v>
      </c>
    </row>
    <row r="962" spans="1:20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_xlfn.TEXTSPLIT($R962,"/")</f>
        <v>technology</v>
      </c>
      <c r="T962" t="str">
        <v>web</v>
      </c>
    </row>
    <row r="963" spans="1:20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ROUND(($E963/D963)*100,0)</f>
        <v>119</v>
      </c>
      <c r="G963" t="s">
        <v>20</v>
      </c>
      <c r="H963">
        <v>155</v>
      </c>
      <c r="I963">
        <f t="shared" ref="I963:I1001" si="61">ROUND(IFERROR($E963/$H963,0),2)</f>
        <v>43.87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_xlfn.TEXTSPLIT($R963,"/")</f>
        <v>publishing</v>
      </c>
      <c r="T963" t="str">
        <v>translations</v>
      </c>
    </row>
    <row r="964" spans="1:20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_xlfn.TEXTSPLIT($R964,"/")</f>
        <v>food</v>
      </c>
      <c r="T964" t="str">
        <v>food trucks</v>
      </c>
    </row>
    <row r="965" spans="1:20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_xlfn.TEXTSPLIT($R965,"/")</f>
        <v>photography</v>
      </c>
      <c r="T965" t="str">
        <v>photography books</v>
      </c>
    </row>
    <row r="966" spans="1:20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_xlfn.TEXTSPLIT($R966,"/")</f>
        <v>theater</v>
      </c>
      <c r="T966" t="str">
        <v>plays</v>
      </c>
    </row>
    <row r="967" spans="1:20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_xlfn.TEXTSPLIT($R967,"/")</f>
        <v>music</v>
      </c>
      <c r="T967" t="str">
        <v>rock</v>
      </c>
    </row>
    <row r="968" spans="1:20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_xlfn.TEXTSPLIT($R968,"/")</f>
        <v>theater</v>
      </c>
      <c r="T968" t="str">
        <v>plays</v>
      </c>
    </row>
    <row r="969" spans="1:20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_xlfn.TEXTSPLIT($R969,"/")</f>
        <v>music</v>
      </c>
      <c r="T969" t="str">
        <v>world music</v>
      </c>
    </row>
    <row r="970" spans="1:20" ht="31.75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_xlfn.TEXTSPLIT($R970,"/")</f>
        <v>food</v>
      </c>
      <c r="T970" t="str">
        <v>food trucks</v>
      </c>
    </row>
    <row r="971" spans="1:20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_xlfn.TEXTSPLIT($R971,"/")</f>
        <v>theater</v>
      </c>
      <c r="T971" t="str">
        <v>plays</v>
      </c>
    </row>
    <row r="972" spans="1:20" ht="31.75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_xlfn.TEXTSPLIT($R972,"/")</f>
        <v>theater</v>
      </c>
      <c r="T972" t="str">
        <v>plays</v>
      </c>
    </row>
    <row r="973" spans="1:20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_xlfn.TEXTSPLIT($R973,"/")</f>
        <v>film &amp; video</v>
      </c>
      <c r="T973" t="str">
        <v>television</v>
      </c>
    </row>
    <row r="974" spans="1:20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_xlfn.TEXTSPLIT($R974,"/")</f>
        <v>technology</v>
      </c>
      <c r="T974" t="str">
        <v>web</v>
      </c>
    </row>
    <row r="975" spans="1:20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_xlfn.TEXTSPLIT($R975,"/")</f>
        <v>theater</v>
      </c>
      <c r="T975" t="str">
        <v>plays</v>
      </c>
    </row>
    <row r="976" spans="1:20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_xlfn.TEXTSPLIT($R976,"/")</f>
        <v>music</v>
      </c>
      <c r="T976" t="str">
        <v>indie rock</v>
      </c>
    </row>
    <row r="977" spans="1:20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_xlfn.TEXTSPLIT($R977,"/")</f>
        <v>theater</v>
      </c>
      <c r="T977" t="str">
        <v>plays</v>
      </c>
    </row>
    <row r="978" spans="1:20" ht="31.75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_xlfn.TEXTSPLIT($R978,"/")</f>
        <v>theater</v>
      </c>
      <c r="T978" t="str">
        <v>plays</v>
      </c>
    </row>
    <row r="979" spans="1:20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_xlfn.TEXTSPLIT($R979,"/")</f>
        <v>food</v>
      </c>
      <c r="T979" t="str">
        <v>food trucks</v>
      </c>
    </row>
    <row r="980" spans="1:20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_xlfn.TEXTSPLIT($R980,"/")</f>
        <v>games</v>
      </c>
      <c r="T980" t="str">
        <v>video games</v>
      </c>
    </row>
    <row r="981" spans="1:20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_xlfn.TEXTSPLIT($R981,"/")</f>
        <v>theater</v>
      </c>
      <c r="T981" t="str">
        <v>plays</v>
      </c>
    </row>
    <row r="982" spans="1:20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_xlfn.TEXTSPLIT($R982,"/")</f>
        <v>publishing</v>
      </c>
      <c r="T982" t="str">
        <v>nonfiction</v>
      </c>
    </row>
    <row r="983" spans="1:20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_xlfn.TEXTSPLIT($R983,"/")</f>
        <v>technology</v>
      </c>
      <c r="T983" t="str">
        <v>web</v>
      </c>
    </row>
    <row r="984" spans="1:20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_xlfn.TEXTSPLIT($R984,"/")</f>
        <v>film &amp; video</v>
      </c>
      <c r="T984" t="str">
        <v>documentary</v>
      </c>
    </row>
    <row r="985" spans="1:20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_xlfn.TEXTSPLIT($R985,"/")</f>
        <v>film &amp; video</v>
      </c>
      <c r="T985" t="str">
        <v>documentary</v>
      </c>
    </row>
    <row r="986" spans="1:20" ht="31.75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_xlfn.TEXTSPLIT($R986,"/")</f>
        <v>theater</v>
      </c>
      <c r="T986" t="str">
        <v>plays</v>
      </c>
    </row>
    <row r="987" spans="1:20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_xlfn.TEXTSPLIT($R987,"/")</f>
        <v>music</v>
      </c>
      <c r="T987" t="str">
        <v>rock</v>
      </c>
    </row>
    <row r="988" spans="1:20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_xlfn.TEXTSPLIT($R988,"/")</f>
        <v>music</v>
      </c>
      <c r="T988" t="str">
        <v>rock</v>
      </c>
    </row>
    <row r="989" spans="1:20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_xlfn.TEXTSPLIT($R989,"/")</f>
        <v>film &amp; video</v>
      </c>
      <c r="T989" t="str">
        <v>documentary</v>
      </c>
    </row>
    <row r="990" spans="1:20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_xlfn.TEXTSPLIT($R990,"/")</f>
        <v>publishing</v>
      </c>
      <c r="T990" t="str">
        <v>radio &amp; podcasts</v>
      </c>
    </row>
    <row r="991" spans="1:20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_xlfn.TEXTSPLIT($R991,"/")</f>
        <v>publishing</v>
      </c>
      <c r="T991" t="str">
        <v>translations</v>
      </c>
    </row>
    <row r="992" spans="1:20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_xlfn.TEXTSPLIT($R992,"/")</f>
        <v>film &amp; video</v>
      </c>
      <c r="T992" t="str">
        <v>drama</v>
      </c>
    </row>
    <row r="993" spans="1:20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_xlfn.TEXTSPLIT($R993,"/")</f>
        <v>music</v>
      </c>
      <c r="T993" t="str">
        <v>rock</v>
      </c>
    </row>
    <row r="994" spans="1:20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_xlfn.TEXTSPLIT($R994,"/")</f>
        <v>film &amp; video</v>
      </c>
      <c r="T994" t="str">
        <v>drama</v>
      </c>
    </row>
    <row r="995" spans="1:20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_xlfn.TEXTSPLIT($R995,"/")</f>
        <v>photography</v>
      </c>
      <c r="T995" t="str">
        <v>photography books</v>
      </c>
    </row>
    <row r="996" spans="1:20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_xlfn.TEXTSPLIT($R996,"/")</f>
        <v>publishing</v>
      </c>
      <c r="T996" t="str">
        <v>translations</v>
      </c>
    </row>
    <row r="997" spans="1:20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_xlfn.TEXTSPLIT($R997,"/")</f>
        <v>food</v>
      </c>
      <c r="T997" t="str">
        <v>food trucks</v>
      </c>
    </row>
    <row r="998" spans="1:20" ht="31.75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_xlfn.TEXTSPLIT($R998,"/")</f>
        <v>theater</v>
      </c>
      <c r="T998" t="str">
        <v>plays</v>
      </c>
    </row>
    <row r="999" spans="1:20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_xlfn.TEXTSPLIT($R999,"/")</f>
        <v>theater</v>
      </c>
      <c r="T999" t="str">
        <v>plays</v>
      </c>
    </row>
    <row r="1000" spans="1:20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_xlfn.TEXTSPLIT($R1000,"/")</f>
        <v>music</v>
      </c>
      <c r="T1000" t="str">
        <v>indie rock</v>
      </c>
    </row>
    <row r="1001" spans="1:20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_xlfn.TEXTSPLIT($R1001,"/")</f>
        <v>food</v>
      </c>
      <c r="T1001" t="str">
        <v>food trucks</v>
      </c>
    </row>
  </sheetData>
  <conditionalFormatting sqref="G1:G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3AC-772D-4B79-9E0B-FCE88C3FE63A}">
  <sheetPr codeName="Sheet3"/>
  <dimension ref="A1:F30"/>
  <sheetViews>
    <sheetView workbookViewId="0">
      <selection activeCell="C34" sqref="C34"/>
    </sheetView>
  </sheetViews>
  <sheetFormatPr defaultRowHeight="15.9" x14ac:dyDescent="0.45"/>
  <cols>
    <col min="1" max="1" width="16.78515625" bestFit="1" customWidth="1"/>
    <col min="2" max="2" width="15.35546875" bestFit="1" customWidth="1"/>
    <col min="3" max="3" width="5.5703125" bestFit="1" customWidth="1"/>
    <col min="4" max="4" width="3.85546875" bestFit="1" customWidth="1"/>
    <col min="5" max="5" width="9.2109375" bestFit="1" customWidth="1"/>
    <col min="6" max="6" width="10.92578125" bestFit="1" customWidth="1"/>
  </cols>
  <sheetData>
    <row r="1" spans="1:6" x14ac:dyDescent="0.45">
      <c r="A1" s="4" t="s">
        <v>6</v>
      </c>
      <c r="B1" t="s" vm="1">
        <v>2045</v>
      </c>
    </row>
    <row r="2" spans="1:6" x14ac:dyDescent="0.45">
      <c r="A2" s="4" t="s">
        <v>2030</v>
      </c>
      <c r="B2" t="s" vm="2">
        <v>2045</v>
      </c>
    </row>
    <row r="4" spans="1:6" x14ac:dyDescent="0.45">
      <c r="A4" s="4" t="s">
        <v>2043</v>
      </c>
      <c r="B4" s="4" t="s">
        <v>2044</v>
      </c>
    </row>
    <row r="5" spans="1:6" x14ac:dyDescent="0.45">
      <c r="A5" s="4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45">
      <c r="A6" s="5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45">
      <c r="A7" s="5" t="s">
        <v>2047</v>
      </c>
      <c r="E7">
        <v>4</v>
      </c>
      <c r="F7">
        <v>4</v>
      </c>
    </row>
    <row r="8" spans="1:6" x14ac:dyDescent="0.4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4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45">
      <c r="A10" s="5" t="s">
        <v>2050</v>
      </c>
      <c r="C10">
        <v>8</v>
      </c>
      <c r="E10">
        <v>10</v>
      </c>
      <c r="F10">
        <v>18</v>
      </c>
    </row>
    <row r="11" spans="1:6" x14ac:dyDescent="0.45">
      <c r="A11" s="5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45">
      <c r="A12" s="5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45">
      <c r="A13" s="5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45">
      <c r="A14" s="5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45">
      <c r="A15" s="5" t="s">
        <v>2055</v>
      </c>
      <c r="C15">
        <v>3</v>
      </c>
      <c r="E15">
        <v>4</v>
      </c>
      <c r="F15">
        <v>7</v>
      </c>
    </row>
    <row r="16" spans="1:6" x14ac:dyDescent="0.45">
      <c r="A16" s="5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45">
      <c r="A17" s="5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45">
      <c r="A18" s="5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45">
      <c r="A19" s="5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45">
      <c r="A20" s="5" t="s">
        <v>2060</v>
      </c>
      <c r="C20">
        <v>4</v>
      </c>
      <c r="E20">
        <v>4</v>
      </c>
      <c r="F20">
        <v>8</v>
      </c>
    </row>
    <row r="21" spans="1:6" x14ac:dyDescent="0.4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45">
      <c r="A22" s="5" t="s">
        <v>2062</v>
      </c>
      <c r="C22">
        <v>9</v>
      </c>
      <c r="E22">
        <v>5</v>
      </c>
      <c r="F22">
        <v>14</v>
      </c>
    </row>
    <row r="23" spans="1:6" x14ac:dyDescent="0.45">
      <c r="A23" s="5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45">
      <c r="A24" s="5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45">
      <c r="A25" s="5" t="s">
        <v>2065</v>
      </c>
      <c r="C25">
        <v>7</v>
      </c>
      <c r="E25">
        <v>14</v>
      </c>
      <c r="F25">
        <v>21</v>
      </c>
    </row>
    <row r="26" spans="1:6" x14ac:dyDescent="0.45">
      <c r="A26" s="5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45">
      <c r="A27" s="5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45">
      <c r="A28" s="5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45">
      <c r="A29" s="5" t="s">
        <v>2069</v>
      </c>
      <c r="E29">
        <v>3</v>
      </c>
      <c r="F29">
        <v>3</v>
      </c>
    </row>
    <row r="30" spans="1:6" x14ac:dyDescent="0.45">
      <c r="A30" s="5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27D-BBE2-41B8-A350-9C95F3AB3870}">
  <sheetPr codeName="Sheet2"/>
  <dimension ref="A1:F14"/>
  <sheetViews>
    <sheetView workbookViewId="0">
      <selection activeCell="J24" sqref="J24"/>
    </sheetView>
  </sheetViews>
  <sheetFormatPr defaultRowHeight="15.9" x14ac:dyDescent="0.45"/>
  <cols>
    <col min="1" max="1" width="16.42578125" bestFit="1" customWidth="1"/>
    <col min="2" max="2" width="15.35546875" bestFit="1" customWidth="1"/>
    <col min="3" max="3" width="5.5703125" bestFit="1" customWidth="1"/>
    <col min="4" max="4" width="3.85546875" bestFit="1" customWidth="1"/>
    <col min="5" max="5" width="9.2109375" bestFit="1" customWidth="1"/>
    <col min="6" max="6" width="10.92578125" bestFit="1" customWidth="1"/>
  </cols>
  <sheetData>
    <row r="1" spans="1:6" x14ac:dyDescent="0.45">
      <c r="A1" s="4" t="s">
        <v>6</v>
      </c>
      <c r="B1" t="s" vm="1">
        <v>2045</v>
      </c>
    </row>
    <row r="3" spans="1:6" x14ac:dyDescent="0.45">
      <c r="A3" s="4" t="s">
        <v>2043</v>
      </c>
      <c r="B3" s="4" t="s">
        <v>2044</v>
      </c>
    </row>
    <row r="4" spans="1:6" x14ac:dyDescent="0.45">
      <c r="A4" s="4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45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45">
      <c r="A6" s="5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45">
      <c r="A7" s="5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45">
      <c r="A8" s="5" t="s">
        <v>2042</v>
      </c>
      <c r="E8">
        <v>4</v>
      </c>
      <c r="F8">
        <v>4</v>
      </c>
    </row>
    <row r="9" spans="1:6" x14ac:dyDescent="0.45">
      <c r="A9" s="5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45">
      <c r="A10" s="5" t="s">
        <v>2037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45">
      <c r="A11" s="5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4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45">
      <c r="A13" s="5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45">
      <c r="A14" s="5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2E9D-7EFB-40D3-AA1A-7061E6CC0A6C}">
  <sheetPr codeName="Sheet4"/>
  <dimension ref="A2:F23"/>
  <sheetViews>
    <sheetView workbookViewId="0">
      <selection activeCell="G28" sqref="G28"/>
    </sheetView>
  </sheetViews>
  <sheetFormatPr defaultRowHeight="15.9" x14ac:dyDescent="0.45"/>
  <cols>
    <col min="1" max="1" width="26.92578125" bestFit="1" customWidth="1"/>
    <col min="2" max="2" width="15.35546875" bestFit="1" customWidth="1"/>
    <col min="3" max="3" width="5.5703125" bestFit="1" customWidth="1"/>
    <col min="4" max="4" width="3.85546875" bestFit="1" customWidth="1"/>
    <col min="5" max="5" width="9.2109375" bestFit="1" customWidth="1"/>
    <col min="6" max="6" width="10.92578125" bestFit="1" customWidth="1"/>
  </cols>
  <sheetData>
    <row r="2" spans="1:6" x14ac:dyDescent="0.45">
      <c r="A2" s="4" t="s">
        <v>2030</v>
      </c>
      <c r="B2" t="s" vm="2">
        <v>2045</v>
      </c>
    </row>
    <row r="3" spans="1:6" x14ac:dyDescent="0.45">
      <c r="A3" s="4" t="s">
        <v>2088</v>
      </c>
      <c r="B3" t="s" vm="3">
        <v>2045</v>
      </c>
    </row>
    <row r="5" spans="1:6" x14ac:dyDescent="0.45">
      <c r="A5" s="4" t="s">
        <v>2043</v>
      </c>
      <c r="B5" s="4" t="s">
        <v>2044</v>
      </c>
    </row>
    <row r="6" spans="1:6" x14ac:dyDescent="0.45">
      <c r="A6" s="4" t="s">
        <v>2032</v>
      </c>
      <c r="B6" t="s">
        <v>74</v>
      </c>
      <c r="C6" t="s">
        <v>14</v>
      </c>
      <c r="D6" t="s">
        <v>47</v>
      </c>
      <c r="E6" t="s">
        <v>20</v>
      </c>
      <c r="F6" t="s">
        <v>2033</v>
      </c>
    </row>
    <row r="7" spans="1:6" x14ac:dyDescent="0.45">
      <c r="A7" s="5" t="s">
        <v>2072</v>
      </c>
    </row>
    <row r="8" spans="1:6" x14ac:dyDescent="0.45">
      <c r="A8" s="6" t="s">
        <v>2073</v>
      </c>
      <c r="B8">
        <v>6</v>
      </c>
      <c r="C8">
        <v>36</v>
      </c>
      <c r="D8">
        <v>1</v>
      </c>
      <c r="E8">
        <v>49</v>
      </c>
      <c r="F8">
        <v>92</v>
      </c>
    </row>
    <row r="9" spans="1:6" x14ac:dyDescent="0.45">
      <c r="A9" s="6" t="s">
        <v>2074</v>
      </c>
      <c r="B9">
        <v>7</v>
      </c>
      <c r="C9">
        <v>28</v>
      </c>
      <c r="E9">
        <v>44</v>
      </c>
      <c r="F9">
        <v>79</v>
      </c>
    </row>
    <row r="10" spans="1:6" x14ac:dyDescent="0.45">
      <c r="A10" s="6" t="s">
        <v>2075</v>
      </c>
      <c r="B10">
        <v>4</v>
      </c>
      <c r="C10">
        <v>33</v>
      </c>
      <c r="E10">
        <v>49</v>
      </c>
      <c r="F10">
        <v>86</v>
      </c>
    </row>
    <row r="11" spans="1:6" x14ac:dyDescent="0.45">
      <c r="A11" s="5" t="s">
        <v>2076</v>
      </c>
    </row>
    <row r="12" spans="1:6" x14ac:dyDescent="0.45">
      <c r="A12" s="6" t="s">
        <v>2077</v>
      </c>
      <c r="B12">
        <v>1</v>
      </c>
      <c r="C12">
        <v>30</v>
      </c>
      <c r="D12">
        <v>1</v>
      </c>
      <c r="E12">
        <v>46</v>
      </c>
      <c r="F12">
        <v>78</v>
      </c>
    </row>
    <row r="13" spans="1:6" x14ac:dyDescent="0.45">
      <c r="A13" s="6" t="s">
        <v>2078</v>
      </c>
      <c r="B13">
        <v>3</v>
      </c>
      <c r="C13">
        <v>35</v>
      </c>
      <c r="D13">
        <v>2</v>
      </c>
      <c r="E13">
        <v>46</v>
      </c>
      <c r="F13">
        <v>86</v>
      </c>
    </row>
    <row r="14" spans="1:6" x14ac:dyDescent="0.45">
      <c r="A14" s="6" t="s">
        <v>2079</v>
      </c>
      <c r="B14">
        <v>3</v>
      </c>
      <c r="C14">
        <v>28</v>
      </c>
      <c r="D14">
        <v>1</v>
      </c>
      <c r="E14">
        <v>55</v>
      </c>
      <c r="F14">
        <v>87</v>
      </c>
    </row>
    <row r="15" spans="1:6" x14ac:dyDescent="0.45">
      <c r="A15" s="5" t="s">
        <v>2080</v>
      </c>
    </row>
    <row r="16" spans="1:6" x14ac:dyDescent="0.45">
      <c r="A16" s="6" t="s">
        <v>2081</v>
      </c>
      <c r="B16">
        <v>4</v>
      </c>
      <c r="C16">
        <v>31</v>
      </c>
      <c r="D16">
        <v>1</v>
      </c>
      <c r="E16">
        <v>58</v>
      </c>
      <c r="F16">
        <v>94</v>
      </c>
    </row>
    <row r="17" spans="1:6" x14ac:dyDescent="0.45">
      <c r="A17" s="6" t="s">
        <v>2082</v>
      </c>
      <c r="B17">
        <v>8</v>
      </c>
      <c r="C17">
        <v>35</v>
      </c>
      <c r="D17">
        <v>1</v>
      </c>
      <c r="E17">
        <v>41</v>
      </c>
      <c r="F17">
        <v>85</v>
      </c>
    </row>
    <row r="18" spans="1:6" x14ac:dyDescent="0.45">
      <c r="A18" s="6" t="s">
        <v>2083</v>
      </c>
      <c r="B18">
        <v>5</v>
      </c>
      <c r="C18">
        <v>23</v>
      </c>
      <c r="E18">
        <v>45</v>
      </c>
      <c r="F18">
        <v>73</v>
      </c>
    </row>
    <row r="19" spans="1:6" x14ac:dyDescent="0.45">
      <c r="A19" s="5" t="s">
        <v>2084</v>
      </c>
    </row>
    <row r="20" spans="1:6" x14ac:dyDescent="0.45">
      <c r="A20" s="6" t="s">
        <v>2085</v>
      </c>
      <c r="B20">
        <v>6</v>
      </c>
      <c r="C20">
        <v>26</v>
      </c>
      <c r="D20">
        <v>1</v>
      </c>
      <c r="E20">
        <v>45</v>
      </c>
      <c r="F20">
        <v>78</v>
      </c>
    </row>
    <row r="21" spans="1:6" x14ac:dyDescent="0.45">
      <c r="A21" s="6" t="s">
        <v>2086</v>
      </c>
      <c r="B21">
        <v>3</v>
      </c>
      <c r="C21">
        <v>27</v>
      </c>
      <c r="D21">
        <v>3</v>
      </c>
      <c r="E21">
        <v>45</v>
      </c>
      <c r="F21">
        <v>78</v>
      </c>
    </row>
    <row r="22" spans="1:6" x14ac:dyDescent="0.45">
      <c r="A22" s="6" t="s">
        <v>2087</v>
      </c>
      <c r="B22">
        <v>7</v>
      </c>
      <c r="C22">
        <v>32</v>
      </c>
      <c r="D22">
        <v>3</v>
      </c>
      <c r="E22">
        <v>42</v>
      </c>
      <c r="F22">
        <v>84</v>
      </c>
    </row>
    <row r="23" spans="1:6" x14ac:dyDescent="0.45">
      <c r="A23" s="5" t="s">
        <v>2033</v>
      </c>
      <c r="B23">
        <v>57</v>
      </c>
      <c r="C23">
        <v>364</v>
      </c>
      <c r="D23">
        <v>14</v>
      </c>
      <c r="E23">
        <v>565</v>
      </c>
      <c r="F23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6F33-3B53-4C9C-8B1A-80ADD3FA7430}">
  <sheetPr codeName="Sheet5"/>
  <dimension ref="A1:H13"/>
  <sheetViews>
    <sheetView workbookViewId="0">
      <selection activeCell="B15" sqref="B15"/>
    </sheetView>
  </sheetViews>
  <sheetFormatPr defaultRowHeight="15.9" x14ac:dyDescent="0.45"/>
  <cols>
    <col min="1" max="1" width="34.42578125" customWidth="1"/>
    <col min="2" max="2" width="22.42578125" customWidth="1"/>
    <col min="3" max="3" width="15.28515625" customWidth="1"/>
    <col min="4" max="4" width="19.640625" customWidth="1"/>
    <col min="5" max="5" width="16.28515625" customWidth="1"/>
    <col min="6" max="6" width="20.78515625" customWidth="1"/>
    <col min="7" max="7" width="16.78515625" customWidth="1"/>
    <col min="8" max="8" width="18.5" customWidth="1"/>
  </cols>
  <sheetData>
    <row r="1" spans="1:8" x14ac:dyDescent="0.45">
      <c r="A1" s="9" t="s">
        <v>2089</v>
      </c>
      <c r="B1" s="9" t="s">
        <v>2090</v>
      </c>
      <c r="C1" s="9" t="s">
        <v>2091</v>
      </c>
      <c r="D1" s="9" t="s">
        <v>2092</v>
      </c>
      <c r="E1" s="9" t="s">
        <v>2093</v>
      </c>
      <c r="F1" s="9" t="s">
        <v>2094</v>
      </c>
      <c r="G1" s="9" t="s">
        <v>2095</v>
      </c>
      <c r="H1" s="9" t="s">
        <v>2096</v>
      </c>
    </row>
    <row r="2" spans="1:8" x14ac:dyDescent="0.45">
      <c r="A2" t="s">
        <v>2097</v>
      </c>
      <c r="B2">
        <f>COUNTIFS(Crowdfunding!D1:D1001,"&lt;1000",Crowdfunding!G1:G1001,"successful")</f>
        <v>30</v>
      </c>
      <c r="C2">
        <f>COUNTIFS(Crowdfunding!$D$1:$D$1001,"&lt;1000",Crowdfunding!$G$1:$G$1001,"failed")</f>
        <v>20</v>
      </c>
      <c r="D2">
        <f>COUNTIFS(Crowdfunding!$D$1:$D$1001,"&lt;1000",Crowdfunding!$G$1:$G$1001,"canceled")</f>
        <v>1</v>
      </c>
      <c r="E2">
        <f>SUM($B2,$C2,$D2)</f>
        <v>51</v>
      </c>
      <c r="F2" s="10">
        <f>B2/$E2</f>
        <v>0.58823529411764708</v>
      </c>
      <c r="G2" s="10">
        <f>C2/$E2</f>
        <v>0.39215686274509803</v>
      </c>
      <c r="H2" s="10">
        <f>D2/$E2</f>
        <v>1.9607843137254902E-2</v>
      </c>
    </row>
    <row r="3" spans="1:8" x14ac:dyDescent="0.45">
      <c r="A3" t="s">
        <v>2098</v>
      </c>
      <c r="B3">
        <f>COUNTIFS(Crowdfunding!$D$1:$D$1001,"&gt;=1000",Crowdfunding!$D$1:$D$1001,"&lt;= 4999",Crowdfunding!$G$1:$G$1001,"successful")</f>
        <v>191</v>
      </c>
      <c r="C3">
        <f>COUNTIFS(Crowdfunding!$D$1:$D$1001,"&gt;=1000",Crowdfunding!$D$1:$D$1001,"&lt;= 4999",Crowdfunding!$G$1:$G$1001,"failed")</f>
        <v>38</v>
      </c>
      <c r="D3">
        <f>COUNTIFS(Crowdfunding!$D$1:$D$1001,"&gt;=1000",Crowdfunding!$D$1:$D$1001,"&lt;= 4999",Crowdfunding!$G$1:$G$1001,"canceled")</f>
        <v>2</v>
      </c>
      <c r="E3">
        <f t="shared" ref="E3:E13" si="0">SUM($B3,$C3,$D3)</f>
        <v>231</v>
      </c>
      <c r="F3" s="10">
        <f t="shared" ref="F3:F13" si="1">B3/$E3</f>
        <v>0.82683982683982682</v>
      </c>
      <c r="G3" s="10">
        <f t="shared" ref="G3:H13" si="2">C3/$E3</f>
        <v>0.16450216450216451</v>
      </c>
      <c r="H3" s="10">
        <f t="shared" si="2"/>
        <v>8.658008658008658E-3</v>
      </c>
    </row>
    <row r="4" spans="1:8" x14ac:dyDescent="0.45">
      <c r="A4" t="s">
        <v>2099</v>
      </c>
      <c r="B4">
        <f>COUNTIFS(Crowdfunding!$D$1:$D$1001,"&gt;=5000",Crowdfunding!$D$1:$D$1001,"&lt;= 9999",Crowdfunding!$G$1:$G$1001,"successful")</f>
        <v>164</v>
      </c>
      <c r="C4">
        <f>COUNTIFS(Crowdfunding!$D$1:$D$1001,"&gt;=5000",Crowdfunding!$D$1:$D$1001,"&lt;= 9999",Crowdfunding!$G$1:$G$1001,"failed")</f>
        <v>126</v>
      </c>
      <c r="D4">
        <f>COUNTIFS(Crowdfunding!$D$1:$D$1001,"&gt;=5000",Crowdfunding!$D$1:$D$1001,"&lt;= 9999",Crowdfunding!$G$1:$G$1001,"canceled")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2"/>
        <v>7.9365079365079361E-2</v>
      </c>
    </row>
    <row r="5" spans="1:8" x14ac:dyDescent="0.45">
      <c r="A5" t="s">
        <v>2100</v>
      </c>
      <c r="B5">
        <f>COUNTIFS(Crowdfunding!$D$1:$D$1001,"&gt;=10000",Crowdfunding!$D$1:$D$1001,"&lt;= 14999",Crowdfunding!$G$1:$G$1001,"successful")</f>
        <v>4</v>
      </c>
      <c r="C5">
        <f>COUNTIFS(Crowdfunding!$D$1:$D$1001,"&gt;=10000",Crowdfunding!$D$1:$D$1001,"&lt;= 14999",Crowdfunding!$G$1:$G$1001,"failed")</f>
        <v>5</v>
      </c>
      <c r="D5">
        <f>COUNTIFS(Crowdfunding!$D$1:$D$1001,"&gt;=10000",Crowdfunding!$D$1:$D$1001,"&lt;= 14999",Crowdfunding!$G$1:$G$1001,"canceled")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2"/>
        <v>0</v>
      </c>
    </row>
    <row r="6" spans="1:8" x14ac:dyDescent="0.45">
      <c r="A6" t="s">
        <v>2101</v>
      </c>
      <c r="B6">
        <f>COUNTIFS(Crowdfunding!$D$1:$D$1001,"&gt;=15000",Crowdfunding!$D$1:$D$1001,"&lt;= 19999",Crowdfunding!$G$1:$G$1001,"successful")</f>
        <v>10</v>
      </c>
      <c r="C6">
        <f>COUNTIFS(Crowdfunding!$D$1:$D$1001,"&gt;=15000",Crowdfunding!$D$1:$D$1001,"&lt;= 19999",Crowdfunding!$G$1:$G$1001,"failed")</f>
        <v>0</v>
      </c>
      <c r="D6">
        <f>COUNTIFS(Crowdfunding!$D$1:$D$1001,"&gt;=15000",Crowdfunding!$D$1:$D$1001,"&lt;= 19999",Crowdfunding!$G$1:$G$1001,"canceled")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2"/>
        <v>0</v>
      </c>
    </row>
    <row r="7" spans="1:8" x14ac:dyDescent="0.45">
      <c r="A7" t="s">
        <v>2102</v>
      </c>
      <c r="B7">
        <f>COUNTIFS(Crowdfunding!$D$1:$D$1001,"&gt;=20000",Crowdfunding!$D$1:$D$1001,"&lt;= 24999",Crowdfunding!$G$1:$G$1001,"successful")</f>
        <v>7</v>
      </c>
      <c r="C7">
        <f>COUNTIFS(Crowdfunding!$D$1:$D$1001,"&gt;=20000",Crowdfunding!$D$1:$D$1001,"&lt;= 24999",Crowdfunding!$G$1:$G$1001,"failed")</f>
        <v>0</v>
      </c>
      <c r="D7">
        <f>COUNTIFS(Crowdfunding!$D$1:$D$1001,"&gt;=20000",Crowdfunding!$D$1:$D$1001,"&lt;= 24999",Crowdfunding!$G$1:$G$1001,"canceled")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2"/>
        <v>0</v>
      </c>
    </row>
    <row r="8" spans="1:8" x14ac:dyDescent="0.45">
      <c r="A8" t="s">
        <v>2103</v>
      </c>
      <c r="B8">
        <f>COUNTIFS(Crowdfunding!$D$1:$D$1001,"&gt;=25000",Crowdfunding!$D$1:$D$1001,"&lt;= 29999",Crowdfunding!$G$1:$G$1001,"successful")</f>
        <v>11</v>
      </c>
      <c r="C8">
        <f>COUNTIFS(Crowdfunding!$D$1:$D$1001,"&gt;=25000",Crowdfunding!$D$1:$D$1001,"&lt;= 29999",Crowdfunding!$G$1:$G$1001,"failed")</f>
        <v>3</v>
      </c>
      <c r="D8">
        <f>COUNTIFS(Crowdfunding!$D$1:$D$1001,"&gt;=25000",Crowdfunding!$D$1:$D$1001,"&lt;= 29999",Crowdfunding!$G$1:$G$1001,"canceled")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2"/>
        <v>0</v>
      </c>
    </row>
    <row r="9" spans="1:8" x14ac:dyDescent="0.45">
      <c r="A9" t="s">
        <v>2104</v>
      </c>
      <c r="B9">
        <f>COUNTIFS(Crowdfunding!$D$1:$D$1001,"&gt;=30000",Crowdfunding!$D$1:$D$1001,"&lt;= 34999",Crowdfunding!$G$1:$G$1001,"successful")</f>
        <v>7</v>
      </c>
      <c r="C9">
        <f>COUNTIFS(Crowdfunding!$D$1:$D$1001,"&gt;=30000",Crowdfunding!$D$1:$D$1001,"&lt;= 34999",Crowdfunding!$G$1:$G$1001,"failed")</f>
        <v>0</v>
      </c>
      <c r="D9">
        <f>COUNTIFS(Crowdfunding!$D$1:$D$1001,"&gt;=30000",Crowdfunding!$D$1:$D$1001,"&lt;= 34999",Crowdfunding!$G$1:$G$1001,"canceled")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2"/>
        <v>0</v>
      </c>
    </row>
    <row r="10" spans="1:8" x14ac:dyDescent="0.45">
      <c r="A10" t="s">
        <v>2105</v>
      </c>
      <c r="B10">
        <f>COUNTIFS(Crowdfunding!$D$1:$D$1001,"&gt;=35000",Crowdfunding!$D$1:$D$1001,"&lt;= 39999",Crowdfunding!$G$1:$G$1001,"successful")</f>
        <v>8</v>
      </c>
      <c r="C10">
        <f>COUNTIFS(Crowdfunding!$D$1:$D$1001,"&gt;=35000",Crowdfunding!$D$1:$D$1001,"&lt;= 39999",Crowdfunding!$G$1:$G$1001,"failed")</f>
        <v>3</v>
      </c>
      <c r="D10">
        <f>COUNTIFS(Crowdfunding!$D$1:$D$1001,"&gt;=35000",Crowdfunding!$D$1:$D$1001,"&lt;= 39999",Crowdfunding!$G$1:$G$1001,"canceled")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2"/>
        <v>8.3333333333333329E-2</v>
      </c>
    </row>
    <row r="11" spans="1:8" x14ac:dyDescent="0.45">
      <c r="A11" t="s">
        <v>2106</v>
      </c>
      <c r="B11">
        <f>COUNTIFS(Crowdfunding!$D$1:$D$1001,"&gt;=40000",Crowdfunding!$D$1:$D$1001,"&lt;= 44999",Crowdfunding!$G$1:$G$1001,"successful")</f>
        <v>11</v>
      </c>
      <c r="C11">
        <f>COUNTIFS(Crowdfunding!$D$1:$D$1001,"&gt;=40000",Crowdfunding!$D$1:$D$1001,"&lt;= 44999",Crowdfunding!$G$1:$G$1001,"failed")</f>
        <v>3</v>
      </c>
      <c r="D11">
        <f>COUNTIFS(Crowdfunding!$D$1:$D$1001,"&gt;=40000",Crowdfunding!$D$1:$D$1001,"&lt;= 44999",Crowdfunding!$G$1:$G$1001,"canceled")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2"/>
        <v>0</v>
      </c>
    </row>
    <row r="12" spans="1:8" x14ac:dyDescent="0.45">
      <c r="A12" t="s">
        <v>2107</v>
      </c>
      <c r="B12">
        <f>COUNTIFS(Crowdfunding!$D$1:$D$1001,"&gt;=45000",Crowdfunding!$D$1:$D$1001,"&lt;= 49999",Crowdfunding!$G$1:$G$1001,"successful")</f>
        <v>8</v>
      </c>
      <c r="C12">
        <f>COUNTIFS(Crowdfunding!$D$1:$D$1001,"&gt;=45000",Crowdfunding!$D$1:$D$1001,"&lt;= 49999",Crowdfunding!$G$1:$G$1001,"failed")</f>
        <v>3</v>
      </c>
      <c r="D12">
        <f>COUNTIFS(Crowdfunding!$D$1:$D$1001,"&gt;=45000",Crowdfunding!$D$1:$D$1001,"&lt;= 49999",Crowdfunding!$G$1:$G$1001,"canceled")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2"/>
        <v>0</v>
      </c>
    </row>
    <row r="13" spans="1:8" x14ac:dyDescent="0.45">
      <c r="A13" t="s">
        <v>2108</v>
      </c>
      <c r="B13">
        <f>COUNTIFS(Crowdfunding!$D$1:$D1001,"&gt;=50000",Crowdfunding!$G$1:$G$1001,"successful")</f>
        <v>114</v>
      </c>
      <c r="C13">
        <f>COUNTIFS(Crowdfunding!$D$1:$D1001,"&gt;=50000",Crowdfunding!$G$1:$G$1001,"failed")</f>
        <v>163</v>
      </c>
      <c r="D13">
        <f>COUNTIFS(Crowdfunding!$D$1:$D1001,"&gt;=50000",Crowdfunding!$G$1:$G$1001,"canceled")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2"/>
        <v>9.1803278688524587E-2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D636-2ACC-4A72-A55C-6ED2CBAE8B88}">
  <dimension ref="A1:C7"/>
  <sheetViews>
    <sheetView workbookViewId="0">
      <selection activeCell="A12" sqref="A12"/>
    </sheetView>
  </sheetViews>
  <sheetFormatPr defaultRowHeight="15.9" x14ac:dyDescent="0.45"/>
  <cols>
    <col min="1" max="1" width="20.92578125" customWidth="1"/>
    <col min="2" max="2" width="35.78515625" customWidth="1"/>
    <col min="3" max="3" width="32.42578125" customWidth="1"/>
  </cols>
  <sheetData>
    <row r="1" spans="1:3" x14ac:dyDescent="0.45">
      <c r="B1" s="11" t="s">
        <v>2110</v>
      </c>
      <c r="C1" s="11" t="s">
        <v>2111</v>
      </c>
    </row>
    <row r="2" spans="1:3" x14ac:dyDescent="0.45">
      <c r="A2" t="s">
        <v>2113</v>
      </c>
      <c r="B2">
        <f>ROUND(AVERAGE('Category Stats'!B2:B13),0)</f>
        <v>47</v>
      </c>
      <c r="C2">
        <f>ROUND(AVERAGE('Category Stats'!C2:C13),0)</f>
        <v>30</v>
      </c>
    </row>
    <row r="3" spans="1:3" x14ac:dyDescent="0.45">
      <c r="A3" t="s">
        <v>2112</v>
      </c>
      <c r="B3">
        <f>ROUND(MEDIAN('Category Stats'!B2:B13),0)</f>
        <v>11</v>
      </c>
      <c r="C3">
        <f>ROUND(MEDIAN('Category Stats'!C2:C13),0)</f>
        <v>3</v>
      </c>
    </row>
    <row r="4" spans="1:3" x14ac:dyDescent="0.45">
      <c r="A4" t="s">
        <v>2114</v>
      </c>
      <c r="B4">
        <f>MIN('Category Stats'!B2:B13)</f>
        <v>4</v>
      </c>
      <c r="C4">
        <f>MIN('Category Stats'!C2:C13)</f>
        <v>0</v>
      </c>
    </row>
    <row r="5" spans="1:3" x14ac:dyDescent="0.45">
      <c r="A5" t="s">
        <v>2115</v>
      </c>
      <c r="B5">
        <f>MAX('Category Stats'!B2:B13)</f>
        <v>191</v>
      </c>
      <c r="C5">
        <f>MAX('Category Stats'!C2:C13)</f>
        <v>163</v>
      </c>
    </row>
    <row r="6" spans="1:3" x14ac:dyDescent="0.45">
      <c r="A6" t="s">
        <v>2116</v>
      </c>
      <c r="B6">
        <f>ROUND(VAR('Category Stats'!B2:B13),0)</f>
        <v>4660</v>
      </c>
      <c r="C6">
        <f>ROUND(VAR('Category Stats'!C2:C13),0)</f>
        <v>3028</v>
      </c>
    </row>
    <row r="7" spans="1:3" x14ac:dyDescent="0.45">
      <c r="A7" t="s">
        <v>2117</v>
      </c>
      <c r="B7">
        <f>ROUND(_xlfn.STDEV.P('Category Stats'!B2:B12),0)</f>
        <v>65</v>
      </c>
      <c r="C7">
        <f>ROUND(_xlfn.STDEV.P('Category Stats'!C2:C12),0)</f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Based On Subcategory</vt:lpstr>
      <vt:lpstr>Campaign Outcome</vt:lpstr>
      <vt:lpstr>LaunchDateOutcomes</vt:lpstr>
      <vt:lpstr>Category Stats</vt:lpstr>
      <vt:lpstr>Summary Stats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Minta Burke</cp:lastModifiedBy>
  <dcterms:created xsi:type="dcterms:W3CDTF">2021-09-29T18:52:28Z</dcterms:created>
  <dcterms:modified xsi:type="dcterms:W3CDTF">2022-12-23T04:16:01Z</dcterms:modified>
</cp:coreProperties>
</file>