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aschemel/Documents/Bootcamp/Homework/excel-challenge/"/>
    </mc:Choice>
  </mc:AlternateContent>
  <xr:revisionPtr revIDLastSave="0" documentId="13_ncr:1_{5C61D111-9F3A-5E41-9D6F-48CDD906720C}" xr6:coauthVersionLast="45" xr6:coauthVersionMax="45" xr10:uidLastSave="{00000000-0000-0000-0000-000000000000}"/>
  <bookViews>
    <workbookView xWindow="-38200" yWindow="480" windowWidth="38200" windowHeight="21140" activeTab="3" xr2:uid="{00000000-000D-0000-FFFF-FFFF00000000}"/>
  </bookViews>
  <sheets>
    <sheet name="Pivot by Category" sheetId="2" r:id="rId1"/>
    <sheet name="Pivot by Sub-Category" sheetId="3" r:id="rId2"/>
    <sheet name="Pivot by Date Created" sheetId="4" r:id="rId3"/>
    <sheet name="Data" sheetId="1" r:id="rId4"/>
    <sheet name="Bonus" sheetId="5" r:id="rId5"/>
    <sheet name="Bonus Statistical Analysis" sheetId="6" r:id="rId6"/>
  </sheets>
  <definedNames>
    <definedName name="_xlnm._FilterDatabase" localSheetId="3" hidden="1">Data!$A$1:$T$4115</definedName>
  </definedNames>
  <calcPr calcId="191029"/>
  <pivotCaches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" i="6" l="1"/>
  <c r="M7" i="6"/>
  <c r="M6" i="6"/>
  <c r="M5" i="6"/>
  <c r="M4" i="6"/>
  <c r="M3" i="6"/>
  <c r="J7" i="6"/>
  <c r="J8" i="6"/>
  <c r="J6" i="6"/>
  <c r="J5" i="6"/>
  <c r="J4" i="6"/>
  <c r="J3" i="6"/>
  <c r="D13" i="5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E10" i="5" s="1"/>
  <c r="B9" i="5"/>
  <c r="B8" i="5"/>
  <c r="E8" i="5" s="1"/>
  <c r="B7" i="5"/>
  <c r="E7" i="5" s="1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9" i="5" l="1"/>
  <c r="H7" i="5"/>
  <c r="H8" i="5"/>
  <c r="H9" i="5"/>
  <c r="H10" i="5"/>
  <c r="F10" i="5"/>
  <c r="G7" i="5"/>
  <c r="G8" i="5"/>
  <c r="G9" i="5"/>
  <c r="G10" i="5"/>
  <c r="E2" i="5"/>
  <c r="G2" i="5" s="1"/>
  <c r="E6" i="5"/>
  <c r="H6" i="5" s="1"/>
  <c r="E13" i="5"/>
  <c r="F13" i="5" s="1"/>
  <c r="E5" i="5"/>
  <c r="F5" i="5" s="1"/>
  <c r="F9" i="5"/>
  <c r="E12" i="5"/>
  <c r="H12" i="5" s="1"/>
  <c r="E4" i="5"/>
  <c r="H4" i="5" s="1"/>
  <c r="F8" i="5"/>
  <c r="E11" i="5"/>
  <c r="F11" i="5" s="1"/>
  <c r="E3" i="5"/>
  <c r="G3" i="5" s="1"/>
  <c r="F7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  <c r="G5" i="5"/>
  <c r="H11" i="5"/>
  <c r="H3" i="5"/>
  <c r="H13" i="5"/>
  <c r="F3" i="5"/>
  <c r="G13" i="5"/>
  <c r="F6" i="5"/>
  <c r="H2" i="5"/>
  <c r="G11" i="5"/>
  <c r="F12" i="5"/>
  <c r="F4" i="5"/>
  <c r="F2" i="5"/>
  <c r="G12" i="5"/>
  <c r="G4" i="5"/>
  <c r="G6" i="5"/>
</calcChain>
</file>

<file path=xl/sharedStrings.xml><?xml version="1.0" encoding="utf-8"?>
<sst xmlns="http://schemas.openxmlformats.org/spreadsheetml/2006/main" count="28572" uniqueCount="8408">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</sst>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4E5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10" fontId="0" fillId="0" borderId="0" xfId="0" applyNumberForma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ont>
        <b val="0"/>
        <i val="0"/>
      </font>
      <fill>
        <patternFill>
          <bgColor theme="9" tint="0.39994506668294322"/>
        </patternFill>
      </fill>
    </dxf>
    <dxf>
      <fill>
        <patternFill>
          <bgColor rgb="FFFF4E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ill>
        <patternFill>
          <bgColor rgb="FFFF4E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ill>
        <patternFill>
          <bgColor rgb="FFFF4E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4E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Kickstarter Projects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4E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1-6247-A957-452EA07E1463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E50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01-6247-A957-452EA07E1463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01-6247-A957-452EA07E1463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01-6247-A957-452EA07E1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4442015"/>
        <c:axId val="2077440399"/>
      </c:barChart>
      <c:catAx>
        <c:axId val="2094442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40399"/>
        <c:crosses val="autoZero"/>
        <c:auto val="1"/>
        <c:lblAlgn val="ctr"/>
        <c:lblOffset val="100"/>
        <c:noMultiLvlLbl val="0"/>
      </c:catAx>
      <c:valAx>
        <c:axId val="207744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Count of Kicktarter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44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4E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rgbClr val="FF4E5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F-8841-9ED4-B6A2D3DB1660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E50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B-2642-B50C-AD355DAD4AAB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B-2642-B50C-AD355DAD4AAB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B-2642-B50C-AD355DAD4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813504"/>
        <c:axId val="2121289503"/>
      </c:barChart>
      <c:catAx>
        <c:axId val="2781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89503"/>
        <c:crosses val="autoZero"/>
        <c:auto val="1"/>
        <c:lblAlgn val="ctr"/>
        <c:lblOffset val="100"/>
        <c:noMultiLvlLbl val="0"/>
      </c:catAx>
      <c:valAx>
        <c:axId val="212128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Kickstarter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 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Kickstarters by Creation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4E50"/>
            </a:solidFill>
            <a:round/>
          </a:ln>
          <a:effectLst/>
        </c:spPr>
        <c:marker>
          <c:symbol val="circle"/>
          <c:size val="5"/>
          <c:spPr>
            <a:solidFill>
              <a:srgbClr val="FF4E50"/>
            </a:solidFill>
            <a:ln w="9525">
              <a:solidFill>
                <a:srgbClr val="FF4E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8-ED45-8C95-1F5F61E477B1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4E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4E50"/>
              </a:solidFill>
              <a:ln w="9525">
                <a:solidFill>
                  <a:srgbClr val="FF4E50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8-ED45-8C95-1F5F61E477B1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8-ED45-8C95-1F5F61E4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58944"/>
        <c:axId val="1282128"/>
      </c:lineChart>
      <c:catAx>
        <c:axId val="7025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Creation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128"/>
        <c:crosses val="autoZero"/>
        <c:auto val="1"/>
        <c:lblAlgn val="ctr"/>
        <c:lblOffset val="100"/>
        <c:noMultiLvlLbl val="0"/>
      </c:catAx>
      <c:valAx>
        <c:axId val="12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5-8040-AC2D-4E784132007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5-8040-AC2D-4E784132007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D5-8040-AC2D-4E7841320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0096"/>
        <c:axId val="29278192"/>
      </c:lineChart>
      <c:catAx>
        <c:axId val="7050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78192"/>
        <c:crosses val="autoZero"/>
        <c:auto val="1"/>
        <c:lblAlgn val="ctr"/>
        <c:lblOffset val="100"/>
        <c:noMultiLvlLbl val="0"/>
      </c:catAx>
      <c:valAx>
        <c:axId val="292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0</xdr:rowOff>
    </xdr:from>
    <xdr:to>
      <xdr:col>18</xdr:col>
      <xdr:colOff>63500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4D3E3-CE8D-4B45-97F8-4B00F5ACE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0</xdr:rowOff>
    </xdr:from>
    <xdr:to>
      <xdr:col>24</xdr:col>
      <xdr:colOff>266700</xdr:colOff>
      <xdr:row>45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8E6CD-CA11-B44B-9C50-EE06EBAA0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177800</xdr:rowOff>
    </xdr:from>
    <xdr:to>
      <xdr:col>18</xdr:col>
      <xdr:colOff>177800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636BF-E909-7B49-BC9A-4C37D5607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242523</xdr:colOff>
      <xdr:row>14</xdr:row>
      <xdr:rowOff>1682</xdr:rowOff>
    </xdr:from>
    <xdr:to>
      <xdr:col>9</xdr:col>
      <xdr:colOff>726806</xdr:colOff>
      <xdr:row>36</xdr:row>
      <xdr:rowOff>53554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71B7C-1B71-3645-9C0F-1023893B9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4.094111458333" createdVersion="6" refreshedVersion="6" minRefreshableVersion="3" recordCount="4114" xr:uid="{EF33075E-FDFC-7049-BE15-3701AC2EC0F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20399138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4.110190856481" createdVersion="6" refreshedVersion="6" minRefreshableVersion="3" recordCount="4114" xr:uid="{37914BD5-0405-A34D-9FCC-A8F2524A3BA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937DF-A604-8347-8367-B86A010E8C16}" name="PivotTable2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 rowHeaderCaption="Category">
  <location ref="A62:E73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showDataAs="percentOfRow" baseField="0" baseItem="0" numFmtId="1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9BC1B-F7CC-F34E-AFF0-0529DDA0A6E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7DB04-7955-4B41-B26F-2E97F8B79D7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FDE24-002E-5141-9AE1-3F2CC061568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04F57-530F-5749-B4C1-23DE92360E53}">
  <dimension ref="A1:U73"/>
  <sheetViews>
    <sheetView topLeftCell="A37" workbookViewId="0">
      <selection activeCell="B44" sqref="B44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7" bestFit="1" customWidth="1"/>
    <col min="4" max="4" width="8.1640625" bestFit="1" customWidth="1"/>
    <col min="5" max="5" width="6" bestFit="1" customWidth="1"/>
    <col min="6" max="6" width="10" bestFit="1" customWidth="1"/>
  </cols>
  <sheetData>
    <row r="1" spans="1:21" x14ac:dyDescent="0.2">
      <c r="A1" s="8" t="s">
        <v>8223</v>
      </c>
      <c r="B1" t="s">
        <v>8323</v>
      </c>
    </row>
    <row r="3" spans="1:21" x14ac:dyDescent="0.2">
      <c r="A3" s="8" t="s">
        <v>8322</v>
      </c>
      <c r="B3" s="8" t="s">
        <v>8321</v>
      </c>
    </row>
    <row r="4" spans="1:21" x14ac:dyDescent="0.2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21" x14ac:dyDescent="0.2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  <c r="U5" s="5"/>
    </row>
    <row r="6" spans="1:21" x14ac:dyDescent="0.2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U6" s="5"/>
    </row>
    <row r="7" spans="1:21" x14ac:dyDescent="0.2">
      <c r="A7" s="9" t="s">
        <v>8313</v>
      </c>
      <c r="B7" s="10">
        <v>80</v>
      </c>
      <c r="C7" s="10">
        <v>140</v>
      </c>
      <c r="D7" s="10"/>
      <c r="E7" s="10"/>
      <c r="F7" s="10">
        <v>220</v>
      </c>
      <c r="U7" s="5"/>
    </row>
    <row r="8" spans="1:21" x14ac:dyDescent="0.2">
      <c r="A8" s="9" t="s">
        <v>8314</v>
      </c>
      <c r="B8" s="10"/>
      <c r="C8" s="10"/>
      <c r="D8" s="10">
        <v>24</v>
      </c>
      <c r="E8" s="10"/>
      <c r="F8" s="10">
        <v>24</v>
      </c>
      <c r="U8" s="5"/>
    </row>
    <row r="9" spans="1:21" x14ac:dyDescent="0.2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U9" s="5"/>
    </row>
    <row r="10" spans="1:21" x14ac:dyDescent="0.2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  <c r="U10" s="5"/>
    </row>
    <row r="11" spans="1:21" x14ac:dyDescent="0.2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  <c r="U11" s="5"/>
    </row>
    <row r="12" spans="1:21" x14ac:dyDescent="0.2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  <c r="U12" s="5"/>
    </row>
    <row r="13" spans="1:21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U13" s="5"/>
    </row>
    <row r="14" spans="1:21" x14ac:dyDescent="0.2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U14" s="5"/>
    </row>
    <row r="48" spans="1:7" x14ac:dyDescent="0.2">
      <c r="A48" s="9"/>
      <c r="B48" s="10"/>
      <c r="C48" s="10"/>
      <c r="D48" s="10"/>
      <c r="E48" s="10"/>
      <c r="F48" s="10"/>
      <c r="G48" s="5"/>
    </row>
    <row r="49" spans="1:7" x14ac:dyDescent="0.2">
      <c r="A49" s="9"/>
      <c r="B49" s="10"/>
      <c r="C49" s="10"/>
      <c r="D49" s="10"/>
      <c r="E49" s="10"/>
      <c r="F49" s="10"/>
      <c r="G49" s="5"/>
    </row>
    <row r="50" spans="1:7" x14ac:dyDescent="0.2">
      <c r="A50" s="9"/>
      <c r="B50" s="10"/>
      <c r="C50" s="10"/>
      <c r="D50" s="10"/>
      <c r="E50" s="10"/>
      <c r="F50" s="10"/>
      <c r="G50" s="5"/>
    </row>
    <row r="51" spans="1:7" x14ac:dyDescent="0.2">
      <c r="A51" s="9"/>
      <c r="B51" s="10"/>
      <c r="C51" s="10"/>
      <c r="D51" s="10"/>
      <c r="E51" s="10"/>
      <c r="F51" s="10"/>
      <c r="G51" s="5"/>
    </row>
    <row r="52" spans="1:7" x14ac:dyDescent="0.2">
      <c r="A52" s="9"/>
      <c r="B52" s="10"/>
      <c r="C52" s="10"/>
      <c r="D52" s="10"/>
      <c r="E52" s="10"/>
      <c r="F52" s="10"/>
      <c r="G52" s="5"/>
    </row>
    <row r="53" spans="1:7" x14ac:dyDescent="0.2">
      <c r="A53" s="9"/>
      <c r="B53" s="10"/>
      <c r="C53" s="10"/>
      <c r="D53" s="10"/>
      <c r="E53" s="10"/>
      <c r="F53" s="10"/>
      <c r="G53" s="5"/>
    </row>
    <row r="54" spans="1:7" x14ac:dyDescent="0.2">
      <c r="A54" s="9"/>
      <c r="B54" s="10"/>
      <c r="C54" s="10"/>
      <c r="D54" s="10"/>
      <c r="E54" s="10"/>
      <c r="F54" s="10"/>
      <c r="G54" s="5"/>
    </row>
    <row r="55" spans="1:7" x14ac:dyDescent="0.2">
      <c r="A55" s="9"/>
      <c r="B55" s="10"/>
      <c r="C55" s="10"/>
      <c r="D55" s="10"/>
      <c r="E55" s="10"/>
      <c r="F55" s="10"/>
      <c r="G55" s="5"/>
    </row>
    <row r="56" spans="1:7" x14ac:dyDescent="0.2">
      <c r="A56" s="9"/>
      <c r="B56" s="10"/>
      <c r="C56" s="10"/>
      <c r="D56" s="10"/>
      <c r="E56" s="10"/>
      <c r="F56" s="10"/>
      <c r="G56" s="5"/>
    </row>
    <row r="60" spans="1:7" x14ac:dyDescent="0.2">
      <c r="A60" s="8" t="s">
        <v>8223</v>
      </c>
      <c r="B60" t="s">
        <v>8323</v>
      </c>
    </row>
    <row r="62" spans="1:7" x14ac:dyDescent="0.2">
      <c r="A62" s="8" t="s">
        <v>8322</v>
      </c>
      <c r="B62" s="8" t="s">
        <v>8321</v>
      </c>
    </row>
    <row r="63" spans="1:7" x14ac:dyDescent="0.2">
      <c r="A63" s="8" t="s">
        <v>8308</v>
      </c>
      <c r="B63" t="s">
        <v>8219</v>
      </c>
      <c r="C63" t="s">
        <v>8221</v>
      </c>
      <c r="D63" t="s">
        <v>8220</v>
      </c>
      <c r="E63" t="s">
        <v>8222</v>
      </c>
    </row>
    <row r="64" spans="1:7" x14ac:dyDescent="0.2">
      <c r="A64" s="9" t="s">
        <v>8311</v>
      </c>
      <c r="B64" s="16">
        <v>0.57692307692307687</v>
      </c>
      <c r="C64" s="16">
        <v>0.34615384615384615</v>
      </c>
      <c r="D64" s="16">
        <v>7.6923076923076927E-2</v>
      </c>
      <c r="E64" s="16">
        <v>0</v>
      </c>
    </row>
    <row r="65" spans="1:5" x14ac:dyDescent="0.2">
      <c r="A65" s="9" t="s">
        <v>8312</v>
      </c>
      <c r="B65" s="16">
        <v>0.17</v>
      </c>
      <c r="C65" s="16">
        <v>0.7</v>
      </c>
      <c r="D65" s="16">
        <v>0.1</v>
      </c>
      <c r="E65" s="16">
        <v>0.03</v>
      </c>
    </row>
    <row r="66" spans="1:5" x14ac:dyDescent="0.2">
      <c r="A66" s="9" t="s">
        <v>8313</v>
      </c>
      <c r="B66" s="16">
        <v>0.36363636363636365</v>
      </c>
      <c r="C66" s="16">
        <v>0.63636363636363635</v>
      </c>
      <c r="D66" s="16">
        <v>0</v>
      </c>
      <c r="E66" s="16">
        <v>0</v>
      </c>
    </row>
    <row r="67" spans="1:5" x14ac:dyDescent="0.2">
      <c r="A67" s="9" t="s">
        <v>8314</v>
      </c>
      <c r="B67" s="16">
        <v>0</v>
      </c>
      <c r="C67" s="16">
        <v>0</v>
      </c>
      <c r="D67" s="16">
        <v>1</v>
      </c>
      <c r="E67" s="16">
        <v>0</v>
      </c>
    </row>
    <row r="68" spans="1:5" x14ac:dyDescent="0.2">
      <c r="A68" s="9" t="s">
        <v>8315</v>
      </c>
      <c r="B68" s="16">
        <v>0.77142857142857146</v>
      </c>
      <c r="C68" s="16">
        <v>0.17142857142857143</v>
      </c>
      <c r="D68" s="16">
        <v>2.8571428571428571E-2</v>
      </c>
      <c r="E68" s="16">
        <v>2.8571428571428571E-2</v>
      </c>
    </row>
    <row r="69" spans="1:5" x14ac:dyDescent="0.2">
      <c r="A69" s="9" t="s">
        <v>8316</v>
      </c>
      <c r="B69" s="16">
        <v>0.4681818181818182</v>
      </c>
      <c r="C69" s="16">
        <v>0.53181818181818186</v>
      </c>
      <c r="D69" s="16">
        <v>0</v>
      </c>
      <c r="E69" s="16">
        <v>0</v>
      </c>
    </row>
    <row r="70" spans="1:5" x14ac:dyDescent="0.2">
      <c r="A70" s="9" t="s">
        <v>8317</v>
      </c>
      <c r="B70" s="16">
        <v>0.33755274261603374</v>
      </c>
      <c r="C70" s="16">
        <v>0.53586497890295359</v>
      </c>
      <c r="D70" s="16">
        <v>0.12658227848101267</v>
      </c>
      <c r="E70" s="16">
        <v>0</v>
      </c>
    </row>
    <row r="71" spans="1:5" x14ac:dyDescent="0.2">
      <c r="A71" s="9" t="s">
        <v>8318</v>
      </c>
      <c r="B71" s="16">
        <v>0.34833333333333333</v>
      </c>
      <c r="C71" s="16">
        <v>0.35499999999999998</v>
      </c>
      <c r="D71" s="16">
        <v>0.29666666666666669</v>
      </c>
      <c r="E71" s="16">
        <v>0</v>
      </c>
    </row>
    <row r="72" spans="1:5" x14ac:dyDescent="0.2">
      <c r="A72" s="9" t="s">
        <v>8319</v>
      </c>
      <c r="B72" s="16">
        <v>0.60229720028715006</v>
      </c>
      <c r="C72" s="16">
        <v>0.35391241923905242</v>
      </c>
      <c r="D72" s="16">
        <v>2.6561378320172292E-2</v>
      </c>
      <c r="E72" s="16">
        <v>1.7229002153625269E-2</v>
      </c>
    </row>
    <row r="73" spans="1:5" x14ac:dyDescent="0.2">
      <c r="A73" s="9" t="s">
        <v>8320</v>
      </c>
      <c r="B73" s="16">
        <v>0.53111327175498302</v>
      </c>
      <c r="C73" s="16">
        <v>0.37190082644628097</v>
      </c>
      <c r="D73" s="16">
        <v>8.4832280019445788E-2</v>
      </c>
      <c r="E73" s="16">
        <v>1.2153621779290228E-2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03575-E396-4F43-993E-3648B4AF4020}">
  <dimension ref="A1:F47"/>
  <sheetViews>
    <sheetView workbookViewId="0">
      <selection activeCell="B30" sqref="B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8322</v>
      </c>
      <c r="B4" s="8" t="s">
        <v>8321</v>
      </c>
    </row>
    <row r="5" spans="1:6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F3A7-FADC-4540-8566-D0CC8E86DB7F}">
  <dimension ref="A1:G51"/>
  <sheetViews>
    <sheetView workbookViewId="0">
      <selection activeCell="A20" sqref="A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8323</v>
      </c>
    </row>
    <row r="2" spans="1:5" x14ac:dyDescent="0.2">
      <c r="A2" s="8" t="s">
        <v>8379</v>
      </c>
      <c r="B2" t="s">
        <v>8323</v>
      </c>
    </row>
    <row r="4" spans="1:5" x14ac:dyDescent="0.2">
      <c r="A4" s="8" t="s">
        <v>8322</v>
      </c>
      <c r="B4" s="8" t="s">
        <v>8321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  <row r="40" spans="1:7" x14ac:dyDescent="0.2">
      <c r="A40" s="12"/>
      <c r="B40" s="10"/>
      <c r="C40" s="10"/>
      <c r="D40" s="10"/>
      <c r="E40" s="10"/>
      <c r="G40" s="17"/>
    </row>
    <row r="41" spans="1:7" x14ac:dyDescent="0.2">
      <c r="A41" s="12"/>
      <c r="B41" s="10"/>
      <c r="C41" s="10"/>
      <c r="D41" s="10"/>
      <c r="E41" s="10"/>
      <c r="G41" s="17"/>
    </row>
    <row r="42" spans="1:7" x14ac:dyDescent="0.2">
      <c r="A42" s="12"/>
      <c r="B42" s="10"/>
      <c r="C42" s="10"/>
      <c r="D42" s="10"/>
      <c r="E42" s="10"/>
      <c r="G42" s="17"/>
    </row>
    <row r="43" spans="1:7" x14ac:dyDescent="0.2">
      <c r="A43" s="12"/>
      <c r="B43" s="10"/>
      <c r="C43" s="10"/>
      <c r="D43" s="10"/>
      <c r="E43" s="10"/>
      <c r="G43" s="17"/>
    </row>
    <row r="44" spans="1:7" x14ac:dyDescent="0.2">
      <c r="A44" s="12"/>
      <c r="B44" s="10"/>
      <c r="C44" s="10"/>
      <c r="D44" s="10"/>
      <c r="E44" s="10"/>
      <c r="G44" s="17"/>
    </row>
    <row r="45" spans="1:7" x14ac:dyDescent="0.2">
      <c r="A45" s="12"/>
      <c r="B45" s="10"/>
      <c r="C45" s="10"/>
      <c r="D45" s="10"/>
      <c r="E45" s="10"/>
      <c r="G45" s="17"/>
    </row>
    <row r="46" spans="1:7" x14ac:dyDescent="0.2">
      <c r="A46" s="12"/>
      <c r="B46" s="10"/>
      <c r="C46" s="10"/>
      <c r="D46" s="10"/>
      <c r="E46" s="10"/>
      <c r="G46" s="17"/>
    </row>
    <row r="47" spans="1:7" x14ac:dyDescent="0.2">
      <c r="A47" s="12"/>
      <c r="B47" s="10"/>
      <c r="C47" s="10"/>
      <c r="D47" s="10"/>
      <c r="E47" s="10"/>
      <c r="G47" s="17"/>
    </row>
    <row r="48" spans="1:7" x14ac:dyDescent="0.2">
      <c r="A48" s="12"/>
      <c r="B48" s="10"/>
      <c r="C48" s="10"/>
      <c r="D48" s="10"/>
      <c r="E48" s="10"/>
      <c r="G48" s="17"/>
    </row>
    <row r="49" spans="1:7" x14ac:dyDescent="0.2">
      <c r="A49" s="12"/>
      <c r="B49" s="10"/>
      <c r="C49" s="10"/>
      <c r="D49" s="10"/>
      <c r="E49" s="10"/>
      <c r="G49" s="17"/>
    </row>
    <row r="50" spans="1:7" x14ac:dyDescent="0.2">
      <c r="A50" s="12"/>
      <c r="B50" s="10"/>
      <c r="C50" s="10"/>
      <c r="D50" s="10"/>
      <c r="E50" s="10"/>
      <c r="G50" s="17"/>
    </row>
    <row r="51" spans="1:7" x14ac:dyDescent="0.2">
      <c r="A51" s="12"/>
      <c r="B51" s="10"/>
      <c r="C51" s="10"/>
      <c r="D51" s="10"/>
      <c r="E51" s="10"/>
      <c r="G51" s="1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7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7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 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 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 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 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 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 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 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 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 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 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 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 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 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 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 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 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 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 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 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 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 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 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 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 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 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 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 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 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 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 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 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 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 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 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 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 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 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 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 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 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 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 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 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 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 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 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 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 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 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 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 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 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 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 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 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 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 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 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 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 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 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 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 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 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 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 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40E54-3DB2-AC47-B7B7-AF3D2E20007D}">
  <dimension ref="A1:H13"/>
  <sheetViews>
    <sheetView zoomScale="166" workbookViewId="0">
      <selection activeCell="I11" sqref="I11"/>
    </sheetView>
  </sheetViews>
  <sheetFormatPr baseColWidth="10" defaultRowHeight="15" x14ac:dyDescent="0.2"/>
  <cols>
    <col min="1" max="1" width="24.83203125" bestFit="1" customWidth="1"/>
    <col min="2" max="2" width="15.6640625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ht="16" x14ac:dyDescent="0.2">
      <c r="A1" s="2" t="s">
        <v>8380</v>
      </c>
      <c r="B1" s="2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COUNTIFS(Data!$F$2:$F$4115, "successful",Data!$D$2:$D$4115, "&lt;1000")</f>
        <v>322</v>
      </c>
      <c r="C2">
        <f>COUNTIFS(Data!$F$2:$F$4115, "failed",Data!$D$2:$D$4115, "&lt;1000")</f>
        <v>113</v>
      </c>
      <c r="D2">
        <f>COUNTIFS(Data!$F$2:$F$4115, "canceled",Data!$D$2:$D$4115,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COUNTIFS(Data!$F$2:$F$4115, "successful",Data!$D$2:$D$4115, "&gt;=1000",Data!$D$2:$D$4115, "&lt;=4999")</f>
        <v>932</v>
      </c>
      <c r="C3">
        <f>COUNTIFS(Data!$F$2:$F$4115, "failed",Data!$D$2:$D$4115, "&gt;=1000",Data!$D$2:$D$4115, "&lt;=4999")</f>
        <v>420</v>
      </c>
      <c r="D3">
        <f>COUNTIFS(Data!$F$2:$F$4115, "canceled",Data!$D$2:$D$4115, "&gt;=1000",Data!$D$2:$D$4115,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COUNTIFS(Data!$F$2:$F$4115, "successful",Data!$D$2:$D$4115, "&gt;=5000",Data!$D$2:$D$4115, "&lt;=9999")</f>
        <v>381</v>
      </c>
      <c r="C4">
        <f>COUNTIFS(Data!$F$2:$F$4115, "failed",Data!$D$2:$D$4115, "&gt;=5000",Data!$D$2:$D$4115, "&lt;=9999")</f>
        <v>283</v>
      </c>
      <c r="D4">
        <f>COUNTIFS(Data!$F$2:$F$4115, "canceled",Data!$D$2:$D$4115, "&gt;=5000",Data!$D$2:$D$4115,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COUNTIFS(Data!$F$2:$F$4115, "successful",Data!$D$2:$D$4115, "&gt;=10000",Data!$D$2:$D$4115, "&lt;=14999")</f>
        <v>168</v>
      </c>
      <c r="C5">
        <f>COUNTIFS(Data!$F$2:$F$4115, "failed",Data!$D$2:$D$4115, "&gt;=10000",Data!$D$2:$D$4115, "&lt;=14999")</f>
        <v>144</v>
      </c>
      <c r="D5">
        <f>COUNTIFS(Data!$F$2:$F$4115, "canceled",Data!$D$2:$D$4115, "&gt;=10000",Data!$D$2:$D$4115,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COUNTIFS(Data!$F$2:$F$4115, "successful",Data!$D$2:$D$4115, "&gt;=15000",Data!$D$2:$D$4115, "&lt;=19999")</f>
        <v>94</v>
      </c>
      <c r="C6">
        <f>COUNTIFS(Data!$F$2:$F$4115, "failed",Data!$D$2:$D$4115, "&gt;=15000",Data!$D$2:$D$4115, "&lt;=19999")</f>
        <v>90</v>
      </c>
      <c r="D6">
        <f>COUNTIFS(Data!$F$2:$F$4115, "canceled",Data!$D$2:$D$4115, "&gt;=15000",Data!$D$2:$D$4115,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COUNTIFS(Data!$F$2:$F$4115, "successful",Data!$D$2:$D$4115, "&gt;=20000",Data!$D$2:$D$4115, "&lt;=24999")</f>
        <v>62</v>
      </c>
      <c r="C7">
        <f>COUNTIFS(Data!$F$2:$F$4115, "failed",Data!$D$2:$D$4115, "&gt;=20000",Data!$D$2:$D$4115, "&lt;=24999")</f>
        <v>72</v>
      </c>
      <c r="D7">
        <f>COUNTIFS(Data!$F$2:$F$4115, "canceled",Data!$D$2:$D$4115, "&gt;=20000",Data!$D$2:$D$4115,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COUNTIFS(Data!$F$2:$F$4115, "successful",Data!$D$2:$D$4115, "&gt;=25000",Data!$D$2:$D$4115, "&lt;=29999")</f>
        <v>55</v>
      </c>
      <c r="C8">
        <f>COUNTIFS(Data!$F$2:$F$4115, "failed",Data!$D$2:$D$4115, "&gt;=25000",Data!$D$2:$D$4115, "&lt;=29999")</f>
        <v>64</v>
      </c>
      <c r="D8">
        <f>COUNTIFS(Data!$F$2:$F$4115, "canceled",Data!$D$2:$D$4115, "&gt;=25000",Data!$D$2:$D$4115,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COUNTIFS(Data!$F$2:$F$4115, "successful",Data!$D$2:$D$4115, "&gt;=30000",Data!$D$2:$D$4115, "&lt;=34999")</f>
        <v>32</v>
      </c>
      <c r="C9">
        <f>COUNTIFS(Data!$F$2:$F$4115, "failed",Data!$D$2:$D$4115, "&gt;=30000",Data!$D$2:$D$4115, "&lt;=34999")</f>
        <v>37</v>
      </c>
      <c r="D9">
        <f>COUNTIFS(Data!$F$2:$F$4115, "canceled",Data!$D$2:$D$4115, "&gt;=30000",Data!$D$2:$D$4115,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8399</v>
      </c>
      <c r="B10">
        <f>COUNTIFS(Data!$F$2:$F$4115, "successful",Data!$D$2:$D$4115, "&gt;=35000",Data!$D$2:$D$4115, "&lt;=39999")</f>
        <v>26</v>
      </c>
      <c r="C10">
        <f>COUNTIFS(Data!$F$2:$F$4115, "failed",Data!$D$2:$D$4115, "&gt;=35000",Data!$D$2:$D$4115, "&lt;=39999")</f>
        <v>22</v>
      </c>
      <c r="D10">
        <f>COUNTIFS(Data!$F$2:$F$4115, "canceled",Data!$D$2:$D$4115, "&gt;=35000",Data!$D$2:$D$4115,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COUNTIFS(Data!$F$2:$F$4115, "successful",Data!$D$2:$D$4115, "&gt;=40000",Data!$D$2:$D$4115, "&lt;=44999")</f>
        <v>21</v>
      </c>
      <c r="C11">
        <f>COUNTIFS(Data!$F$2:$F$4115, "failed",Data!$D$2:$D$4115, "&gt;=40000",Data!$D$2:$D$4115, "&lt;=44999")</f>
        <v>16</v>
      </c>
      <c r="D11">
        <f>COUNTIFS(Data!$F$2:$F$4115, "canceled",Data!$D$2:$D$4115, "&gt;=40000",Data!$D$2:$D$4115,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>
        <f>COUNTIFS(Data!$F$2:$F$4115, "successful",Data!$D$2:$D$4115, "&gt;=45000",Data!$D$2:$D$4115, "&lt;=49999")</f>
        <v>6</v>
      </c>
      <c r="C12">
        <f>COUNTIFS(Data!$F$2:$F$4115, "failed",Data!$D$2:$D$4115, "&gt;=45000",Data!$D$2:$D$4115, "&lt;=49999")</f>
        <v>11</v>
      </c>
      <c r="D12">
        <f>COUNTIFS(Data!$F$2:$F$4115, "canceled",Data!$D$2:$D$4115, "&gt;=45000",Data!$D$2:$D$4115,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>
        <f>COUNTIFS(Data!$F$2:$F$4115, "successful",Data!$D$2:$D$4115, "&gt;=50000")</f>
        <v>86</v>
      </c>
      <c r="C13">
        <f>COUNTIFS(Data!$F$2:$F$4115, "failed",Data!$D$2:$D$4115, "&gt;=50000")</f>
        <v>258</v>
      </c>
      <c r="D13">
        <f>COUNTIFS(Data!$F$2:$F$4115, "canceled",Data!$D$2:$D$4115,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225B-C283-8548-B1CD-9688A825D3DA}">
  <dimension ref="A1:M2186"/>
  <sheetViews>
    <sheetView workbookViewId="0">
      <selection activeCell="K9" sqref="K9"/>
    </sheetView>
  </sheetViews>
  <sheetFormatPr baseColWidth="10" defaultRowHeight="15" x14ac:dyDescent="0.2"/>
  <cols>
    <col min="2" max="2" width="12.33203125" bestFit="1" customWidth="1"/>
    <col min="5" max="5" width="12.33203125" bestFit="1" customWidth="1"/>
    <col min="9" max="9" width="15.6640625" bestFit="1" customWidth="1"/>
    <col min="12" max="12" width="15.6640625" bestFit="1" customWidth="1"/>
  </cols>
  <sheetData>
    <row r="1" spans="1:13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I2" s="14" t="s">
        <v>8406</v>
      </c>
      <c r="J2" s="14"/>
      <c r="L2" s="15" t="s">
        <v>8407</v>
      </c>
      <c r="M2" s="15"/>
    </row>
    <row r="3" spans="1:13" x14ac:dyDescent="0.2">
      <c r="A3" t="s">
        <v>8219</v>
      </c>
      <c r="B3">
        <v>79</v>
      </c>
      <c r="D3" t="s">
        <v>8221</v>
      </c>
      <c r="E3">
        <v>1</v>
      </c>
      <c r="I3" s="13" t="s">
        <v>8400</v>
      </c>
      <c r="J3">
        <f>AVERAGE(B2:B2186)</f>
        <v>194.42517162471395</v>
      </c>
      <c r="L3" s="13" t="s">
        <v>8400</v>
      </c>
      <c r="M3">
        <f>AVERAGE(E2:E1531)</f>
        <v>17.709803921568628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  <c r="I4" s="13" t="s">
        <v>8401</v>
      </c>
      <c r="J4">
        <f>MEDIAN(B2:B2186)</f>
        <v>62</v>
      </c>
      <c r="L4" s="13" t="s">
        <v>8401</v>
      </c>
      <c r="M4">
        <f>MEDIAN(E2:E1531)</f>
        <v>4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  <c r="I5" s="13" t="s">
        <v>8402</v>
      </c>
      <c r="J5">
        <f>MIN(B2:B2186)</f>
        <v>1</v>
      </c>
      <c r="L5" s="13" t="s">
        <v>8402</v>
      </c>
      <c r="M5">
        <f>MIN(E2:E1531)</f>
        <v>0</v>
      </c>
    </row>
    <row r="6" spans="1:13" x14ac:dyDescent="0.2">
      <c r="A6" t="s">
        <v>8219</v>
      </c>
      <c r="B6">
        <v>284</v>
      </c>
      <c r="D6" t="s">
        <v>8221</v>
      </c>
      <c r="E6">
        <v>7</v>
      </c>
      <c r="I6" s="13" t="s">
        <v>8403</v>
      </c>
      <c r="J6">
        <f>MAX(B2:B2186)</f>
        <v>26457</v>
      </c>
      <c r="L6" s="13" t="s">
        <v>8403</v>
      </c>
      <c r="M6">
        <f>MAX(E2:E1531)</f>
        <v>1293</v>
      </c>
    </row>
    <row r="7" spans="1:13" x14ac:dyDescent="0.2">
      <c r="A7" t="s">
        <v>8219</v>
      </c>
      <c r="B7">
        <v>47</v>
      </c>
      <c r="D7" t="s">
        <v>8221</v>
      </c>
      <c r="E7">
        <v>0</v>
      </c>
      <c r="I7" s="13" t="s">
        <v>8404</v>
      </c>
      <c r="J7">
        <f>_xlfn.VAR.S(B2:B2186)</f>
        <v>713167.37912800396</v>
      </c>
      <c r="L7" s="13" t="s">
        <v>8404</v>
      </c>
      <c r="M7">
        <f>_xlfn.VAR.S(E2:E1531)</f>
        <v>3775.6894394644714</v>
      </c>
    </row>
    <row r="8" spans="1:13" x14ac:dyDescent="0.2">
      <c r="A8" t="s">
        <v>8219</v>
      </c>
      <c r="B8">
        <v>58</v>
      </c>
      <c r="D8" t="s">
        <v>8221</v>
      </c>
      <c r="E8">
        <v>1</v>
      </c>
      <c r="I8" s="13" t="s">
        <v>8405</v>
      </c>
      <c r="J8">
        <f>_xlfn.STDEV.S(B2:B2186)</f>
        <v>844.49237955591047</v>
      </c>
      <c r="L8" s="13" t="s">
        <v>8405</v>
      </c>
      <c r="M8">
        <f>_xlfn.STDEV.S(E2:E1531)</f>
        <v>61.446638959868842</v>
      </c>
    </row>
    <row r="9" spans="1:13" x14ac:dyDescent="0.2">
      <c r="A9" t="s">
        <v>8219</v>
      </c>
      <c r="B9">
        <v>57</v>
      </c>
      <c r="D9" t="s">
        <v>8221</v>
      </c>
      <c r="E9">
        <v>2</v>
      </c>
    </row>
    <row r="10" spans="1:13" x14ac:dyDescent="0.2">
      <c r="A10" t="s">
        <v>8219</v>
      </c>
      <c r="B10">
        <v>12</v>
      </c>
      <c r="D10" t="s">
        <v>8221</v>
      </c>
      <c r="E10">
        <v>3</v>
      </c>
    </row>
    <row r="11" spans="1:13" x14ac:dyDescent="0.2">
      <c r="A11" t="s">
        <v>8219</v>
      </c>
      <c r="B11">
        <v>20</v>
      </c>
      <c r="D11" t="s">
        <v>8221</v>
      </c>
      <c r="E11">
        <v>10</v>
      </c>
    </row>
    <row r="12" spans="1:13" x14ac:dyDescent="0.2">
      <c r="A12" t="s">
        <v>8219</v>
      </c>
      <c r="B12">
        <v>19</v>
      </c>
      <c r="D12" t="s">
        <v>8221</v>
      </c>
      <c r="E12">
        <v>10</v>
      </c>
    </row>
    <row r="13" spans="1:13" x14ac:dyDescent="0.2">
      <c r="A13" t="s">
        <v>8219</v>
      </c>
      <c r="B13">
        <v>75</v>
      </c>
      <c r="D13" t="s">
        <v>8221</v>
      </c>
      <c r="E13">
        <v>1</v>
      </c>
    </row>
    <row r="14" spans="1:13" x14ac:dyDescent="0.2">
      <c r="A14" t="s">
        <v>8219</v>
      </c>
      <c r="B14">
        <v>827</v>
      </c>
      <c r="D14" t="s">
        <v>8221</v>
      </c>
      <c r="E14">
        <v>0</v>
      </c>
    </row>
    <row r="15" spans="1:13" x14ac:dyDescent="0.2">
      <c r="A15" t="s">
        <v>8219</v>
      </c>
      <c r="B15">
        <v>51</v>
      </c>
      <c r="D15" t="s">
        <v>8221</v>
      </c>
      <c r="E15">
        <v>0</v>
      </c>
    </row>
    <row r="16" spans="1:13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2">
    <mergeCell ref="I2:J2"/>
    <mergeCell ref="L2:M2"/>
  </mergeCells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by Category</vt:lpstr>
      <vt:lpstr>Pivot by Sub-Category</vt:lpstr>
      <vt:lpstr>Pivot by Date Created</vt:lpstr>
      <vt:lpstr>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2020-09-16T03:50:40Z</dcterms:modified>
</cp:coreProperties>
</file>