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105" windowWidth="20730" windowHeight="11760" tabRatio="824"/>
  </bookViews>
  <sheets>
    <sheet name="Start" sheetId="12" r:id="rId1"/>
    <sheet name="Dateneingabe" sheetId="22" r:id="rId2"/>
    <sheet name="Wärmepumpe" sheetId="24" r:id="rId3"/>
    <sheet name="Solarabsorber" sheetId="25" r:id="rId4"/>
    <sheet name="Hilfsdaten" sheetId="23" r:id="rId5"/>
  </sheets>
  <definedNames>
    <definedName name="_xlnm.Print_Area" localSheetId="1">Dateneingabe!$A$1:$T$38</definedName>
    <definedName name="Poolskizze">INDIRECT("Hilfsdaten!D"&amp;Hilfsdaten!$B$1)</definedName>
  </definedNames>
  <calcPr calcId="124519"/>
  <fileRecoveryPr repairLoad="1"/>
</workbook>
</file>

<file path=xl/calcChain.xml><?xml version="1.0" encoding="utf-8"?>
<calcChain xmlns="http://schemas.openxmlformats.org/spreadsheetml/2006/main">
  <c r="B25" i="23"/>
  <c r="D33" i="24"/>
  <c r="D64"/>
  <c r="I33"/>
  <c r="H33"/>
  <c r="G33"/>
  <c r="F33"/>
  <c r="E33"/>
  <c r="C64"/>
  <c r="C33"/>
  <c r="K25" i="23"/>
  <c r="J25"/>
  <c r="K24"/>
  <c r="J24"/>
  <c r="K23"/>
  <c r="J23"/>
  <c r="G25"/>
  <c r="C25"/>
  <c r="G24"/>
  <c r="F24"/>
  <c r="C24"/>
  <c r="B24"/>
  <c r="F25" l="1"/>
  <c r="I25" s="1"/>
  <c r="D24"/>
  <c r="D25"/>
  <c r="E25"/>
  <c r="H24"/>
  <c r="E24"/>
  <c r="I24"/>
  <c r="H25"/>
  <c r="G23"/>
  <c r="F23"/>
  <c r="C23"/>
  <c r="B23"/>
  <c r="I64" i="24"/>
  <c r="H64"/>
  <c r="G64"/>
  <c r="F64"/>
  <c r="E64"/>
  <c r="B1" i="23"/>
  <c r="G18" i="22"/>
  <c r="G19"/>
  <c r="G20"/>
  <c r="G21"/>
  <c r="G22"/>
  <c r="G16"/>
  <c r="G17"/>
  <c r="M10"/>
  <c r="R6"/>
  <c r="M11"/>
  <c r="E11"/>
  <c r="E10"/>
  <c r="C10" i="12"/>
  <c r="D34" i="24" l="1"/>
  <c r="D51" s="1"/>
  <c r="D53" s="1"/>
  <c r="H34"/>
  <c r="H44" s="1"/>
  <c r="H46" s="1"/>
  <c r="G34"/>
  <c r="G51" s="1"/>
  <c r="G53" s="1"/>
  <c r="E34"/>
  <c r="E51" s="1"/>
  <c r="E53" s="1"/>
  <c r="F34"/>
  <c r="F44" s="1"/>
  <c r="F46" s="1"/>
  <c r="I34"/>
  <c r="I51" s="1"/>
  <c r="I53" s="1"/>
  <c r="C34"/>
  <c r="C44" s="1"/>
  <c r="C46" s="1"/>
  <c r="C76"/>
  <c r="D52"/>
  <c r="D45"/>
  <c r="H45"/>
  <c r="F45"/>
  <c r="F83"/>
  <c r="F76"/>
  <c r="C52"/>
  <c r="I52"/>
  <c r="H52"/>
  <c r="D76"/>
  <c r="H83"/>
  <c r="H76"/>
  <c r="G76"/>
  <c r="G83"/>
  <c r="E83"/>
  <c r="E76"/>
  <c r="I83"/>
  <c r="I76"/>
  <c r="G45"/>
  <c r="C45"/>
  <c r="I45"/>
  <c r="E45"/>
  <c r="F52"/>
  <c r="G52"/>
  <c r="D83"/>
  <c r="C83"/>
  <c r="E52"/>
  <c r="E12" i="22"/>
  <c r="G65" i="24" s="1"/>
  <c r="H23" i="23"/>
  <c r="I23"/>
  <c r="D23"/>
  <c r="E23"/>
  <c r="C51" i="24" l="1"/>
  <c r="C53" s="1"/>
  <c r="D44"/>
  <c r="D46" s="1"/>
  <c r="F51"/>
  <c r="F53" s="1"/>
  <c r="E44"/>
  <c r="E46" s="1"/>
  <c r="H51"/>
  <c r="H53" s="1"/>
  <c r="I44"/>
  <c r="I46" s="1"/>
  <c r="G44"/>
  <c r="G46" s="1"/>
  <c r="G47" s="1"/>
  <c r="G48" s="1"/>
  <c r="G82"/>
  <c r="G84" s="1"/>
  <c r="G85" s="1"/>
  <c r="G86" s="1"/>
  <c r="G75"/>
  <c r="G77" s="1"/>
  <c r="G37"/>
  <c r="G39" s="1"/>
  <c r="C37"/>
  <c r="C39" s="1"/>
  <c r="G68"/>
  <c r="G70" s="1"/>
  <c r="F37"/>
  <c r="F39" s="1"/>
  <c r="H37"/>
  <c r="H39" s="1"/>
  <c r="D37"/>
  <c r="D39" s="1"/>
  <c r="I37"/>
  <c r="I39" s="1"/>
  <c r="E37"/>
  <c r="E39" s="1"/>
  <c r="C38"/>
  <c r="F38"/>
  <c r="E69"/>
  <c r="I69"/>
  <c r="F69"/>
  <c r="G38"/>
  <c r="D69"/>
  <c r="H69"/>
  <c r="H38"/>
  <c r="D38"/>
  <c r="G69"/>
  <c r="I38"/>
  <c r="E38"/>
  <c r="C69"/>
  <c r="E65"/>
  <c r="E68" s="1"/>
  <c r="E70" s="1"/>
  <c r="C65"/>
  <c r="C32"/>
  <c r="I65"/>
  <c r="I32"/>
  <c r="G54"/>
  <c r="G55" s="1"/>
  <c r="D32"/>
  <c r="G32"/>
  <c r="H32"/>
  <c r="H65"/>
  <c r="H68" s="1"/>
  <c r="H70" s="1"/>
  <c r="D65"/>
  <c r="D68" s="1"/>
  <c r="D70" s="1"/>
  <c r="F65"/>
  <c r="E32"/>
  <c r="I54"/>
  <c r="I55" s="1"/>
  <c r="F32"/>
  <c r="F82" l="1"/>
  <c r="F84" s="1"/>
  <c r="F85" s="1"/>
  <c r="F86" s="1"/>
  <c r="F75"/>
  <c r="F77" s="1"/>
  <c r="C82"/>
  <c r="C84" s="1"/>
  <c r="C85" s="1"/>
  <c r="C86" s="1"/>
  <c r="C75"/>
  <c r="C77" s="1"/>
  <c r="C78" s="1"/>
  <c r="C79" s="1"/>
  <c r="H82"/>
  <c r="H84" s="1"/>
  <c r="H85" s="1"/>
  <c r="H86" s="1"/>
  <c r="H75"/>
  <c r="H77" s="1"/>
  <c r="I75"/>
  <c r="I77" s="1"/>
  <c r="I78" s="1"/>
  <c r="I79" s="1"/>
  <c r="I82"/>
  <c r="I84" s="1"/>
  <c r="I85" s="1"/>
  <c r="I86" s="1"/>
  <c r="D47"/>
  <c r="D48" s="1"/>
  <c r="D82"/>
  <c r="D84" s="1"/>
  <c r="D85" s="1"/>
  <c r="D86" s="1"/>
  <c r="D75"/>
  <c r="D77" s="1"/>
  <c r="E54"/>
  <c r="E55" s="1"/>
  <c r="E75"/>
  <c r="E77" s="1"/>
  <c r="E82"/>
  <c r="E84" s="1"/>
  <c r="E85" s="1"/>
  <c r="E86" s="1"/>
  <c r="I68"/>
  <c r="I70" s="1"/>
  <c r="I71" s="1"/>
  <c r="I72" s="1"/>
  <c r="F68"/>
  <c r="F70" s="1"/>
  <c r="F71" s="1"/>
  <c r="C40"/>
  <c r="C41" s="1"/>
  <c r="C68"/>
  <c r="C70" s="1"/>
  <c r="C71" s="1"/>
  <c r="C72" s="1"/>
  <c r="C47"/>
  <c r="C48" s="1"/>
  <c r="C54"/>
  <c r="C55" s="1"/>
  <c r="E40"/>
  <c r="E41" s="1"/>
  <c r="E47"/>
  <c r="E48" s="1"/>
  <c r="E71"/>
  <c r="E72" s="1"/>
  <c r="I40"/>
  <c r="I41" s="1"/>
  <c r="I47"/>
  <c r="I48" s="1"/>
  <c r="G40"/>
  <c r="G41" s="1"/>
  <c r="F54"/>
  <c r="F40"/>
  <c r="F41" s="1"/>
  <c r="F47"/>
  <c r="F48" s="1"/>
  <c r="D71"/>
  <c r="D40"/>
  <c r="D41" s="1"/>
  <c r="D54"/>
  <c r="D55" s="1"/>
  <c r="H40"/>
  <c r="H47"/>
  <c r="H48" s="1"/>
  <c r="H54"/>
  <c r="H55" s="1"/>
  <c r="H71"/>
  <c r="H72" s="1"/>
  <c r="G71"/>
  <c r="G72" s="1"/>
  <c r="J86" l="1"/>
  <c r="J47"/>
  <c r="F55"/>
  <c r="J55" s="1"/>
  <c r="J54"/>
  <c r="H41"/>
  <c r="J41" s="1"/>
  <c r="J40"/>
  <c r="J85"/>
  <c r="J48"/>
  <c r="H78"/>
  <c r="H79" s="1"/>
  <c r="E78"/>
  <c r="E79" s="1"/>
  <c r="G78"/>
  <c r="G79" s="1"/>
  <c r="F72"/>
  <c r="D72"/>
  <c r="J71"/>
  <c r="F78" l="1"/>
  <c r="F79" s="1"/>
  <c r="J72"/>
  <c r="D78"/>
  <c r="D79" l="1"/>
  <c r="J79" s="1"/>
  <c r="J78"/>
</calcChain>
</file>

<file path=xl/sharedStrings.xml><?xml version="1.0" encoding="utf-8"?>
<sst xmlns="http://schemas.openxmlformats.org/spreadsheetml/2006/main" count="216" uniqueCount="111">
  <si>
    <t>m³</t>
  </si>
  <si>
    <t>Eingabewert / Messwert</t>
  </si>
  <si>
    <t>WERT</t>
  </si>
  <si>
    <t>Legende:</t>
  </si>
  <si>
    <t>Berechneter Wert</t>
  </si>
  <si>
    <t>Wert</t>
  </si>
  <si>
    <t>Stoffwert / Konstante</t>
  </si>
  <si>
    <t>Verwendung ohne jegliche Gewähr oder Anspruch auf Vollständigkeit und Richtigkeit!</t>
  </si>
  <si>
    <t>Versionshistorie:</t>
  </si>
  <si>
    <t>Datum</t>
  </si>
  <si>
    <t>Bemerkung</t>
  </si>
  <si>
    <t>Erste öffentliche Version</t>
  </si>
  <si>
    <t>Ver</t>
  </si>
  <si>
    <t>Version:</t>
  </si>
  <si>
    <t>1. Dateneingabe</t>
  </si>
  <si>
    <t>Poolgeometrie</t>
  </si>
  <si>
    <t>Länge</t>
  </si>
  <si>
    <t>Breite</t>
  </si>
  <si>
    <t>Form</t>
  </si>
  <si>
    <t>Ovalpool</t>
  </si>
  <si>
    <t>Rundpool</t>
  </si>
  <si>
    <t>Rechteckpool</t>
  </si>
  <si>
    <t>Wasseroberfläche</t>
  </si>
  <si>
    <t>Poolwandung</t>
  </si>
  <si>
    <r>
      <t>A</t>
    </r>
    <r>
      <rPr>
        <vertAlign val="subscript"/>
        <sz val="11"/>
        <color theme="1"/>
        <rFont val="Calibri"/>
        <family val="2"/>
        <scheme val="minor"/>
      </rPr>
      <t>O</t>
    </r>
  </si>
  <si>
    <r>
      <t>A</t>
    </r>
    <r>
      <rPr>
        <vertAlign val="subscript"/>
        <sz val="11"/>
        <color theme="1"/>
        <rFont val="Calibri"/>
        <family val="2"/>
        <scheme val="minor"/>
      </rPr>
      <t>W</t>
    </r>
  </si>
  <si>
    <t>V</t>
  </si>
  <si>
    <t>m</t>
  </si>
  <si>
    <t>Wassertiefe</t>
  </si>
  <si>
    <t>m²</t>
  </si>
  <si>
    <t>ß</t>
  </si>
  <si>
    <t>à</t>
  </si>
  <si>
    <t>á</t>
  </si>
  <si>
    <t>â</t>
  </si>
  <si>
    <t>Monat</t>
  </si>
  <si>
    <t>Mai</t>
  </si>
  <si>
    <t>Juni</t>
  </si>
  <si>
    <t>Juli</t>
  </si>
  <si>
    <t>August</t>
  </si>
  <si>
    <t>September</t>
  </si>
  <si>
    <t>Klimadaten</t>
  </si>
  <si>
    <t>April</t>
  </si>
  <si>
    <t>Oktober</t>
  </si>
  <si>
    <t>Min. Temp</t>
  </si>
  <si>
    <t>Max. Temp.</t>
  </si>
  <si>
    <t>Tageslänge (h)</t>
  </si>
  <si>
    <r>
      <rPr>
        <b/>
        <sz val="11"/>
        <color theme="1"/>
        <rFont val="Symbol"/>
        <family val="1"/>
        <charset val="2"/>
      </rPr>
      <t>Æ</t>
    </r>
    <r>
      <rPr>
        <b/>
        <sz val="13.2"/>
        <color theme="1"/>
        <rFont val="Calibri"/>
        <family val="2"/>
      </rPr>
      <t xml:space="preserve"> </t>
    </r>
    <r>
      <rPr>
        <b/>
        <sz val="11"/>
        <color theme="1"/>
        <rFont val="Calibri"/>
        <family val="2"/>
        <scheme val="minor"/>
      </rPr>
      <t>Temp</t>
    </r>
  </si>
  <si>
    <r>
      <rPr>
        <b/>
        <sz val="11"/>
        <color theme="1"/>
        <rFont val="Symbol"/>
        <family val="1"/>
        <charset val="2"/>
      </rPr>
      <t>Æ</t>
    </r>
    <r>
      <rPr>
        <b/>
        <sz val="13.2"/>
        <color theme="1"/>
        <rFont val="Calibri"/>
        <family val="2"/>
      </rPr>
      <t xml:space="preserve"> </t>
    </r>
    <r>
      <rPr>
        <b/>
        <sz val="11"/>
        <color theme="1"/>
        <rFont val="Calibri"/>
        <family val="2"/>
        <scheme val="minor"/>
      </rPr>
      <t xml:space="preserve">Temp </t>
    </r>
    <r>
      <rPr>
        <b/>
        <sz val="8"/>
        <color theme="1"/>
        <rFont val="Calibri"/>
        <family val="2"/>
        <scheme val="minor"/>
      </rPr>
      <t>(berechnet)</t>
    </r>
  </si>
  <si>
    <t>Poolskizze</t>
  </si>
  <si>
    <t>€ / kWh</t>
  </si>
  <si>
    <t>Übersicht:</t>
  </si>
  <si>
    <t>&lt;- Zurück</t>
  </si>
  <si>
    <t>Wasservolumen</t>
  </si>
  <si>
    <t>Wärmepumpe 1</t>
  </si>
  <si>
    <t>Wärmepumpe 2</t>
  </si>
  <si>
    <t>Wärmepumpe 3</t>
  </si>
  <si>
    <t>Wärmepumpendaten</t>
  </si>
  <si>
    <t>Temp. Verlust (°C)</t>
  </si>
  <si>
    <t>Energieverlust (kWh)</t>
  </si>
  <si>
    <t>kW</t>
  </si>
  <si>
    <t>Wärmeleistung</t>
  </si>
  <si>
    <t>COP</t>
  </si>
  <si>
    <t>COP*</t>
  </si>
  <si>
    <t>Leistungsaufnahme*</t>
  </si>
  <si>
    <t>Lufttemperatur</t>
  </si>
  <si>
    <t>kJ/kg*K</t>
  </si>
  <si>
    <t>°C</t>
  </si>
  <si>
    <t>Wärmepmpe 1</t>
  </si>
  <si>
    <t>Wärmepmpe 2</t>
  </si>
  <si>
    <t>Wärmepmpe 3</t>
  </si>
  <si>
    <t>Steigung</t>
  </si>
  <si>
    <t>Abschnitt</t>
  </si>
  <si>
    <t>W-Leistung</t>
  </si>
  <si>
    <t>Wärmeleistung (kW)</t>
  </si>
  <si>
    <t>Jahr</t>
  </si>
  <si>
    <t>Kosten (€/Mon.)</t>
  </si>
  <si>
    <t>Strombedarf (kWh/Mon.)</t>
  </si>
  <si>
    <t>Betriebsdaten Min</t>
  </si>
  <si>
    <t>Betriebsdaten Max</t>
  </si>
  <si>
    <t>*: Entweder COP-Wert (wenn verfügbar) ODER Leistungsaufnahme (Strom) eintragen. Wird beides eingetragen, wird mit der COP-Eingabe gerechnet.</t>
  </si>
  <si>
    <t>Laufzeit (h/d)*</t>
  </si>
  <si>
    <t>*: Ziel-Laufzeit 4h pro Tag</t>
  </si>
  <si>
    <t>Link:</t>
  </si>
  <si>
    <t>https://www.worldweatheronline.com/</t>
  </si>
  <si>
    <t>https://www.laenderdaten.info/Europa/Deutschland/sonnenuntergang.php</t>
  </si>
  <si>
    <t>2. Berechnung Wärmepumpen</t>
  </si>
  <si>
    <t>Wärmeverluste / Energiekosten</t>
  </si>
  <si>
    <t>Strompreis</t>
  </si>
  <si>
    <t>U-Wert Poolabdeckung</t>
  </si>
  <si>
    <t>U-Wert Poolwandung</t>
  </si>
  <si>
    <t>Soll Wassertemperatur</t>
  </si>
  <si>
    <t>XPS Dämmung 20 mm:
XPS Dämmung 30 mm:
XPS Dämmung 40 mm:
XPS Dämmung 50 mm:
XPS Dämmung 100 mm:
Beton 15 cm:
Beton 20 cm:
Beton 25 cm:</t>
  </si>
  <si>
    <t>Folie 1 mm:
Luftpolsterfolie:
Einfachglas 5 mm:
Isolierglas 14 mm:
Ohne Abdeckung, windstill:
Ohne Abdeckung, mittl. Wind:</t>
  </si>
  <si>
    <t xml:space="preserve">1,493 W/m²*K
1,087 W/m²*K
0,855 W/m²*K
0,704 W/m²*K
0,375 W/m²*K
4,082 W/m²*K
3,704 W/m²*K
3,390 W/m²*K
</t>
  </si>
  <si>
    <t xml:space="preserve">5,729 W/m²*K
3,000 W/m²*K
5,663 W/m²*K
2,804 W/m²*K
7,500 W/m²*K
25,000 W/m²*K
</t>
  </si>
  <si>
    <t>Wärmekapazität Wasser</t>
  </si>
  <si>
    <r>
      <rPr>
        <b/>
        <sz val="8"/>
        <color theme="1"/>
        <rFont val="Calibri"/>
        <family val="2"/>
        <scheme val="minor"/>
      </rPr>
      <t xml:space="preserve">U-Werte
</t>
    </r>
    <r>
      <rPr>
        <sz val="8"/>
        <color theme="1"/>
        <rFont val="Calibri"/>
        <family val="2"/>
        <scheme val="minor"/>
      </rPr>
      <t xml:space="preserve">Der U-Wert gibt die Wärmemenge an, die pro Zeiteinheit durch 1 m² eines Bauteils bei einem Temperaturunterschied von 1 K hindurchgeht. Je tiefer der U-Wert, desto kleiner sind die Wärmeverluste nach aussen und dementsprechend geringer der Energieverlust.
Zur Vereinfachung wird davon ausgegangen, dass die Bodentemperatur keinen Tagesgang aufweist (gilt ab 50 cm Tiefe) und der Tages-Min-Temperatur entspricht.
Zur Vereinfachung verwenden wir bei einem Sandwich-Aufbau der Poolwand oder Abdeckung (z. B. Folie+Stahlwand+XPS Dämmung+Beton) </t>
    </r>
    <r>
      <rPr>
        <b/>
        <sz val="8"/>
        <color theme="1"/>
        <rFont val="Calibri"/>
        <family val="2"/>
        <scheme val="minor"/>
      </rPr>
      <t>den jeweils niedrigsten vorhandenen U-Wert im Sandwich</t>
    </r>
    <r>
      <rPr>
        <sz val="8"/>
        <color theme="1"/>
        <rFont val="Calibri"/>
        <family val="2"/>
        <scheme val="minor"/>
      </rPr>
      <t xml:space="preserve">.
Verschiedene U-Werte:
</t>
    </r>
  </si>
  <si>
    <t>https://www.ubakus.de/u-wert-rechner/?</t>
  </si>
  <si>
    <t>W/m²*K</t>
  </si>
  <si>
    <t>Variante B: Berechnung über (bekannten/abgeschätzen) Temperaturverlust pro Tag</t>
  </si>
  <si>
    <t>Variante A: Berechnung über den Wärmeverlust anhand von Klimadaten</t>
  </si>
  <si>
    <t>U-Wert Poolboden</t>
  </si>
  <si>
    <t>°C Luft</t>
  </si>
  <si>
    <t>Betriebsdaten bei Luft</t>
  </si>
  <si>
    <t>Bemerkung:</t>
  </si>
  <si>
    <t>Mida Force 17 bei maximaler Leistung</t>
  </si>
  <si>
    <t>Mida Force 17 bei minimaler Leistung</t>
  </si>
  <si>
    <t>Mida Force 17 bei mittlerer Leistung</t>
  </si>
  <si>
    <r>
      <rPr>
        <b/>
        <sz val="8"/>
        <color theme="1"/>
        <rFont val="Calibri"/>
        <family val="2"/>
        <scheme val="minor"/>
      </rPr>
      <t xml:space="preserve">Monate:
</t>
    </r>
    <r>
      <rPr>
        <sz val="8"/>
        <color theme="1"/>
        <rFont val="Calibri"/>
        <family val="2"/>
        <scheme val="minor"/>
      </rPr>
      <t xml:space="preserve">- Monate, die nicht betrachtet werden sollen, einfach leer lassen. Sie werden dann später bei der Berechnung nicht berücksichtigt.
</t>
    </r>
    <r>
      <rPr>
        <b/>
        <sz val="8"/>
        <color theme="1"/>
        <rFont val="Calibri"/>
        <family val="2"/>
        <scheme val="minor"/>
      </rPr>
      <t>Klimadaten:</t>
    </r>
    <r>
      <rPr>
        <sz val="8"/>
        <color theme="1"/>
        <rFont val="Calibri"/>
        <family val="2"/>
        <scheme val="minor"/>
      </rPr>
      <t xml:space="preserve">
- Quelle: https://www.worldweatheronline.com/
- Lupe -&gt; Nach Stadt suchen -&gt; Averages -&gt; Diagramm auf 1y stellen  -&gt; Min Temp, Max Temp, AVG Temp ablesen und eintragen
</t>
    </r>
    <r>
      <rPr>
        <b/>
        <sz val="8"/>
        <color theme="1"/>
        <rFont val="Calibri"/>
        <family val="2"/>
        <scheme val="minor"/>
      </rPr>
      <t>Tageslänge:</t>
    </r>
    <r>
      <rPr>
        <sz val="8"/>
        <color theme="1"/>
        <rFont val="Calibri"/>
        <family val="2"/>
        <scheme val="minor"/>
      </rPr>
      <t xml:space="preserve">
- Quelle: https://www.laenderdaten.info/Europa/Deutschland/sonnenuntergang.php
- Daten für Berlin sind voreingetragen
</t>
    </r>
    <r>
      <rPr>
        <b/>
        <sz val="8"/>
        <color theme="1"/>
        <rFont val="Symbol"/>
        <family val="1"/>
        <charset val="2"/>
      </rPr>
      <t>Æ</t>
    </r>
    <r>
      <rPr>
        <b/>
        <sz val="8"/>
        <color theme="1"/>
        <rFont val="Calibri"/>
        <family val="2"/>
        <scheme val="minor"/>
      </rPr>
      <t xml:space="preserve"> Temp (berechnet): </t>
    </r>
    <r>
      <rPr>
        <sz val="8"/>
        <color theme="1"/>
        <rFont val="Calibri"/>
        <family val="2"/>
        <scheme val="minor"/>
      </rPr>
      <t xml:space="preserve">
Anhand der Tageslänge berechnet. Wert wird für weitere Berechnungen verwendet. Er sollte nicht mehr als 0,5 °C von der gemessenen </t>
    </r>
    <r>
      <rPr>
        <sz val="8"/>
        <color theme="1"/>
        <rFont val="Symbol"/>
        <family val="1"/>
        <charset val="2"/>
      </rPr>
      <t>Æ</t>
    </r>
    <r>
      <rPr>
        <sz val="8"/>
        <color theme="1"/>
        <rFont val="Calibri"/>
        <family val="2"/>
        <scheme val="minor"/>
      </rPr>
      <t xml:space="preserve"> Temp abweichen. Ggf. die Tageslänge anpassen!</t>
    </r>
  </si>
  <si>
    <t>3. Berechnung Solarabsorber</t>
  </si>
  <si>
    <t>Zur Zeit noch in Bearbeitung!</t>
  </si>
</sst>
</file>

<file path=xl/styles.xml><?xml version="1.0" encoding="utf-8"?>
<styleSheet xmlns="http://schemas.openxmlformats.org/spreadsheetml/2006/main">
  <numFmts count="2">
    <numFmt numFmtId="164" formatCode="0.0"/>
    <numFmt numFmtId="165" formatCode="0.000"/>
  </numFmts>
  <fonts count="19">
    <font>
      <sz val="11"/>
      <color theme="1"/>
      <name val="Calibri"/>
      <family val="2"/>
      <scheme val="minor"/>
    </font>
    <font>
      <b/>
      <sz val="11"/>
      <color theme="1"/>
      <name val="Calibri"/>
      <family val="2"/>
      <scheme val="minor"/>
    </font>
    <font>
      <u/>
      <sz val="14.3"/>
      <color theme="10"/>
      <name val="Calibri"/>
      <family val="2"/>
    </font>
    <font>
      <b/>
      <u/>
      <sz val="11"/>
      <color theme="1"/>
      <name val="Calibri"/>
      <family val="2"/>
      <scheme val="minor"/>
    </font>
    <font>
      <b/>
      <sz val="11"/>
      <color rgb="FFFF0000"/>
      <name val="Calibri"/>
      <family val="2"/>
      <scheme val="minor"/>
    </font>
    <font>
      <vertAlign val="subscript"/>
      <sz val="11"/>
      <color theme="1"/>
      <name val="Calibri"/>
      <family val="2"/>
      <scheme val="minor"/>
    </font>
    <font>
      <sz val="8"/>
      <color theme="1"/>
      <name val="Calibri"/>
      <family val="2"/>
      <scheme val="minor"/>
    </font>
    <font>
      <sz val="8"/>
      <color theme="1"/>
      <name val="Wingdings"/>
      <charset val="2"/>
    </font>
    <font>
      <b/>
      <sz val="12"/>
      <color theme="1"/>
      <name val="Calibri"/>
      <family val="2"/>
      <scheme val="minor"/>
    </font>
    <font>
      <b/>
      <sz val="11"/>
      <color theme="1"/>
      <name val="Symbol"/>
      <family val="1"/>
      <charset val="2"/>
    </font>
    <font>
      <b/>
      <sz val="13.2"/>
      <color theme="1"/>
      <name val="Calibri"/>
      <family val="2"/>
    </font>
    <font>
      <b/>
      <sz val="8"/>
      <color theme="1"/>
      <name val="Calibri"/>
      <family val="2"/>
      <scheme val="minor"/>
    </font>
    <font>
      <sz val="8"/>
      <color theme="1"/>
      <name val="Symbol"/>
      <family val="1"/>
      <charset val="2"/>
    </font>
    <font>
      <b/>
      <sz val="8"/>
      <color theme="1"/>
      <name val="Symbol"/>
      <family val="1"/>
      <charset val="2"/>
    </font>
    <font>
      <u/>
      <sz val="12"/>
      <color theme="10"/>
      <name val="Calibri"/>
      <family val="2"/>
    </font>
    <font>
      <u/>
      <sz val="11"/>
      <color theme="10"/>
      <name val="Calibri"/>
      <family val="2"/>
    </font>
    <font>
      <b/>
      <sz val="11"/>
      <color theme="0"/>
      <name val="Calibri"/>
      <family val="2"/>
      <scheme val="minor"/>
    </font>
    <font>
      <sz val="11"/>
      <color theme="0"/>
      <name val="Calibri"/>
      <family val="2"/>
      <scheme val="minor"/>
    </font>
    <font>
      <u/>
      <sz val="12"/>
      <color theme="0"/>
      <name val="Calibri"/>
      <family val="2"/>
    </font>
  </fonts>
  <fills count="9">
    <fill>
      <patternFill patternType="none"/>
    </fill>
    <fill>
      <patternFill patternType="gray125"/>
    </fill>
    <fill>
      <patternFill patternType="solid">
        <fgColor rgb="FFFFFFCC"/>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theme="1"/>
        <bgColor indexed="64"/>
      </patternFill>
    </fill>
    <fill>
      <patternFill patternType="solid">
        <fgColor theme="0" tint="-0.499984740745262"/>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74">
    <xf numFmtId="0" fontId="0" fillId="0" borderId="0" xfId="0"/>
    <xf numFmtId="0" fontId="0" fillId="0" borderId="0" xfId="0" applyAlignment="1">
      <alignment vertical="center"/>
    </xf>
    <xf numFmtId="0" fontId="0" fillId="0" borderId="0" xfId="0" applyBorder="1" applyAlignment="1">
      <alignment vertical="center"/>
    </xf>
    <xf numFmtId="0" fontId="0" fillId="0" borderId="0" xfId="0" applyAlignment="1">
      <alignment vertical="center" wrapText="1"/>
    </xf>
    <xf numFmtId="0" fontId="0" fillId="4" borderId="0" xfId="0" applyFill="1" applyBorder="1" applyAlignment="1">
      <alignment horizontal="center" vertical="center"/>
    </xf>
    <xf numFmtId="0" fontId="0" fillId="3" borderId="0" xfId="0" applyFill="1" applyBorder="1" applyAlignment="1">
      <alignment horizontal="center" vertical="center"/>
    </xf>
    <xf numFmtId="0" fontId="1" fillId="0" borderId="0" xfId="0" applyFont="1" applyAlignment="1">
      <alignment vertical="center"/>
    </xf>
    <xf numFmtId="2" fontId="1" fillId="2" borderId="1" xfId="0" applyNumberFormat="1" applyFont="1" applyFill="1" applyBorder="1" applyAlignment="1">
      <alignment horizontal="center" vertical="center"/>
    </xf>
    <xf numFmtId="0" fontId="3" fillId="0" borderId="0" xfId="0" applyFont="1" applyAlignment="1">
      <alignment vertical="center"/>
    </xf>
    <xf numFmtId="0" fontId="1" fillId="0" borderId="14" xfId="0" applyFont="1" applyBorder="1" applyAlignment="1">
      <alignment horizontal="right" vertical="center"/>
    </xf>
    <xf numFmtId="0" fontId="1" fillId="0" borderId="14" xfId="0" applyFont="1" applyBorder="1" applyAlignment="1">
      <alignment horizontal="center" vertical="center"/>
    </xf>
    <xf numFmtId="0" fontId="1" fillId="0" borderId="14" xfId="0" applyFont="1" applyBorder="1" applyAlignment="1">
      <alignment vertical="center"/>
    </xf>
    <xf numFmtId="14" fontId="0" fillId="0" borderId="0" xfId="0" applyNumberFormat="1" applyAlignment="1">
      <alignment vertical="center"/>
    </xf>
    <xf numFmtId="0" fontId="0" fillId="0" borderId="0" xfId="0" applyAlignment="1">
      <alignment horizontal="center" vertical="center"/>
    </xf>
    <xf numFmtId="0" fontId="4" fillId="0" borderId="16" xfId="0" applyFont="1" applyBorder="1" applyAlignment="1">
      <alignment vertical="center" wrapText="1"/>
    </xf>
    <xf numFmtId="0" fontId="4" fillId="0" borderId="0" xfId="0" applyFont="1" applyBorder="1" applyAlignment="1">
      <alignment vertical="center" wrapText="1"/>
    </xf>
    <xf numFmtId="0" fontId="1" fillId="0" borderId="0" xfId="0" applyFont="1" applyAlignment="1">
      <alignment horizontal="center" vertical="center"/>
    </xf>
    <xf numFmtId="2" fontId="0" fillId="0" borderId="0" xfId="0" applyNumberFormat="1" applyBorder="1" applyAlignment="1">
      <alignment vertical="center"/>
    </xf>
    <xf numFmtId="0" fontId="1" fillId="0" borderId="18"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9" xfId="0" applyFont="1" applyBorder="1" applyAlignment="1">
      <alignment vertical="center"/>
    </xf>
    <xf numFmtId="2" fontId="1" fillId="2" borderId="20" xfId="0" applyNumberFormat="1" applyFont="1" applyFill="1" applyBorder="1" applyAlignment="1">
      <alignment horizontal="center" vertical="center"/>
    </xf>
    <xf numFmtId="2" fontId="1" fillId="2" borderId="25" xfId="0" applyNumberFormat="1" applyFont="1" applyFill="1" applyBorder="1" applyAlignment="1">
      <alignment horizontal="center" vertical="center"/>
    </xf>
    <xf numFmtId="2" fontId="0" fillId="3" borderId="0" xfId="0" applyNumberFormat="1" applyFill="1" applyBorder="1" applyAlignment="1">
      <alignment horizontal="center" vertical="center"/>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164" fontId="0" fillId="3" borderId="21" xfId="0" applyNumberFormat="1" applyFill="1" applyBorder="1" applyAlignment="1">
      <alignment horizontal="center" vertical="center"/>
    </xf>
    <xf numFmtId="164" fontId="0" fillId="3" borderId="23" xfId="0" applyNumberFormat="1" applyFill="1" applyBorder="1" applyAlignment="1">
      <alignment horizontal="center" vertical="center"/>
    </xf>
    <xf numFmtId="164" fontId="0" fillId="3" borderId="26" xfId="0" applyNumberFormat="1" applyFill="1" applyBorder="1" applyAlignment="1">
      <alignment horizontal="center" vertical="center"/>
    </xf>
    <xf numFmtId="0" fontId="0" fillId="6" borderId="0" xfId="0"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3" xfId="0" applyBorder="1" applyAlignment="1">
      <alignment horizontal="center" vertical="center"/>
    </xf>
    <xf numFmtId="2" fontId="0" fillId="3" borderId="3" xfId="0" applyNumberFormat="1" applyFill="1" applyBorder="1" applyAlignment="1">
      <alignment horizontal="center"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horizontal="center"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8" xfId="0" applyBorder="1" applyAlignment="1">
      <alignment horizontal="center" vertical="center"/>
    </xf>
    <xf numFmtId="2" fontId="0" fillId="3" borderId="8" xfId="0" applyNumberFormat="1" applyFill="1" applyBorder="1" applyAlignment="1">
      <alignment horizontal="center" vertical="center"/>
    </xf>
    <xf numFmtId="0" fontId="0" fillId="0" borderId="9" xfId="0" applyBorder="1" applyAlignment="1">
      <alignment vertical="center"/>
    </xf>
    <xf numFmtId="0" fontId="8" fillId="0" borderId="2" xfId="0" applyFont="1" applyBorder="1" applyAlignment="1">
      <alignment vertical="center"/>
    </xf>
    <xf numFmtId="0" fontId="8" fillId="0" borderId="33" xfId="0" applyFont="1" applyBorder="1" applyAlignment="1">
      <alignment vertical="center"/>
    </xf>
    <xf numFmtId="0" fontId="0" fillId="0" borderId="34" xfId="0" applyBorder="1" applyAlignment="1">
      <alignment vertical="center"/>
    </xf>
    <xf numFmtId="2" fontId="0" fillId="0" borderId="35" xfId="0" applyNumberFormat="1" applyBorder="1" applyAlignment="1">
      <alignment vertical="center"/>
    </xf>
    <xf numFmtId="165" fontId="1" fillId="2" borderId="1" xfId="0" applyNumberFormat="1" applyFont="1" applyFill="1" applyBorder="1" applyAlignment="1">
      <alignment horizontal="center" vertical="center"/>
    </xf>
    <xf numFmtId="1" fontId="1" fillId="2" borderId="22" xfId="0" applyNumberFormat="1" applyFont="1" applyFill="1" applyBorder="1" applyAlignment="1">
      <alignment horizontal="center" vertical="center"/>
    </xf>
    <xf numFmtId="1" fontId="1" fillId="2" borderId="1" xfId="0" applyNumberFormat="1" applyFont="1" applyFill="1" applyBorder="1" applyAlignment="1">
      <alignment horizontal="center" vertical="center"/>
    </xf>
    <xf numFmtId="0" fontId="1" fillId="0" borderId="0" xfId="0" applyFont="1" applyBorder="1" applyAlignment="1">
      <alignment horizontal="center" vertical="center" wrapText="1"/>
    </xf>
    <xf numFmtId="164" fontId="0" fillId="0" borderId="0" xfId="0" applyNumberFormat="1" applyFill="1" applyBorder="1" applyAlignment="1">
      <alignment horizontal="center" vertical="center"/>
    </xf>
    <xf numFmtId="0" fontId="0" fillId="0" borderId="0" xfId="0" applyFill="1" applyBorder="1" applyAlignment="1">
      <alignment vertical="center"/>
    </xf>
    <xf numFmtId="2" fontId="1" fillId="2" borderId="1" xfId="0" applyNumberFormat="1" applyFont="1" applyFill="1" applyBorder="1" applyAlignment="1">
      <alignment horizontal="center" vertical="center"/>
    </xf>
    <xf numFmtId="0" fontId="0" fillId="6" borderId="5" xfId="0" applyFill="1" applyBorder="1" applyAlignment="1">
      <alignment vertical="center"/>
    </xf>
    <xf numFmtId="0" fontId="0" fillId="6" borderId="0" xfId="0" applyFill="1" applyBorder="1" applyAlignment="1">
      <alignment vertical="center"/>
    </xf>
    <xf numFmtId="0" fontId="0" fillId="6" borderId="6" xfId="0" applyFill="1" applyBorder="1" applyAlignment="1">
      <alignment vertical="center"/>
    </xf>
    <xf numFmtId="0" fontId="7" fillId="6" borderId="11" xfId="0" applyFont="1" applyFill="1" applyBorder="1" applyAlignment="1">
      <alignment horizontal="center" vertical="center"/>
    </xf>
    <xf numFmtId="0" fontId="7" fillId="6" borderId="14" xfId="0" applyFont="1" applyFill="1" applyBorder="1" applyAlignment="1">
      <alignment horizontal="center" vertical="center"/>
    </xf>
    <xf numFmtId="0" fontId="7" fillId="6" borderId="16" xfId="0" applyFont="1" applyFill="1" applyBorder="1" applyAlignment="1">
      <alignment vertical="center"/>
    </xf>
    <xf numFmtId="2" fontId="6" fillId="6" borderId="0" xfId="0" applyNumberFormat="1" applyFont="1" applyFill="1" applyBorder="1" applyAlignment="1">
      <alignment horizontal="center" vertical="center"/>
    </xf>
    <xf numFmtId="0" fontId="7" fillId="6" borderId="17" xfId="0" applyFont="1" applyFill="1" applyBorder="1" applyAlignment="1">
      <alignment horizontal="right" vertical="center"/>
    </xf>
    <xf numFmtId="0" fontId="7" fillId="6" borderId="0" xfId="0" applyFont="1" applyFill="1" applyBorder="1" applyAlignment="1">
      <alignment horizontal="right" vertical="center"/>
    </xf>
    <xf numFmtId="0" fontId="0" fillId="6" borderId="7" xfId="0" applyFill="1" applyBorder="1" applyAlignment="1">
      <alignment vertical="center"/>
    </xf>
    <xf numFmtId="0" fontId="0" fillId="6" borderId="8" xfId="0" applyFill="1" applyBorder="1" applyAlignment="1">
      <alignment vertical="center"/>
    </xf>
    <xf numFmtId="0" fontId="0" fillId="6" borderId="9" xfId="0" applyFill="1" applyBorder="1" applyAlignment="1">
      <alignment vertical="center"/>
    </xf>
    <xf numFmtId="0" fontId="14" fillId="0" borderId="0" xfId="1" applyFont="1" applyAlignment="1" applyProtection="1">
      <alignment horizontal="center" vertical="center"/>
    </xf>
    <xf numFmtId="0" fontId="8" fillId="0" borderId="0" xfId="0" applyFont="1" applyAlignment="1">
      <alignment vertical="center"/>
    </xf>
    <xf numFmtId="2" fontId="1" fillId="0" borderId="0" xfId="0" applyNumberFormat="1" applyFont="1" applyFill="1" applyBorder="1" applyAlignment="1">
      <alignment horizontal="center" vertical="center"/>
    </xf>
    <xf numFmtId="165" fontId="1" fillId="0" borderId="0" xfId="0" applyNumberFormat="1" applyFont="1" applyFill="1" applyBorder="1" applyAlignment="1">
      <alignment horizontal="center" vertical="center"/>
    </xf>
    <xf numFmtId="164" fontId="0" fillId="0" borderId="0" xfId="0" applyNumberFormat="1" applyAlignment="1">
      <alignment horizontal="center" vertical="center"/>
    </xf>
    <xf numFmtId="0" fontId="0" fillId="0" borderId="0" xfId="0" applyFill="1" applyAlignment="1">
      <alignment vertical="center"/>
    </xf>
    <xf numFmtId="2" fontId="0" fillId="0" borderId="0" xfId="0" applyNumberFormat="1" applyAlignment="1">
      <alignment horizontal="center" vertical="center"/>
    </xf>
    <xf numFmtId="1" fontId="0" fillId="0" borderId="0" xfId="0" applyNumberFormat="1" applyAlignment="1">
      <alignment vertical="center"/>
    </xf>
    <xf numFmtId="0" fontId="1" fillId="0" borderId="3" xfId="0" applyFont="1" applyBorder="1" applyAlignment="1">
      <alignment horizontal="center" vertical="center"/>
    </xf>
    <xf numFmtId="0" fontId="1" fillId="0" borderId="36" xfId="0" applyFont="1" applyBorder="1" applyAlignment="1">
      <alignment horizontal="center" vertical="center"/>
    </xf>
    <xf numFmtId="164" fontId="1" fillId="2" borderId="1" xfId="0" applyNumberFormat="1" applyFont="1" applyFill="1" applyBorder="1" applyAlignment="1">
      <alignment horizontal="center" vertical="center"/>
    </xf>
    <xf numFmtId="164" fontId="1" fillId="0" borderId="1" xfId="0" applyNumberFormat="1" applyFont="1" applyFill="1" applyBorder="1" applyAlignment="1">
      <alignment horizontal="center" vertical="center"/>
    </xf>
    <xf numFmtId="164" fontId="0" fillId="0" borderId="1" xfId="0" applyNumberFormat="1" applyBorder="1" applyAlignment="1">
      <alignment horizontal="center" vertical="center"/>
    </xf>
    <xf numFmtId="0" fontId="1" fillId="0" borderId="2" xfId="0" applyFont="1" applyBorder="1" applyAlignment="1">
      <alignment horizontal="center" vertical="center"/>
    </xf>
    <xf numFmtId="164" fontId="1" fillId="2" borderId="22" xfId="0" applyNumberFormat="1" applyFont="1" applyFill="1" applyBorder="1" applyAlignment="1">
      <alignment horizontal="center" vertical="center"/>
    </xf>
    <xf numFmtId="164" fontId="1" fillId="0" borderId="22" xfId="0" applyNumberFormat="1" applyFont="1" applyFill="1" applyBorder="1" applyAlignment="1">
      <alignment horizontal="center" vertical="center"/>
    </xf>
    <xf numFmtId="164" fontId="0" fillId="0" borderId="22" xfId="0" applyNumberFormat="1" applyBorder="1" applyAlignment="1">
      <alignment horizontal="center" vertical="center"/>
    </xf>
    <xf numFmtId="164" fontId="1" fillId="2" borderId="37" xfId="0" applyNumberFormat="1" applyFont="1" applyFill="1" applyBorder="1" applyAlignment="1">
      <alignment horizontal="center" vertical="center"/>
    </xf>
    <xf numFmtId="164" fontId="1" fillId="0" borderId="37" xfId="0" applyNumberFormat="1" applyFont="1" applyFill="1" applyBorder="1" applyAlignment="1">
      <alignment horizontal="center" vertical="center"/>
    </xf>
    <xf numFmtId="164" fontId="1" fillId="0" borderId="28" xfId="0" applyNumberFormat="1" applyFont="1" applyFill="1" applyBorder="1" applyAlignment="1">
      <alignment horizontal="center" vertical="center"/>
    </xf>
    <xf numFmtId="164" fontId="0" fillId="0" borderId="28" xfId="0" applyNumberFormat="1" applyBorder="1" applyAlignment="1">
      <alignment horizontal="center" vertical="center"/>
    </xf>
    <xf numFmtId="0" fontId="0" fillId="0" borderId="28" xfId="0" applyBorder="1" applyAlignment="1">
      <alignment vertical="center"/>
    </xf>
    <xf numFmtId="2" fontId="0" fillId="0" borderId="28" xfId="0" applyNumberFormat="1" applyBorder="1" applyAlignment="1">
      <alignment horizontal="center" vertical="center"/>
    </xf>
    <xf numFmtId="0" fontId="0" fillId="0" borderId="24" xfId="0" applyBorder="1" applyAlignment="1">
      <alignment vertical="center"/>
    </xf>
    <xf numFmtId="0" fontId="0" fillId="0" borderId="25" xfId="0" applyBorder="1" applyAlignment="1">
      <alignment vertical="center"/>
    </xf>
    <xf numFmtId="0" fontId="0" fillId="0" borderId="38" xfId="0" applyBorder="1" applyAlignment="1">
      <alignment vertical="center"/>
    </xf>
    <xf numFmtId="0" fontId="0" fillId="0" borderId="29" xfId="0" applyBorder="1" applyAlignment="1">
      <alignment vertical="center"/>
    </xf>
    <xf numFmtId="0" fontId="0" fillId="0" borderId="40" xfId="0" applyBorder="1" applyAlignment="1">
      <alignment vertical="center"/>
    </xf>
    <xf numFmtId="0" fontId="1" fillId="0" borderId="5" xfId="0" applyFont="1" applyBorder="1" applyAlignment="1">
      <alignment vertical="center"/>
    </xf>
    <xf numFmtId="0" fontId="0" fillId="0" borderId="6" xfId="0" applyBorder="1" applyAlignment="1">
      <alignment horizontal="left" vertical="center"/>
    </xf>
    <xf numFmtId="0" fontId="0" fillId="0" borderId="5" xfId="0" applyFill="1" applyBorder="1" applyAlignment="1">
      <alignment vertical="center"/>
    </xf>
    <xf numFmtId="0" fontId="0" fillId="0" borderId="6" xfId="0" applyFill="1" applyBorder="1" applyAlignment="1">
      <alignment vertical="center"/>
    </xf>
    <xf numFmtId="0" fontId="1" fillId="0" borderId="5" xfId="0" applyFont="1" applyFill="1" applyBorder="1" applyAlignment="1">
      <alignment vertical="center"/>
    </xf>
    <xf numFmtId="0" fontId="6" fillId="0" borderId="0" xfId="0" applyFont="1" applyAlignment="1">
      <alignment vertical="center"/>
    </xf>
    <xf numFmtId="0" fontId="15" fillId="0" borderId="0" xfId="1" applyFont="1" applyAlignment="1" applyProtection="1">
      <alignment vertical="center"/>
    </xf>
    <xf numFmtId="164" fontId="0" fillId="3" borderId="22"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3" borderId="37" xfId="0" applyNumberFormat="1" applyFill="1" applyBorder="1" applyAlignment="1">
      <alignment horizontal="center" vertical="center"/>
    </xf>
    <xf numFmtId="0" fontId="16" fillId="7" borderId="40" xfId="0" applyFont="1" applyFill="1" applyBorder="1" applyAlignment="1">
      <alignment vertical="center"/>
    </xf>
    <xf numFmtId="0" fontId="17" fillId="7" borderId="19" xfId="0" applyFont="1" applyFill="1" applyBorder="1" applyAlignment="1">
      <alignment vertical="center"/>
    </xf>
    <xf numFmtId="0" fontId="17" fillId="7" borderId="20" xfId="0" applyFont="1" applyFill="1" applyBorder="1" applyAlignment="1">
      <alignment vertical="center"/>
    </xf>
    <xf numFmtId="0" fontId="17" fillId="7" borderId="39" xfId="0" applyFont="1" applyFill="1" applyBorder="1" applyAlignment="1">
      <alignment vertical="center"/>
    </xf>
    <xf numFmtId="0" fontId="17" fillId="7" borderId="40" xfId="0" applyFont="1" applyFill="1" applyBorder="1" applyAlignment="1">
      <alignment vertical="center"/>
    </xf>
    <xf numFmtId="2" fontId="0" fillId="3" borderId="22" xfId="0" applyNumberFormat="1" applyFill="1" applyBorder="1" applyAlignment="1">
      <alignment horizontal="center" vertical="center"/>
    </xf>
    <xf numFmtId="2" fontId="0" fillId="3" borderId="1" xfId="0" applyNumberFormat="1" applyFill="1" applyBorder="1" applyAlignment="1">
      <alignment horizontal="center" vertical="center"/>
    </xf>
    <xf numFmtId="0" fontId="16" fillId="7" borderId="2" xfId="0" applyFont="1" applyFill="1" applyBorder="1" applyAlignment="1">
      <alignment vertical="center"/>
    </xf>
    <xf numFmtId="0" fontId="17" fillId="7" borderId="3" xfId="0" applyFont="1" applyFill="1" applyBorder="1" applyAlignment="1">
      <alignment vertical="center"/>
    </xf>
    <xf numFmtId="0" fontId="17" fillId="7" borderId="4" xfId="0" applyFont="1" applyFill="1" applyBorder="1" applyAlignment="1">
      <alignment vertical="center"/>
    </xf>
    <xf numFmtId="164" fontId="0" fillId="0" borderId="1" xfId="0" applyNumberFormat="1" applyFont="1" applyFill="1" applyBorder="1" applyAlignment="1">
      <alignment horizontal="center" vertical="center"/>
    </xf>
    <xf numFmtId="164" fontId="0" fillId="0" borderId="23" xfId="0" applyNumberFormat="1" applyFont="1" applyFill="1" applyBorder="1" applyAlignment="1">
      <alignment horizontal="center" vertical="center"/>
    </xf>
    <xf numFmtId="164" fontId="0" fillId="0" borderId="22" xfId="0" applyNumberFormat="1" applyFont="1" applyFill="1" applyBorder="1" applyAlignment="1">
      <alignment horizontal="center" vertical="center"/>
    </xf>
    <xf numFmtId="1" fontId="1" fillId="2" borderId="24" xfId="0" applyNumberFormat="1" applyFont="1" applyFill="1" applyBorder="1" applyAlignment="1">
      <alignment horizontal="center" vertical="center"/>
    </xf>
    <xf numFmtId="1" fontId="1" fillId="2" borderId="25" xfId="0" applyNumberFormat="1" applyFont="1" applyFill="1" applyBorder="1" applyAlignment="1">
      <alignment horizontal="center" vertical="center"/>
    </xf>
    <xf numFmtId="1" fontId="1" fillId="2" borderId="19" xfId="0" applyNumberFormat="1" applyFont="1" applyFill="1" applyBorder="1" applyAlignment="1">
      <alignment horizontal="center" vertical="center"/>
    </xf>
    <xf numFmtId="1" fontId="1" fillId="2" borderId="20" xfId="0" applyNumberFormat="1" applyFont="1" applyFill="1" applyBorder="1" applyAlignment="1">
      <alignment horizontal="center" vertical="center"/>
    </xf>
    <xf numFmtId="2" fontId="1" fillId="2" borderId="1" xfId="0" applyNumberFormat="1" applyFont="1" applyFill="1" applyBorder="1" applyAlignment="1">
      <alignment horizontal="center" vertical="center"/>
    </xf>
    <xf numFmtId="0" fontId="2" fillId="5" borderId="10" xfId="1" applyFill="1" applyBorder="1" applyAlignment="1" applyProtection="1">
      <alignment horizontal="center" vertical="center"/>
    </xf>
    <xf numFmtId="0" fontId="2" fillId="5" borderId="11" xfId="1" applyFill="1" applyBorder="1" applyAlignment="1" applyProtection="1">
      <alignment horizontal="center" vertical="center"/>
    </xf>
    <xf numFmtId="0" fontId="2" fillId="5" borderId="12" xfId="1" applyFill="1" applyBorder="1" applyAlignment="1" applyProtection="1">
      <alignment horizontal="center" vertical="center"/>
    </xf>
    <xf numFmtId="0" fontId="2" fillId="5" borderId="13" xfId="1" applyFill="1" applyBorder="1" applyAlignment="1" applyProtection="1">
      <alignment horizontal="center" vertical="center"/>
    </xf>
    <xf numFmtId="0" fontId="2" fillId="5" borderId="14" xfId="1" applyFill="1" applyBorder="1" applyAlignment="1" applyProtection="1">
      <alignment horizontal="center" vertical="center"/>
    </xf>
    <xf numFmtId="0" fontId="2" fillId="5" borderId="15" xfId="1" applyFill="1" applyBorder="1" applyAlignment="1" applyProtection="1">
      <alignment horizontal="center" vertical="center"/>
    </xf>
    <xf numFmtId="0" fontId="4" fillId="0" borderId="1" xfId="0" applyFont="1" applyBorder="1" applyAlignment="1">
      <alignment horizontal="center" vertical="center" wrapText="1"/>
    </xf>
    <xf numFmtId="0" fontId="6" fillId="0" borderId="5" xfId="0" applyFont="1" applyBorder="1" applyAlignment="1">
      <alignment horizontal="left" vertical="top" wrapText="1"/>
    </xf>
    <xf numFmtId="0" fontId="6" fillId="0" borderId="0"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6" xfId="0" applyFont="1" applyBorder="1" applyAlignment="1">
      <alignment horizontal="left" vertical="top" wrapText="1"/>
    </xf>
    <xf numFmtId="0" fontId="6" fillId="0" borderId="9" xfId="0" applyFont="1" applyBorder="1" applyAlignment="1">
      <alignment horizontal="left" vertical="top" wrapText="1"/>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2" fontId="6" fillId="6" borderId="0" xfId="0" applyNumberFormat="1" applyFont="1" applyFill="1" applyBorder="1" applyAlignment="1">
      <alignment horizontal="center" vertical="center"/>
    </xf>
    <xf numFmtId="0" fontId="6" fillId="6" borderId="0" xfId="0" applyFont="1" applyFill="1" applyBorder="1" applyAlignment="1">
      <alignment horizontal="center" vertical="center"/>
    </xf>
    <xf numFmtId="2" fontId="1" fillId="2" borderId="1" xfId="0" applyNumberFormat="1" applyFont="1" applyFill="1" applyBorder="1" applyAlignment="1">
      <alignment horizontal="center" vertical="center"/>
    </xf>
    <xf numFmtId="0" fontId="0" fillId="6" borderId="0" xfId="0" applyFill="1" applyBorder="1" applyAlignment="1">
      <alignment horizontal="center" vertical="center"/>
    </xf>
    <xf numFmtId="0" fontId="8" fillId="6" borderId="2" xfId="0" applyFont="1" applyFill="1" applyBorder="1" applyAlignment="1">
      <alignment horizontal="left" vertical="center"/>
    </xf>
    <xf numFmtId="0" fontId="8" fillId="6" borderId="3" xfId="0" applyFont="1" applyFill="1" applyBorder="1" applyAlignment="1">
      <alignment horizontal="left" vertical="center"/>
    </xf>
    <xf numFmtId="0" fontId="8" fillId="6" borderId="4" xfId="0" applyFont="1" applyFill="1" applyBorder="1" applyAlignment="1">
      <alignment horizontal="left" vertical="center"/>
    </xf>
    <xf numFmtId="0" fontId="6" fillId="0" borderId="3" xfId="0" applyFont="1" applyBorder="1" applyAlignment="1">
      <alignment horizontal="left" vertical="top"/>
    </xf>
    <xf numFmtId="0" fontId="6" fillId="0" borderId="4" xfId="0" applyFont="1" applyBorder="1" applyAlignment="1">
      <alignment horizontal="left" vertical="top"/>
    </xf>
    <xf numFmtId="0" fontId="6" fillId="0" borderId="5" xfId="0" applyFont="1" applyBorder="1" applyAlignment="1">
      <alignment horizontal="left" vertical="top"/>
    </xf>
    <xf numFmtId="0" fontId="6" fillId="0" borderId="0" xfId="0" applyFont="1" applyBorder="1" applyAlignment="1">
      <alignment horizontal="left" vertical="top"/>
    </xf>
    <xf numFmtId="0" fontId="6" fillId="0" borderId="6"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6" fillId="0" borderId="9" xfId="0" applyFont="1" applyBorder="1" applyAlignment="1">
      <alignment horizontal="left" vertical="top"/>
    </xf>
    <xf numFmtId="2" fontId="0" fillId="3" borderId="23" xfId="0" applyNumberFormat="1" applyFill="1" applyBorder="1" applyAlignment="1">
      <alignment horizontal="center" vertical="center"/>
    </xf>
    <xf numFmtId="164" fontId="0" fillId="0" borderId="23" xfId="0" applyNumberFormat="1" applyBorder="1" applyAlignment="1">
      <alignment horizontal="center" vertical="center"/>
    </xf>
    <xf numFmtId="0" fontId="0" fillId="2" borderId="5" xfId="0" applyFill="1" applyBorder="1" applyAlignment="1">
      <alignment horizontal="left" vertical="top"/>
    </xf>
    <xf numFmtId="0" fontId="0" fillId="2" borderId="0"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1" fontId="1" fillId="3" borderId="28" xfId="0" applyNumberFormat="1" applyFont="1" applyFill="1" applyBorder="1" applyAlignment="1">
      <alignment horizontal="center" vertical="center"/>
    </xf>
    <xf numFmtId="1" fontId="1" fillId="3" borderId="43" xfId="0" applyNumberFormat="1" applyFont="1" applyFill="1" applyBorder="1" applyAlignment="1">
      <alignment horizontal="center" vertical="center"/>
    </xf>
    <xf numFmtId="1" fontId="0" fillId="3" borderId="22" xfId="0" applyNumberFormat="1" applyFill="1" applyBorder="1" applyAlignment="1">
      <alignment horizontal="center" vertical="center"/>
    </xf>
    <xf numFmtId="1" fontId="0" fillId="3" borderId="1" xfId="0" applyNumberFormat="1" applyFill="1" applyBorder="1" applyAlignment="1">
      <alignment horizontal="center" vertical="center"/>
    </xf>
    <xf numFmtId="1" fontId="0" fillId="3" borderId="37" xfId="0" applyNumberFormat="1" applyFill="1" applyBorder="1" applyAlignment="1">
      <alignment horizontal="center" vertical="center"/>
    </xf>
    <xf numFmtId="1" fontId="0" fillId="3" borderId="41" xfId="0" applyNumberFormat="1" applyFill="1" applyBorder="1" applyAlignment="1">
      <alignment horizontal="center" vertical="center"/>
    </xf>
    <xf numFmtId="1" fontId="0" fillId="3" borderId="42" xfId="0" applyNumberFormat="1" applyFill="1" applyBorder="1" applyAlignment="1">
      <alignment horizontal="center" vertical="center"/>
    </xf>
    <xf numFmtId="1" fontId="0" fillId="3" borderId="10" xfId="0" applyNumberFormat="1" applyFill="1" applyBorder="1" applyAlignment="1">
      <alignment horizontal="center" vertical="center"/>
    </xf>
    <xf numFmtId="0" fontId="2" fillId="0" borderId="0" xfId="1" applyAlignment="1" applyProtection="1">
      <alignment vertical="center"/>
    </xf>
    <xf numFmtId="0" fontId="18" fillId="8" borderId="33" xfId="1" applyFont="1" applyFill="1" applyBorder="1" applyAlignment="1" applyProtection="1">
      <alignment horizontal="center" vertical="center"/>
    </xf>
    <xf numFmtId="0" fontId="18" fillId="8" borderId="35" xfId="1" applyFont="1" applyFill="1" applyBorder="1" applyAlignment="1" applyProtection="1">
      <alignment horizontal="center" vertical="center"/>
    </xf>
  </cellXfs>
  <cellStyles count="2">
    <cellStyle name="Hyperlink" xfId="1" builtinId="8"/>
    <cellStyle name="Standard" xfId="0" builtinId="0"/>
  </cellStyles>
  <dxfs count="11">
    <dxf>
      <font>
        <color theme="0"/>
      </font>
      <border>
        <left style="thin">
          <color theme="0"/>
        </left>
        <right style="thin">
          <color theme="0"/>
        </right>
        <vertical/>
        <horizontal/>
      </border>
    </dxf>
    <dxf>
      <font>
        <color theme="0"/>
      </font>
      <border>
        <left style="thin">
          <color theme="0"/>
        </left>
        <right style="thin">
          <color theme="0"/>
        </right>
        <vertical/>
        <horizontal/>
      </border>
    </dxf>
    <dxf>
      <font>
        <color theme="0"/>
      </font>
      <border>
        <left style="thin">
          <color theme="0"/>
        </left>
        <right style="thin">
          <color theme="0"/>
        </right>
        <vertical/>
        <horizontal/>
      </border>
    </dxf>
    <dxf>
      <font>
        <color theme="0"/>
      </font>
      <border>
        <left style="thin">
          <color theme="0"/>
        </left>
        <right style="thin">
          <color theme="0"/>
        </right>
        <vertical/>
        <horizontal/>
      </border>
    </dxf>
    <dxf>
      <font>
        <color theme="0"/>
      </font>
      <border>
        <left style="thin">
          <color theme="0"/>
        </left>
        <right style="thin">
          <color theme="0"/>
        </right>
        <vertical/>
        <horizontal/>
      </border>
    </dxf>
    <dxf>
      <font>
        <color theme="0"/>
      </font>
      <border>
        <left style="thin">
          <color theme="0"/>
        </left>
        <right style="thin">
          <color theme="0"/>
        </right>
        <vertical/>
        <horizontal/>
      </border>
    </dxf>
    <dxf>
      <font>
        <color theme="0"/>
      </font>
      <border>
        <left style="thin">
          <color theme="0"/>
        </left>
        <right style="thin">
          <color theme="0"/>
        </right>
        <vertical/>
        <horizontal/>
      </border>
    </dxf>
    <dxf>
      <font>
        <color theme="0"/>
      </font>
      <border>
        <left style="thin">
          <color theme="0"/>
        </left>
        <right style="thin">
          <color theme="0"/>
        </right>
        <vertical/>
        <horizontal/>
      </border>
    </dxf>
    <dxf>
      <font>
        <color theme="0"/>
      </font>
      <border>
        <left style="thin">
          <color theme="0"/>
        </left>
        <right style="thin">
          <color theme="0"/>
        </right>
        <vertical/>
        <horizontal/>
      </border>
    </dxf>
    <dxf>
      <font>
        <color theme="0"/>
      </font>
      <border>
        <left style="thin">
          <color theme="0"/>
        </left>
        <right style="thin">
          <color theme="0"/>
        </right>
        <vertical/>
        <horizontal/>
      </border>
    </dxf>
    <dxf>
      <font>
        <color theme="0"/>
      </font>
      <border>
        <left style="thin">
          <color theme="0"/>
        </left>
        <right style="thin">
          <color theme="0"/>
        </right>
        <vertical/>
        <horizontal/>
      </border>
    </dxf>
  </dxfs>
  <tableStyles count="0" defaultTableStyle="TableStyleMedium9" defaultPivotStyle="PivotStyleLight16"/>
  <colors>
    <mruColors>
      <color rgb="FFFFFFCC"/>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de-DE"/>
  <c:chart>
    <c:autoTitleDeleted val="1"/>
    <c:plotArea>
      <c:layout>
        <c:manualLayout>
          <c:layoutTarget val="inner"/>
          <c:xMode val="edge"/>
          <c:yMode val="edge"/>
          <c:x val="0.17318378969207096"/>
          <c:y val="0.10816134234652064"/>
          <c:w val="0.75802752772614312"/>
          <c:h val="0.6912160137628921"/>
        </c:manualLayout>
      </c:layout>
      <c:scatterChart>
        <c:scatterStyle val="lineMarker"/>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5"/>
            <c:backward val="5"/>
          </c:trendline>
          <c:xVal>
            <c:numRef>
              <c:f>Hilfsdaten!$J$23:$K$23</c:f>
              <c:numCache>
                <c:formatCode>0</c:formatCode>
                <c:ptCount val="2"/>
                <c:pt idx="0">
                  <c:v>15</c:v>
                </c:pt>
                <c:pt idx="1">
                  <c:v>27</c:v>
                </c:pt>
              </c:numCache>
            </c:numRef>
          </c:xVal>
          <c:yVal>
            <c:numRef>
              <c:f>Hilfsdaten!$B$23:$C$23</c:f>
              <c:numCache>
                <c:formatCode>0.0</c:formatCode>
                <c:ptCount val="2"/>
                <c:pt idx="0">
                  <c:v>4.5</c:v>
                </c:pt>
                <c:pt idx="1">
                  <c:v>5.7731958762886597</c:v>
                </c:pt>
              </c:numCache>
            </c:numRef>
          </c:yVal>
          <c:extLst xmlns:c16r2="http://schemas.microsoft.com/office/drawing/2015/06/chart">
            <c:ext xmlns:c16="http://schemas.microsoft.com/office/drawing/2014/chart" uri="{C3380CC4-5D6E-409C-BE32-E72D297353CC}">
              <c16:uniqueId val="{00000000-7CB6-46C1-A1BE-AB69202BB9ED}"/>
            </c:ext>
          </c:extLst>
        </c:ser>
        <c:axId val="97205632"/>
        <c:axId val="97219712"/>
      </c:scatterChart>
      <c:valAx>
        <c:axId val="97205632"/>
        <c:scaling>
          <c:orientation val="minMax"/>
          <c:max val="30"/>
          <c:min val="10"/>
        </c:scaling>
        <c:axPos val="b"/>
        <c:majorGridlines>
          <c:spPr>
            <a:ln w="9525" cap="flat" cmpd="sng" algn="ctr">
              <a:solidFill>
                <a:schemeClr val="tx1">
                  <a:lumMod val="15000"/>
                  <a:lumOff val="85000"/>
                </a:schemeClr>
              </a:solidFill>
              <a:round/>
            </a:ln>
            <a:effectLst/>
          </c:spPr>
        </c:majorGridlines>
        <c:numFmt formatCode="#,#00\ \°\C" sourceLinked="0"/>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7219712"/>
        <c:crosses val="autoZero"/>
        <c:crossBetween val="midCat"/>
        <c:majorUnit val="10"/>
      </c:valAx>
      <c:valAx>
        <c:axId val="97219712"/>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COP</a:t>
                </a:r>
              </a:p>
            </c:rich>
          </c:tx>
          <c:layout>
            <c:manualLayout>
              <c:xMode val="edge"/>
              <c:yMode val="edge"/>
              <c:x val="4.4208664898320194E-3"/>
              <c:y val="0.34012599983431313"/>
            </c:manualLayout>
          </c:layout>
          <c:spPr>
            <a:noFill/>
            <a:ln>
              <a:noFill/>
            </a:ln>
            <a:effectLst/>
          </c:spPr>
        </c:title>
        <c:numFmt formatCode="0.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7205632"/>
        <c:crosses val="autoZero"/>
        <c:crossBetween val="midCat"/>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0000000000000062" r="0.70000000000000062" t="0.7874015749999999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de-DE"/>
  <c:chart>
    <c:autoTitleDeleted val="1"/>
    <c:plotArea>
      <c:layout>
        <c:manualLayout>
          <c:layoutTarget val="inner"/>
          <c:xMode val="edge"/>
          <c:yMode val="edge"/>
          <c:x val="0.17318378969207096"/>
          <c:y val="0.10816134234652069"/>
          <c:w val="0.75802752772614312"/>
          <c:h val="0.6912160137628921"/>
        </c:manualLayout>
      </c:layout>
      <c:scatterChart>
        <c:scatterStyle val="lineMarker"/>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5"/>
            <c:backward val="5"/>
          </c:trendline>
          <c:xVal>
            <c:numRef>
              <c:f>Hilfsdaten!$J$24:$K$24</c:f>
              <c:numCache>
                <c:formatCode>0</c:formatCode>
                <c:ptCount val="2"/>
                <c:pt idx="0">
                  <c:v>15</c:v>
                </c:pt>
                <c:pt idx="1">
                  <c:v>27</c:v>
                </c:pt>
              </c:numCache>
            </c:numRef>
          </c:xVal>
          <c:yVal>
            <c:numRef>
              <c:f>Hilfsdaten!$B$24:$C$24</c:f>
              <c:numCache>
                <c:formatCode>0.0</c:formatCode>
                <c:ptCount val="2"/>
                <c:pt idx="0">
                  <c:v>4.6759259259259256</c:v>
                </c:pt>
                <c:pt idx="1">
                  <c:v>6.2461059190031154</c:v>
                </c:pt>
              </c:numCache>
            </c:numRef>
          </c:yVal>
          <c:extLst xmlns:c16r2="http://schemas.microsoft.com/office/drawing/2015/06/chart">
            <c:ext xmlns:c16="http://schemas.microsoft.com/office/drawing/2014/chart" uri="{C3380CC4-5D6E-409C-BE32-E72D297353CC}">
              <c16:uniqueId val="{00000000-7CB6-46C1-A1BE-AB69202BB9ED}"/>
            </c:ext>
          </c:extLst>
        </c:ser>
        <c:axId val="97313920"/>
        <c:axId val="97315456"/>
      </c:scatterChart>
      <c:valAx>
        <c:axId val="97313920"/>
        <c:scaling>
          <c:orientation val="minMax"/>
          <c:max val="30"/>
          <c:min val="10"/>
        </c:scaling>
        <c:axPos val="b"/>
        <c:majorGridlines>
          <c:spPr>
            <a:ln w="9525" cap="flat" cmpd="sng" algn="ctr">
              <a:solidFill>
                <a:schemeClr val="tx1">
                  <a:lumMod val="15000"/>
                  <a:lumOff val="85000"/>
                </a:schemeClr>
              </a:solidFill>
              <a:round/>
            </a:ln>
            <a:effectLst/>
          </c:spPr>
        </c:majorGridlines>
        <c:numFmt formatCode="#,#00\ \°\C" sourceLinked="0"/>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7315456"/>
        <c:crosses val="autoZero"/>
        <c:crossBetween val="midCat"/>
        <c:majorUnit val="10"/>
      </c:valAx>
      <c:valAx>
        <c:axId val="97315456"/>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COP</a:t>
                </a:r>
              </a:p>
            </c:rich>
          </c:tx>
          <c:layout>
            <c:manualLayout>
              <c:xMode val="edge"/>
              <c:yMode val="edge"/>
              <c:x val="4.420866489832022E-3"/>
              <c:y val="0.34012599983431335"/>
            </c:manualLayout>
          </c:layout>
          <c:spPr>
            <a:noFill/>
            <a:ln>
              <a:noFill/>
            </a:ln>
            <a:effectLst/>
          </c:spPr>
        </c:title>
        <c:numFmt formatCode="0.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7313920"/>
        <c:crosses val="autoZero"/>
        <c:crossBetween val="midCat"/>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0000000000000062" r="0.70000000000000062" t="0.7874015749999999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de-DE"/>
  <c:chart>
    <c:autoTitleDeleted val="1"/>
    <c:plotArea>
      <c:layout>
        <c:manualLayout>
          <c:layoutTarget val="inner"/>
          <c:xMode val="edge"/>
          <c:yMode val="edge"/>
          <c:x val="0.17318378969207096"/>
          <c:y val="0.10816134234652074"/>
          <c:w val="0.75802752772614312"/>
          <c:h val="0.6912160137628921"/>
        </c:manualLayout>
      </c:layout>
      <c:scatterChart>
        <c:scatterStyle val="lineMarker"/>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forward val="5"/>
            <c:backward val="5"/>
          </c:trendline>
          <c:xVal>
            <c:numRef>
              <c:f>Hilfsdaten!$J$25:$K$25</c:f>
              <c:numCache>
                <c:formatCode>0</c:formatCode>
                <c:ptCount val="2"/>
                <c:pt idx="0">
                  <c:v>15</c:v>
                </c:pt>
                <c:pt idx="1">
                  <c:v>27</c:v>
                </c:pt>
              </c:numCache>
            </c:numRef>
          </c:xVal>
          <c:yVal>
            <c:numRef>
              <c:f>Hilfsdaten!$B$25:$C$25</c:f>
              <c:numCache>
                <c:formatCode>0.0</c:formatCode>
                <c:ptCount val="2"/>
                <c:pt idx="0">
                  <c:v>5.795454545454545</c:v>
                </c:pt>
                <c:pt idx="1">
                  <c:v>10.833333333333334</c:v>
                </c:pt>
              </c:numCache>
            </c:numRef>
          </c:yVal>
          <c:extLst xmlns:c16r2="http://schemas.microsoft.com/office/drawing/2015/06/chart">
            <c:ext xmlns:c16="http://schemas.microsoft.com/office/drawing/2014/chart" uri="{C3380CC4-5D6E-409C-BE32-E72D297353CC}">
              <c16:uniqueId val="{00000000-7CB6-46C1-A1BE-AB69202BB9ED}"/>
            </c:ext>
          </c:extLst>
        </c:ser>
        <c:axId val="97426048"/>
        <c:axId val="97431936"/>
      </c:scatterChart>
      <c:valAx>
        <c:axId val="97426048"/>
        <c:scaling>
          <c:orientation val="minMax"/>
          <c:max val="30"/>
          <c:min val="10"/>
        </c:scaling>
        <c:axPos val="b"/>
        <c:majorGridlines>
          <c:spPr>
            <a:ln w="9525" cap="flat" cmpd="sng" algn="ctr">
              <a:solidFill>
                <a:schemeClr val="tx1">
                  <a:lumMod val="15000"/>
                  <a:lumOff val="85000"/>
                </a:schemeClr>
              </a:solidFill>
              <a:round/>
            </a:ln>
            <a:effectLst/>
          </c:spPr>
        </c:majorGridlines>
        <c:numFmt formatCode="#,#00\ \°\C" sourceLinked="0"/>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7431936"/>
        <c:crosses val="autoZero"/>
        <c:crossBetween val="midCat"/>
        <c:majorUnit val="10"/>
      </c:valAx>
      <c:valAx>
        <c:axId val="97431936"/>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COP</a:t>
                </a:r>
              </a:p>
            </c:rich>
          </c:tx>
          <c:layout>
            <c:manualLayout>
              <c:xMode val="edge"/>
              <c:yMode val="edge"/>
              <c:x val="4.4208664898320255E-3"/>
              <c:y val="0.34012599983431346"/>
            </c:manualLayout>
          </c:layout>
          <c:spPr>
            <a:noFill/>
            <a:ln>
              <a:noFill/>
            </a:ln>
            <a:effectLst/>
          </c:spPr>
        </c:title>
        <c:numFmt formatCode="0.0" sourceLinked="1"/>
        <c:maj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7426048"/>
        <c:crosses val="autoZero"/>
        <c:crossBetween val="midCat"/>
      </c:valAx>
      <c:spPr>
        <a:noFill/>
        <a:ln>
          <a:noFill/>
        </a:ln>
        <a:effectLst/>
      </c:spPr>
    </c:plotArea>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0000000000000062" r="0.70000000000000062" t="0.7874015749999999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xdr:col>
      <xdr:colOff>97155</xdr:colOff>
      <xdr:row>14</xdr:row>
      <xdr:rowOff>142875</xdr:rowOff>
    </xdr:from>
    <xdr:to>
      <xdr:col>3</xdr:col>
      <xdr:colOff>668655</xdr:colOff>
      <xdr:row>20</xdr:row>
      <xdr:rowOff>110489</xdr:rowOff>
    </xdr:to>
    <xdr:graphicFrame macro="">
      <xdr:nvGraphicFramePr>
        <xdr:cNvPr id="4" name="Diagramm 3">
          <a:extLst>
            <a:ext uri="{FF2B5EF4-FFF2-40B4-BE49-F238E27FC236}">
              <a16:creationId xmlns:a16="http://schemas.microsoft.com/office/drawing/2014/main" xmlns="" id="{31FD9AD0-5578-41F2-A030-A01DD5AD7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14</xdr:row>
      <xdr:rowOff>142875</xdr:rowOff>
    </xdr:from>
    <xdr:to>
      <xdr:col>7</xdr:col>
      <xdr:colOff>628650</xdr:colOff>
      <xdr:row>20</xdr:row>
      <xdr:rowOff>110489</xdr:rowOff>
    </xdr:to>
    <xdr:graphicFrame macro="">
      <xdr:nvGraphicFramePr>
        <xdr:cNvPr id="3" name="Diagramm 2">
          <a:extLst>
            <a:ext uri="{FF2B5EF4-FFF2-40B4-BE49-F238E27FC236}">
              <a16:creationId xmlns:a16="http://schemas.microsoft.com/office/drawing/2014/main" xmlns="" id="{31FD9AD0-5578-41F2-A030-A01DD5AD7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85725</xdr:colOff>
      <xdr:row>14</xdr:row>
      <xdr:rowOff>142875</xdr:rowOff>
    </xdr:from>
    <xdr:to>
      <xdr:col>11</xdr:col>
      <xdr:colOff>609600</xdr:colOff>
      <xdr:row>20</xdr:row>
      <xdr:rowOff>110489</xdr:rowOff>
    </xdr:to>
    <xdr:graphicFrame macro="">
      <xdr:nvGraphicFramePr>
        <xdr:cNvPr id="5" name="Diagramm 4">
          <a:extLst>
            <a:ext uri="{FF2B5EF4-FFF2-40B4-BE49-F238E27FC236}">
              <a16:creationId xmlns:a16="http://schemas.microsoft.com/office/drawing/2014/main" xmlns="" id="{31FD9AD0-5578-41F2-A030-A01DD5AD7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49596</xdr:colOff>
      <xdr:row>0</xdr:row>
      <xdr:rowOff>84522</xdr:rowOff>
    </xdr:from>
    <xdr:to>
      <xdr:col>9</xdr:col>
      <xdr:colOff>352425</xdr:colOff>
      <xdr:row>5</xdr:row>
      <xdr:rowOff>158751</xdr:rowOff>
    </xdr:to>
    <xdr:sp macro="" textlink="">
      <xdr:nvSpPr>
        <xdr:cNvPr id="2" name="Rechteck 1">
          <a:extLst>
            <a:ext uri="{FF2B5EF4-FFF2-40B4-BE49-F238E27FC236}">
              <a16:creationId xmlns:a16="http://schemas.microsoft.com/office/drawing/2014/main" xmlns="" id="{396EFE7F-7240-4AE8-B3AC-88CEE20B54CE}"/>
            </a:ext>
          </a:extLst>
        </xdr:cNvPr>
        <xdr:cNvSpPr/>
      </xdr:nvSpPr>
      <xdr:spPr>
        <a:xfrm>
          <a:off x="11193846" y="84522"/>
          <a:ext cx="4874829" cy="120770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4</xdr:col>
      <xdr:colOff>495301</xdr:colOff>
      <xdr:row>12</xdr:row>
      <xdr:rowOff>38100</xdr:rowOff>
    </xdr:from>
    <xdr:to>
      <xdr:col>7</xdr:col>
      <xdr:colOff>790576</xdr:colOff>
      <xdr:row>17</xdr:row>
      <xdr:rowOff>150774</xdr:rowOff>
    </xdr:to>
    <xdr:sp macro="" textlink="">
      <xdr:nvSpPr>
        <xdr:cNvPr id="3" name="Ellipse 2">
          <a:extLst>
            <a:ext uri="{FF2B5EF4-FFF2-40B4-BE49-F238E27FC236}">
              <a16:creationId xmlns:a16="http://schemas.microsoft.com/office/drawing/2014/main" xmlns="" id="{BEC4E862-3886-44AB-821D-D989FE3BD156}"/>
            </a:ext>
          </a:extLst>
        </xdr:cNvPr>
        <xdr:cNvSpPr/>
      </xdr:nvSpPr>
      <xdr:spPr>
        <a:xfrm>
          <a:off x="4095751" y="2324100"/>
          <a:ext cx="2952750" cy="106517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clientData/>
  </xdr:twoCellAnchor>
  <xdr:twoCellAnchor>
    <xdr:from>
      <xdr:col>3</xdr:col>
      <xdr:colOff>43414</xdr:colOff>
      <xdr:row>6</xdr:row>
      <xdr:rowOff>68170</xdr:rowOff>
    </xdr:from>
    <xdr:to>
      <xdr:col>9</xdr:col>
      <xdr:colOff>351631</xdr:colOff>
      <xdr:row>11</xdr:row>
      <xdr:rowOff>142399</xdr:rowOff>
    </xdr:to>
    <xdr:grpSp>
      <xdr:nvGrpSpPr>
        <xdr:cNvPr id="4" name="Gruppieren 3">
          <a:extLst>
            <a:ext uri="{FF2B5EF4-FFF2-40B4-BE49-F238E27FC236}">
              <a16:creationId xmlns:a16="http://schemas.microsoft.com/office/drawing/2014/main" xmlns="" id="{ACB6287F-8FDB-4FF9-9325-3A4A07D5D29A}"/>
            </a:ext>
          </a:extLst>
        </xdr:cNvPr>
        <xdr:cNvGrpSpPr/>
      </xdr:nvGrpSpPr>
      <xdr:grpSpPr>
        <a:xfrm>
          <a:off x="2758039" y="1211170"/>
          <a:ext cx="5623167" cy="1026729"/>
          <a:chOff x="11552789" y="1433420"/>
          <a:chExt cx="2594217" cy="1185479"/>
        </a:xfrm>
      </xdr:grpSpPr>
      <xdr:sp macro="" textlink="">
        <xdr:nvSpPr>
          <xdr:cNvPr id="5" name="Ellipse 4">
            <a:extLst>
              <a:ext uri="{FF2B5EF4-FFF2-40B4-BE49-F238E27FC236}">
                <a16:creationId xmlns:a16="http://schemas.microsoft.com/office/drawing/2014/main" xmlns="" id="{52985D4A-B95A-41C6-9A04-168D69FA44AA}"/>
              </a:ext>
            </a:extLst>
          </xdr:cNvPr>
          <xdr:cNvSpPr/>
        </xdr:nvSpPr>
        <xdr:spPr>
          <a:xfrm>
            <a:off x="12962606" y="1433959"/>
            <a:ext cx="1184400" cy="1184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6" name="Ellipse 5">
            <a:extLst>
              <a:ext uri="{FF2B5EF4-FFF2-40B4-BE49-F238E27FC236}">
                <a16:creationId xmlns:a16="http://schemas.microsoft.com/office/drawing/2014/main" xmlns="" id="{FAEDAB37-E035-4421-90C3-9388BA461F0C}"/>
              </a:ext>
            </a:extLst>
          </xdr:cNvPr>
          <xdr:cNvSpPr/>
        </xdr:nvSpPr>
        <xdr:spPr>
          <a:xfrm>
            <a:off x="11552789" y="1433959"/>
            <a:ext cx="1184400" cy="11844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sp macro="" textlink="">
        <xdr:nvSpPr>
          <xdr:cNvPr id="7" name="Rechteck 6">
            <a:extLst>
              <a:ext uri="{FF2B5EF4-FFF2-40B4-BE49-F238E27FC236}">
                <a16:creationId xmlns:a16="http://schemas.microsoft.com/office/drawing/2014/main" xmlns="" id="{1256DE64-EB30-4C2B-A434-4F59004B4877}"/>
              </a:ext>
            </a:extLst>
          </xdr:cNvPr>
          <xdr:cNvSpPr/>
        </xdr:nvSpPr>
        <xdr:spPr>
          <a:xfrm>
            <a:off x="12215813" y="1433420"/>
            <a:ext cx="1254126" cy="118547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de-DE" sz="1100"/>
          </a:p>
        </xdr:txBody>
      </xdr:sp>
    </xdr:grp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laenderdaten.info/Europa/Deutschland/sonnenuntergang.php" TargetMode="External"/><Relationship Id="rId1" Type="http://schemas.openxmlformats.org/officeDocument/2006/relationships/hyperlink" Target="https://www.worldweatheronline.com/" TargetMode="Externa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2:N37"/>
  <sheetViews>
    <sheetView tabSelected="1" workbookViewId="0"/>
  </sheetViews>
  <sheetFormatPr baseColWidth="10" defaultRowHeight="15"/>
  <cols>
    <col min="1" max="1" width="6.7109375" style="1" customWidth="1"/>
    <col min="2" max="2" width="11.42578125" style="1"/>
    <col min="3" max="3" width="5.5703125" style="1" customWidth="1"/>
    <col min="4" max="4" width="57" style="1" customWidth="1"/>
    <col min="5" max="7" width="11.42578125" style="1"/>
    <col min="8" max="8" width="5.28515625" style="1" customWidth="1"/>
    <col min="9" max="16384" width="11.42578125" style="1"/>
  </cols>
  <sheetData>
    <row r="2" spans="2:14">
      <c r="B2" s="6" t="s">
        <v>3</v>
      </c>
    </row>
    <row r="3" spans="2:14" ht="7.5" customHeight="1"/>
    <row r="4" spans="2:14">
      <c r="B4" s="7" t="s">
        <v>2</v>
      </c>
      <c r="D4" s="1" t="s">
        <v>1</v>
      </c>
    </row>
    <row r="5" spans="2:14" ht="7.5" customHeight="1"/>
    <row r="6" spans="2:14">
      <c r="B6" s="5" t="s">
        <v>5</v>
      </c>
      <c r="D6" s="1" t="s">
        <v>4</v>
      </c>
    </row>
    <row r="7" spans="2:14" ht="7.5" customHeight="1"/>
    <row r="8" spans="2:14">
      <c r="B8" s="4" t="s">
        <v>5</v>
      </c>
      <c r="D8" s="1" t="s">
        <v>6</v>
      </c>
    </row>
    <row r="10" spans="2:14">
      <c r="B10" s="6" t="s">
        <v>13</v>
      </c>
      <c r="C10" s="16">
        <f>MAX(C27:C1000)</f>
        <v>1</v>
      </c>
    </row>
    <row r="12" spans="2:14">
      <c r="B12" s="6" t="s">
        <v>50</v>
      </c>
    </row>
    <row r="13" spans="2:14" ht="7.5" customHeight="1"/>
    <row r="14" spans="2:14" ht="15" customHeight="1">
      <c r="B14" s="124" t="s">
        <v>14</v>
      </c>
      <c r="C14" s="125"/>
      <c r="D14" s="125"/>
      <c r="E14" s="125"/>
      <c r="F14" s="125"/>
      <c r="G14" s="126"/>
      <c r="I14" s="130" t="s">
        <v>7</v>
      </c>
      <c r="J14" s="130"/>
      <c r="K14" s="130"/>
      <c r="L14" s="130"/>
      <c r="M14" s="14"/>
      <c r="N14" s="15"/>
    </row>
    <row r="15" spans="2:14">
      <c r="B15" s="127"/>
      <c r="C15" s="128"/>
      <c r="D15" s="128"/>
      <c r="E15" s="128"/>
      <c r="F15" s="128"/>
      <c r="G15" s="129"/>
      <c r="I15" s="130"/>
      <c r="J15" s="130"/>
      <c r="K15" s="130"/>
      <c r="L15" s="130"/>
      <c r="M15" s="14"/>
      <c r="N15" s="15"/>
    </row>
    <row r="16" spans="2:14">
      <c r="I16" s="130"/>
      <c r="J16" s="130"/>
      <c r="K16" s="130"/>
      <c r="L16" s="130"/>
      <c r="M16" s="14"/>
      <c r="N16" s="15"/>
    </row>
    <row r="17" spans="2:14" ht="15" customHeight="1">
      <c r="B17" s="124" t="s">
        <v>85</v>
      </c>
      <c r="C17" s="125"/>
      <c r="D17" s="125"/>
      <c r="E17" s="125"/>
      <c r="F17" s="125"/>
      <c r="G17" s="126"/>
      <c r="I17" s="130"/>
      <c r="J17" s="130"/>
      <c r="K17" s="130"/>
      <c r="L17" s="130"/>
      <c r="M17" s="14"/>
      <c r="N17" s="15"/>
    </row>
    <row r="18" spans="2:14" ht="15" customHeight="1">
      <c r="B18" s="127"/>
      <c r="C18" s="128"/>
      <c r="D18" s="128"/>
      <c r="E18" s="128"/>
      <c r="F18" s="128"/>
      <c r="G18" s="129"/>
      <c r="I18" s="130"/>
      <c r="J18" s="130"/>
      <c r="K18" s="130"/>
      <c r="L18" s="130"/>
      <c r="M18" s="14"/>
      <c r="N18" s="15"/>
    </row>
    <row r="19" spans="2:14">
      <c r="I19" s="130"/>
      <c r="J19" s="130"/>
      <c r="K19" s="130"/>
      <c r="L19" s="130"/>
      <c r="M19" s="14"/>
      <c r="N19" s="15"/>
    </row>
    <row r="20" spans="2:14" ht="15" customHeight="1">
      <c r="B20" s="124" t="s">
        <v>109</v>
      </c>
      <c r="C20" s="125"/>
      <c r="D20" s="125"/>
      <c r="E20" s="125"/>
      <c r="F20" s="125"/>
      <c r="G20" s="126"/>
      <c r="I20" s="130"/>
      <c r="J20" s="130"/>
      <c r="K20" s="130"/>
      <c r="L20" s="130"/>
      <c r="M20" s="14"/>
      <c r="N20" s="15"/>
    </row>
    <row r="21" spans="2:14" ht="15" customHeight="1">
      <c r="B21" s="127"/>
      <c r="C21" s="128"/>
      <c r="D21" s="128"/>
      <c r="E21" s="128"/>
      <c r="F21" s="128"/>
      <c r="G21" s="129"/>
      <c r="I21" s="130"/>
      <c r="J21" s="130"/>
      <c r="K21" s="130"/>
      <c r="L21" s="130"/>
      <c r="M21" s="14"/>
      <c r="N21" s="15"/>
    </row>
    <row r="24" spans="2:14">
      <c r="B24" s="8" t="s">
        <v>8</v>
      </c>
    </row>
    <row r="26" spans="2:14">
      <c r="B26" s="9" t="s">
        <v>9</v>
      </c>
      <c r="C26" s="10" t="s">
        <v>12</v>
      </c>
      <c r="D26" s="11" t="s">
        <v>10</v>
      </c>
    </row>
    <row r="27" spans="2:14">
      <c r="B27" s="12">
        <v>44457</v>
      </c>
      <c r="C27" s="13">
        <v>1</v>
      </c>
      <c r="D27" s="1" t="s">
        <v>11</v>
      </c>
    </row>
    <row r="28" spans="2:14">
      <c r="B28" s="12"/>
      <c r="C28" s="13"/>
      <c r="D28" s="3"/>
    </row>
    <row r="29" spans="2:14">
      <c r="B29" s="12"/>
      <c r="C29" s="13"/>
      <c r="D29" s="3"/>
    </row>
    <row r="30" spans="2:14">
      <c r="B30" s="12"/>
      <c r="C30" s="13"/>
    </row>
    <row r="31" spans="2:14">
      <c r="C31" s="13"/>
    </row>
    <row r="32" spans="2:14">
      <c r="C32" s="13"/>
    </row>
    <row r="33" spans="3:3">
      <c r="C33" s="13"/>
    </row>
    <row r="34" spans="3:3">
      <c r="C34" s="13"/>
    </row>
    <row r="35" spans="3:3">
      <c r="C35" s="13"/>
    </row>
    <row r="36" spans="3:3">
      <c r="C36" s="13"/>
    </row>
    <row r="37" spans="3:3">
      <c r="C37" s="13"/>
    </row>
  </sheetData>
  <mergeCells count="4">
    <mergeCell ref="B14:G15"/>
    <mergeCell ref="B17:G18"/>
    <mergeCell ref="B20:G21"/>
    <mergeCell ref="I14:L21"/>
  </mergeCells>
  <hyperlinks>
    <hyperlink ref="B14:G15" location="Dateneingabe!A1" display="1. Dateneingabe"/>
    <hyperlink ref="B17:G18" location="Wärmepumpe!A1" display="2. Berechnung Wärmepumpen"/>
    <hyperlink ref="B20:G21" location="Solarabsorber!A1" display="3. Berechnung Solarabsorber"/>
  </hyperlinks>
  <pageMargins left="0.7" right="0.7" top="0.78740157499999996" bottom="0.78740157499999996" header="0.3" footer="0.3"/>
  <pageSetup paperSize="9" orientation="landscape" r:id="rId1"/>
  <headerFooter>
    <oddFooter>&amp;C&amp;1#&amp;"Arial"&amp;10&amp;K000000Internal</oddFooter>
  </headerFooter>
</worksheet>
</file>

<file path=xl/worksheets/sheet2.xml><?xml version="1.0" encoding="utf-8"?>
<worksheet xmlns="http://schemas.openxmlformats.org/spreadsheetml/2006/main" xmlns:r="http://schemas.openxmlformats.org/officeDocument/2006/relationships">
  <sheetPr>
    <pageSetUpPr fitToPage="1"/>
  </sheetPr>
  <dimension ref="B1:AE37"/>
  <sheetViews>
    <sheetView workbookViewId="0">
      <selection activeCell="U2" sqref="U2:V2"/>
    </sheetView>
  </sheetViews>
  <sheetFormatPr baseColWidth="10" defaultRowHeight="17.25" customHeight="1"/>
  <cols>
    <col min="1" max="1" width="2.7109375" style="1" customWidth="1"/>
    <col min="2" max="2" width="12.85546875" style="1" customWidth="1"/>
    <col min="3" max="5" width="9.7109375" style="1" customWidth="1"/>
    <col min="6" max="6" width="11.42578125" style="1" customWidth="1"/>
    <col min="7" max="7" width="9.7109375" style="1" customWidth="1"/>
    <col min="8" max="8" width="6" style="1" customWidth="1"/>
    <col min="9" max="9" width="5.5703125" style="1" customWidth="1"/>
    <col min="10" max="16" width="5.7109375" style="1" customWidth="1"/>
    <col min="17" max="17" width="2.28515625" style="1" customWidth="1"/>
    <col min="18" max="19" width="5.5703125" style="1" customWidth="1"/>
    <col min="20" max="20" width="2.5703125" style="1" customWidth="1"/>
    <col min="32" max="16384" width="11.42578125" style="1"/>
  </cols>
  <sheetData>
    <row r="1" spans="2:22" ht="10.5" customHeight="1" thickBot="1"/>
    <row r="2" spans="2:22" ht="20.25" customHeight="1" thickBot="1">
      <c r="B2" s="45" t="s">
        <v>15</v>
      </c>
      <c r="C2" s="33"/>
      <c r="D2" s="33"/>
      <c r="E2" s="33"/>
      <c r="F2" s="33"/>
      <c r="G2" s="36"/>
      <c r="I2" s="144" t="s">
        <v>48</v>
      </c>
      <c r="J2" s="145"/>
      <c r="K2" s="145"/>
      <c r="L2" s="145"/>
      <c r="M2" s="145"/>
      <c r="N2" s="145"/>
      <c r="O2" s="145"/>
      <c r="P2" s="145"/>
      <c r="Q2" s="145"/>
      <c r="R2" s="145"/>
      <c r="S2" s="146"/>
      <c r="U2" s="172" t="s">
        <v>51</v>
      </c>
      <c r="V2" s="173"/>
    </row>
    <row r="3" spans="2:22" ht="17.25" customHeight="1">
      <c r="B3" s="37"/>
      <c r="C3" s="2"/>
      <c r="D3" s="2"/>
      <c r="E3" s="2"/>
      <c r="F3" s="2"/>
      <c r="G3" s="39"/>
      <c r="I3" s="56"/>
      <c r="J3" s="57"/>
      <c r="K3" s="57"/>
      <c r="L3" s="57"/>
      <c r="M3" s="57"/>
      <c r="N3" s="57"/>
      <c r="O3" s="57"/>
      <c r="P3" s="57"/>
      <c r="Q3" s="57"/>
      <c r="R3" s="57"/>
      <c r="S3" s="58"/>
    </row>
    <row r="4" spans="2:22" ht="17.25" customHeight="1">
      <c r="B4" s="37" t="s">
        <v>16</v>
      </c>
      <c r="C4" s="7">
        <v>6</v>
      </c>
      <c r="D4" s="2" t="s">
        <v>27</v>
      </c>
      <c r="E4" s="2"/>
      <c r="F4" s="2"/>
      <c r="G4" s="39"/>
      <c r="I4" s="56"/>
      <c r="J4" s="143"/>
      <c r="K4" s="143"/>
      <c r="L4" s="143"/>
      <c r="M4" s="143"/>
      <c r="N4" s="143"/>
      <c r="O4" s="143"/>
      <c r="P4" s="143"/>
      <c r="Q4" s="31"/>
      <c r="R4" s="59" t="s">
        <v>32</v>
      </c>
      <c r="S4" s="58"/>
    </row>
    <row r="5" spans="2:22" ht="17.25" customHeight="1">
      <c r="B5" s="37" t="s">
        <v>17</v>
      </c>
      <c r="C5" s="7">
        <v>3.2</v>
      </c>
      <c r="D5" s="2" t="s">
        <v>27</v>
      </c>
      <c r="E5" s="2"/>
      <c r="F5" s="2"/>
      <c r="G5" s="39"/>
      <c r="I5" s="56"/>
      <c r="J5" s="143"/>
      <c r="K5" s="143"/>
      <c r="L5" s="143"/>
      <c r="M5" s="143"/>
      <c r="N5" s="143"/>
      <c r="O5" s="143"/>
      <c r="P5" s="143"/>
      <c r="Q5" s="31"/>
      <c r="R5" s="57"/>
      <c r="S5" s="58"/>
    </row>
    <row r="6" spans="2:22" ht="17.25" customHeight="1">
      <c r="B6" s="37" t="s">
        <v>28</v>
      </c>
      <c r="C6" s="7">
        <v>1.4</v>
      </c>
      <c r="D6" s="2" t="s">
        <v>27</v>
      </c>
      <c r="E6" s="2"/>
      <c r="F6" s="2"/>
      <c r="G6" s="39"/>
      <c r="I6" s="56"/>
      <c r="J6" s="143"/>
      <c r="K6" s="143"/>
      <c r="L6" s="143"/>
      <c r="M6" s="143"/>
      <c r="N6" s="143"/>
      <c r="O6" s="143"/>
      <c r="P6" s="143"/>
      <c r="Q6" s="31"/>
      <c r="R6" s="140">
        <f>IF(C8=Hilfsdaten!A4,C4,C5)</f>
        <v>3.2</v>
      </c>
      <c r="S6" s="58"/>
    </row>
    <row r="7" spans="2:22" ht="17.25" customHeight="1">
      <c r="B7" s="37"/>
      <c r="C7" s="2"/>
      <c r="D7" s="2"/>
      <c r="E7" s="2"/>
      <c r="F7" s="2"/>
      <c r="G7" s="39"/>
      <c r="I7" s="56"/>
      <c r="J7" s="143"/>
      <c r="K7" s="143"/>
      <c r="L7" s="143"/>
      <c r="M7" s="143"/>
      <c r="N7" s="143"/>
      <c r="O7" s="143"/>
      <c r="P7" s="143"/>
      <c r="Q7" s="31"/>
      <c r="R7" s="141"/>
      <c r="S7" s="58"/>
    </row>
    <row r="8" spans="2:22" ht="17.25" customHeight="1">
      <c r="B8" s="37" t="s">
        <v>18</v>
      </c>
      <c r="C8" s="142" t="s">
        <v>19</v>
      </c>
      <c r="D8" s="142"/>
      <c r="E8" s="2"/>
      <c r="F8" s="2"/>
      <c r="G8" s="39"/>
      <c r="I8" s="56"/>
      <c r="J8" s="143"/>
      <c r="K8" s="143"/>
      <c r="L8" s="143"/>
      <c r="M8" s="143"/>
      <c r="N8" s="143"/>
      <c r="O8" s="143"/>
      <c r="P8" s="143"/>
      <c r="Q8" s="31"/>
      <c r="R8" s="57"/>
      <c r="S8" s="58"/>
    </row>
    <row r="9" spans="2:22" ht="17.25" customHeight="1" thickBot="1">
      <c r="B9" s="37"/>
      <c r="C9" s="2"/>
      <c r="D9" s="2"/>
      <c r="E9" s="2"/>
      <c r="F9" s="2"/>
      <c r="G9" s="39"/>
      <c r="I9" s="56"/>
      <c r="J9" s="143"/>
      <c r="K9" s="143"/>
      <c r="L9" s="143"/>
      <c r="M9" s="143"/>
      <c r="N9" s="143"/>
      <c r="O9" s="143"/>
      <c r="P9" s="143"/>
      <c r="Q9" s="31"/>
      <c r="R9" s="60" t="s">
        <v>33</v>
      </c>
      <c r="S9" s="58"/>
    </row>
    <row r="10" spans="2:22" ht="17.25" customHeight="1">
      <c r="B10" s="32" t="s">
        <v>22</v>
      </c>
      <c r="C10" s="33"/>
      <c r="D10" s="34" t="s">
        <v>24</v>
      </c>
      <c r="E10" s="35">
        <f>IF(C8=Hilfsdaten!A2,C4*C5,IF(C8=Hilfsdaten!A3,PI()/4*C5^2+((C4-C5)*C5),IF(C8=Hilfsdaten!A4,PI()/4*C4^2,"Fehler")))</f>
        <v>17.002477193189868</v>
      </c>
      <c r="F10" s="33" t="s">
        <v>29</v>
      </c>
      <c r="G10" s="36"/>
      <c r="I10" s="56"/>
      <c r="J10" s="57"/>
      <c r="K10" s="57"/>
      <c r="L10" s="61" t="s">
        <v>30</v>
      </c>
      <c r="M10" s="62">
        <f>C4-C5</f>
        <v>2.8</v>
      </c>
      <c r="N10" s="63" t="s">
        <v>31</v>
      </c>
      <c r="O10" s="57"/>
      <c r="P10" s="57"/>
      <c r="Q10" s="57"/>
      <c r="R10" s="57"/>
      <c r="S10" s="58"/>
    </row>
    <row r="11" spans="2:22" ht="17.25" customHeight="1">
      <c r="B11" s="37" t="s">
        <v>23</v>
      </c>
      <c r="C11" s="2"/>
      <c r="D11" s="38" t="s">
        <v>25</v>
      </c>
      <c r="E11" s="24">
        <f>IF(C8=Hilfsdaten!A2,(C4*C6+C5*C6)*2,IF(C8=Hilfsdaten!A3,(PI()*C5*C6)+((C4-C5)*C6*2),IF(C8=Hilfsdaten!A4,PI()*C4*C6,"Fehler")))</f>
        <v>21.914335088082272</v>
      </c>
      <c r="F11" s="2" t="s">
        <v>29</v>
      </c>
      <c r="G11" s="39"/>
      <c r="I11" s="56"/>
      <c r="J11" s="61" t="s">
        <v>30</v>
      </c>
      <c r="K11" s="57"/>
      <c r="L11" s="61" t="s">
        <v>30</v>
      </c>
      <c r="M11" s="62">
        <f>C4</f>
        <v>6</v>
      </c>
      <c r="N11" s="63" t="s">
        <v>31</v>
      </c>
      <c r="O11" s="57"/>
      <c r="P11" s="63" t="s">
        <v>31</v>
      </c>
      <c r="Q11" s="64"/>
      <c r="R11" s="57"/>
      <c r="S11" s="58"/>
    </row>
    <row r="12" spans="2:22" ht="17.25" customHeight="1" thickBot="1">
      <c r="B12" s="40" t="s">
        <v>52</v>
      </c>
      <c r="C12" s="41"/>
      <c r="D12" s="42" t="s">
        <v>26</v>
      </c>
      <c r="E12" s="43">
        <f>IF(E10="Fehler","Fehler",E10*C6)</f>
        <v>23.803468070465815</v>
      </c>
      <c r="F12" s="41" t="s">
        <v>0</v>
      </c>
      <c r="G12" s="44"/>
      <c r="I12" s="65"/>
      <c r="J12" s="66"/>
      <c r="K12" s="66"/>
      <c r="L12" s="66"/>
      <c r="M12" s="66"/>
      <c r="N12" s="66"/>
      <c r="O12" s="66"/>
      <c r="P12" s="66"/>
      <c r="Q12" s="66"/>
      <c r="R12" s="66"/>
      <c r="S12" s="67"/>
    </row>
    <row r="13" spans="2:22" ht="17.25" customHeight="1" thickBot="1"/>
    <row r="14" spans="2:22" ht="17.25" customHeight="1" thickBot="1">
      <c r="B14" s="46" t="s">
        <v>40</v>
      </c>
      <c r="C14" s="47"/>
      <c r="D14" s="47"/>
      <c r="E14" s="47"/>
      <c r="F14" s="47"/>
      <c r="G14" s="48"/>
      <c r="H14" s="17"/>
      <c r="I14" s="137" t="s">
        <v>108</v>
      </c>
      <c r="J14" s="147"/>
      <c r="K14" s="147"/>
      <c r="L14" s="147"/>
      <c r="M14" s="147"/>
      <c r="N14" s="147"/>
      <c r="O14" s="147"/>
      <c r="P14" s="147"/>
      <c r="Q14" s="147"/>
      <c r="R14" s="147"/>
      <c r="S14" s="148"/>
      <c r="U14" s="1" t="s">
        <v>82</v>
      </c>
      <c r="V14" s="171" t="s">
        <v>83</v>
      </c>
    </row>
    <row r="15" spans="2:22" ht="33.75" customHeight="1" thickBot="1">
      <c r="B15" s="18" t="s">
        <v>34</v>
      </c>
      <c r="C15" s="26" t="s">
        <v>43</v>
      </c>
      <c r="D15" s="27" t="s">
        <v>44</v>
      </c>
      <c r="E15" s="27" t="s">
        <v>46</v>
      </c>
      <c r="F15" s="27" t="s">
        <v>45</v>
      </c>
      <c r="G15" s="25" t="s">
        <v>47</v>
      </c>
      <c r="H15" s="52"/>
      <c r="I15" s="149"/>
      <c r="J15" s="150"/>
      <c r="K15" s="150"/>
      <c r="L15" s="150"/>
      <c r="M15" s="150"/>
      <c r="N15" s="150"/>
      <c r="O15" s="150"/>
      <c r="P15" s="150"/>
      <c r="Q15" s="150"/>
      <c r="R15" s="150"/>
      <c r="S15" s="151"/>
      <c r="T15" s="17"/>
      <c r="U15" s="1" t="s">
        <v>82</v>
      </c>
      <c r="V15" s="102" t="s">
        <v>84</v>
      </c>
    </row>
    <row r="16" spans="2:22" ht="17.25" customHeight="1">
      <c r="B16" s="19" t="s">
        <v>41</v>
      </c>
      <c r="C16" s="121">
        <v>2</v>
      </c>
      <c r="D16" s="122">
        <v>9</v>
      </c>
      <c r="E16" s="122">
        <v>6</v>
      </c>
      <c r="F16" s="22">
        <v>14.16</v>
      </c>
      <c r="G16" s="28">
        <f t="shared" ref="G16:G22" si="0">IF(C16&lt;&gt;"",((D16*F16)+(C16*(24-F16)))/24,"")</f>
        <v>6.13</v>
      </c>
      <c r="H16" s="53"/>
      <c r="I16" s="149"/>
      <c r="J16" s="150"/>
      <c r="K16" s="150"/>
      <c r="L16" s="150"/>
      <c r="M16" s="150"/>
      <c r="N16" s="150"/>
      <c r="O16" s="150"/>
      <c r="P16" s="150"/>
      <c r="Q16" s="150"/>
      <c r="R16" s="150"/>
      <c r="S16" s="151"/>
      <c r="T16" s="2"/>
    </row>
    <row r="17" spans="2:22" ht="17.25" customHeight="1">
      <c r="B17" s="20" t="s">
        <v>35</v>
      </c>
      <c r="C17" s="50">
        <v>7</v>
      </c>
      <c r="D17" s="51">
        <v>13</v>
      </c>
      <c r="E17" s="51">
        <v>11</v>
      </c>
      <c r="F17" s="7">
        <v>15.83</v>
      </c>
      <c r="G17" s="29">
        <f t="shared" si="0"/>
        <v>10.957500000000001</v>
      </c>
      <c r="H17" s="53"/>
      <c r="I17" s="149"/>
      <c r="J17" s="150"/>
      <c r="K17" s="150"/>
      <c r="L17" s="150"/>
      <c r="M17" s="150"/>
      <c r="N17" s="150"/>
      <c r="O17" s="150"/>
      <c r="P17" s="150"/>
      <c r="Q17" s="150"/>
      <c r="R17" s="150"/>
      <c r="S17" s="151"/>
      <c r="T17" s="2"/>
    </row>
    <row r="18" spans="2:22" ht="17.25" customHeight="1">
      <c r="B18" s="20" t="s">
        <v>36</v>
      </c>
      <c r="C18" s="50">
        <v>15</v>
      </c>
      <c r="D18" s="51">
        <v>23</v>
      </c>
      <c r="E18" s="51">
        <v>20</v>
      </c>
      <c r="F18" s="7">
        <v>16.88</v>
      </c>
      <c r="G18" s="29">
        <f t="shared" si="0"/>
        <v>20.626666666666665</v>
      </c>
      <c r="H18" s="53"/>
      <c r="I18" s="149"/>
      <c r="J18" s="150"/>
      <c r="K18" s="150"/>
      <c r="L18" s="150"/>
      <c r="M18" s="150"/>
      <c r="N18" s="150"/>
      <c r="O18" s="150"/>
      <c r="P18" s="150"/>
      <c r="Q18" s="150"/>
      <c r="R18" s="150"/>
      <c r="S18" s="151"/>
      <c r="T18" s="2"/>
    </row>
    <row r="19" spans="2:22" ht="17.25" customHeight="1">
      <c r="B19" s="20" t="s">
        <v>37</v>
      </c>
      <c r="C19" s="50">
        <v>14</v>
      </c>
      <c r="D19" s="51">
        <v>22</v>
      </c>
      <c r="E19" s="51">
        <v>20</v>
      </c>
      <c r="F19" s="7">
        <v>16.420000000000002</v>
      </c>
      <c r="G19" s="29">
        <f t="shared" si="0"/>
        <v>19.473333333333333</v>
      </c>
      <c r="H19" s="53"/>
      <c r="I19" s="149"/>
      <c r="J19" s="150"/>
      <c r="K19" s="150"/>
      <c r="L19" s="150"/>
      <c r="M19" s="150"/>
      <c r="N19" s="150"/>
      <c r="O19" s="150"/>
      <c r="P19" s="150"/>
      <c r="Q19" s="150"/>
      <c r="R19" s="150"/>
      <c r="S19" s="151"/>
    </row>
    <row r="20" spans="2:22" ht="17.25" customHeight="1">
      <c r="B20" s="20" t="s">
        <v>38</v>
      </c>
      <c r="C20" s="50">
        <v>14</v>
      </c>
      <c r="D20" s="51">
        <v>21</v>
      </c>
      <c r="E20" s="51">
        <v>18</v>
      </c>
      <c r="F20" s="7">
        <v>14.75</v>
      </c>
      <c r="G20" s="29">
        <f t="shared" si="0"/>
        <v>18.302083333333332</v>
      </c>
      <c r="H20" s="53"/>
      <c r="I20" s="149"/>
      <c r="J20" s="150"/>
      <c r="K20" s="150"/>
      <c r="L20" s="150"/>
      <c r="M20" s="150"/>
      <c r="N20" s="150"/>
      <c r="O20" s="150"/>
      <c r="P20" s="150"/>
      <c r="Q20" s="150"/>
      <c r="R20" s="150"/>
      <c r="S20" s="151"/>
    </row>
    <row r="21" spans="2:22" ht="17.25" customHeight="1">
      <c r="B21" s="20" t="s">
        <v>39</v>
      </c>
      <c r="C21" s="50">
        <v>13</v>
      </c>
      <c r="D21" s="51">
        <v>20</v>
      </c>
      <c r="E21" s="51">
        <v>17</v>
      </c>
      <c r="F21" s="7">
        <v>12.75</v>
      </c>
      <c r="G21" s="29">
        <f t="shared" si="0"/>
        <v>16.71875</v>
      </c>
      <c r="H21" s="53"/>
      <c r="I21" s="149"/>
      <c r="J21" s="150"/>
      <c r="K21" s="150"/>
      <c r="L21" s="150"/>
      <c r="M21" s="150"/>
      <c r="N21" s="150"/>
      <c r="O21" s="150"/>
      <c r="P21" s="150"/>
      <c r="Q21" s="150"/>
      <c r="R21" s="150"/>
      <c r="S21" s="151"/>
    </row>
    <row r="22" spans="2:22" ht="17.25" customHeight="1" thickBot="1">
      <c r="B22" s="21" t="s">
        <v>42</v>
      </c>
      <c r="C22" s="119">
        <v>8</v>
      </c>
      <c r="D22" s="120">
        <v>13</v>
      </c>
      <c r="E22" s="120">
        <v>11</v>
      </c>
      <c r="F22" s="23">
        <v>10.72</v>
      </c>
      <c r="G22" s="30">
        <f t="shared" si="0"/>
        <v>10.233333333333334</v>
      </c>
      <c r="H22" s="53"/>
      <c r="I22" s="152"/>
      <c r="J22" s="153"/>
      <c r="K22" s="153"/>
      <c r="L22" s="153"/>
      <c r="M22" s="153"/>
      <c r="N22" s="153"/>
      <c r="O22" s="153"/>
      <c r="P22" s="153"/>
      <c r="Q22" s="153"/>
      <c r="R22" s="153"/>
      <c r="S22" s="154"/>
    </row>
    <row r="23" spans="2:22" ht="17.25" customHeight="1" thickBot="1"/>
    <row r="24" spans="2:22" ht="17.25" customHeight="1">
      <c r="B24" s="45" t="s">
        <v>86</v>
      </c>
      <c r="C24" s="33"/>
      <c r="D24" s="33"/>
      <c r="E24" s="33"/>
      <c r="F24" s="33"/>
      <c r="G24" s="36"/>
      <c r="I24" s="137" t="s">
        <v>96</v>
      </c>
      <c r="J24" s="138"/>
      <c r="K24" s="138"/>
      <c r="L24" s="138"/>
      <c r="M24" s="138"/>
      <c r="N24" s="138"/>
      <c r="O24" s="138"/>
      <c r="P24" s="138"/>
      <c r="Q24" s="138"/>
      <c r="R24" s="138"/>
      <c r="S24" s="139"/>
      <c r="U24" s="1" t="s">
        <v>82</v>
      </c>
      <c r="V24" s="102" t="s">
        <v>97</v>
      </c>
    </row>
    <row r="25" spans="2:22" ht="17.25" customHeight="1">
      <c r="B25" s="37"/>
      <c r="C25" s="2"/>
      <c r="D25" s="2"/>
      <c r="E25" s="2"/>
      <c r="F25" s="2"/>
      <c r="G25" s="39"/>
      <c r="I25" s="131"/>
      <c r="J25" s="132"/>
      <c r="K25" s="132"/>
      <c r="L25" s="132"/>
      <c r="M25" s="132"/>
      <c r="N25" s="132"/>
      <c r="O25" s="132"/>
      <c r="P25" s="132"/>
      <c r="Q25" s="132"/>
      <c r="R25" s="132"/>
      <c r="S25" s="135"/>
    </row>
    <row r="26" spans="2:22" ht="17.25" customHeight="1">
      <c r="B26" s="37" t="s">
        <v>87</v>
      </c>
      <c r="D26" s="49">
        <v>0.28999999999999998</v>
      </c>
      <c r="E26" s="2" t="s">
        <v>49</v>
      </c>
      <c r="F26" s="2"/>
      <c r="G26" s="39"/>
      <c r="I26" s="131"/>
      <c r="J26" s="132"/>
      <c r="K26" s="132"/>
      <c r="L26" s="132"/>
      <c r="M26" s="132"/>
      <c r="N26" s="132"/>
      <c r="O26" s="132"/>
      <c r="P26" s="132"/>
      <c r="Q26" s="132"/>
      <c r="R26" s="132"/>
      <c r="S26" s="135"/>
    </row>
    <row r="27" spans="2:22" ht="17.25" customHeight="1">
      <c r="B27" s="37"/>
      <c r="C27" s="71"/>
      <c r="D27" s="2"/>
      <c r="E27" s="2"/>
      <c r="F27" s="2"/>
      <c r="G27" s="39"/>
      <c r="I27" s="131"/>
      <c r="J27" s="132"/>
      <c r="K27" s="132"/>
      <c r="L27" s="132"/>
      <c r="M27" s="132"/>
      <c r="N27" s="132"/>
      <c r="O27" s="132"/>
      <c r="P27" s="132"/>
      <c r="Q27" s="132"/>
      <c r="R27" s="132"/>
      <c r="S27" s="135"/>
    </row>
    <row r="28" spans="2:22" ht="17.25" customHeight="1">
      <c r="B28" s="37" t="s">
        <v>90</v>
      </c>
      <c r="C28" s="71"/>
      <c r="D28" s="51">
        <v>26</v>
      </c>
      <c r="E28" s="2" t="s">
        <v>66</v>
      </c>
      <c r="F28" s="2"/>
      <c r="G28" s="39"/>
      <c r="I28" s="131"/>
      <c r="J28" s="132"/>
      <c r="K28" s="132"/>
      <c r="L28" s="132"/>
      <c r="M28" s="132"/>
      <c r="N28" s="132"/>
      <c r="O28" s="132"/>
      <c r="P28" s="132"/>
      <c r="Q28" s="132"/>
      <c r="R28" s="132"/>
      <c r="S28" s="135"/>
    </row>
    <row r="29" spans="2:22" ht="17.25" customHeight="1">
      <c r="B29" s="37"/>
      <c r="C29" s="71"/>
      <c r="D29" s="2"/>
      <c r="E29" s="2"/>
      <c r="F29" s="2"/>
      <c r="G29" s="39"/>
      <c r="I29" s="131"/>
      <c r="J29" s="132"/>
      <c r="K29" s="132"/>
      <c r="L29" s="132"/>
      <c r="M29" s="132"/>
      <c r="N29" s="132"/>
      <c r="O29" s="132"/>
      <c r="P29" s="132"/>
      <c r="Q29" s="132"/>
      <c r="R29" s="132"/>
      <c r="S29" s="135"/>
    </row>
    <row r="30" spans="2:22" ht="17.25" customHeight="1">
      <c r="B30" s="37" t="s">
        <v>88</v>
      </c>
      <c r="C30" s="71"/>
      <c r="D30" s="49">
        <v>5.7290000000000001</v>
      </c>
      <c r="E30" s="2" t="s">
        <v>98</v>
      </c>
      <c r="F30" s="2"/>
      <c r="G30" s="39"/>
      <c r="I30" s="131"/>
      <c r="J30" s="132"/>
      <c r="K30" s="132"/>
      <c r="L30" s="132"/>
      <c r="M30" s="132"/>
      <c r="N30" s="132"/>
      <c r="O30" s="132"/>
      <c r="P30" s="132"/>
      <c r="Q30" s="132"/>
      <c r="R30" s="132"/>
      <c r="S30" s="135"/>
    </row>
    <row r="31" spans="2:22" ht="17.25" customHeight="1">
      <c r="B31" s="37" t="s">
        <v>89</v>
      </c>
      <c r="C31" s="71"/>
      <c r="D31" s="49">
        <v>1.4930000000000001</v>
      </c>
      <c r="E31" s="2" t="s">
        <v>98</v>
      </c>
      <c r="F31" s="2"/>
      <c r="G31" s="39"/>
      <c r="I31" s="131"/>
      <c r="J31" s="132"/>
      <c r="K31" s="132"/>
      <c r="L31" s="132"/>
      <c r="M31" s="132"/>
      <c r="N31" s="132"/>
      <c r="O31" s="132"/>
      <c r="P31" s="132"/>
      <c r="Q31" s="132"/>
      <c r="R31" s="132"/>
      <c r="S31" s="135"/>
    </row>
    <row r="32" spans="2:22" ht="17.25" customHeight="1">
      <c r="B32" s="37" t="s">
        <v>101</v>
      </c>
      <c r="C32" s="71"/>
      <c r="D32" s="49">
        <v>3.7040000000000002</v>
      </c>
      <c r="E32" s="2" t="s">
        <v>98</v>
      </c>
      <c r="F32" s="2"/>
      <c r="G32" s="39"/>
      <c r="I32" s="131" t="s">
        <v>91</v>
      </c>
      <c r="J32" s="132"/>
      <c r="K32" s="132"/>
      <c r="L32" s="132" t="s">
        <v>93</v>
      </c>
      <c r="M32" s="132"/>
      <c r="N32" s="132" t="s">
        <v>92</v>
      </c>
      <c r="O32" s="132"/>
      <c r="P32" s="132"/>
      <c r="Q32" s="132"/>
      <c r="R32" s="132" t="s">
        <v>94</v>
      </c>
      <c r="S32" s="135"/>
    </row>
    <row r="33" spans="2:19" ht="17.25" customHeight="1">
      <c r="B33" s="37"/>
      <c r="F33" s="2"/>
      <c r="G33" s="39"/>
      <c r="I33" s="131"/>
      <c r="J33" s="132"/>
      <c r="K33" s="132"/>
      <c r="L33" s="132"/>
      <c r="M33" s="132"/>
      <c r="N33" s="132"/>
      <c r="O33" s="132"/>
      <c r="P33" s="132"/>
      <c r="Q33" s="132"/>
      <c r="R33" s="132"/>
      <c r="S33" s="135"/>
    </row>
    <row r="34" spans="2:19" ht="17.25" customHeight="1">
      <c r="B34" s="37" t="s">
        <v>95</v>
      </c>
      <c r="C34" s="71"/>
      <c r="D34" s="4">
        <v>4.1820000000000004</v>
      </c>
      <c r="E34" s="2" t="s">
        <v>65</v>
      </c>
      <c r="F34" s="2"/>
      <c r="G34" s="39"/>
      <c r="I34" s="131"/>
      <c r="J34" s="132"/>
      <c r="K34" s="132"/>
      <c r="L34" s="132"/>
      <c r="M34" s="132"/>
      <c r="N34" s="132"/>
      <c r="O34" s="132"/>
      <c r="P34" s="132"/>
      <c r="Q34" s="132"/>
      <c r="R34" s="132"/>
      <c r="S34" s="135"/>
    </row>
    <row r="35" spans="2:19" ht="17.25" customHeight="1">
      <c r="B35" s="37"/>
      <c r="C35" s="71"/>
      <c r="D35" s="2"/>
      <c r="E35" s="2"/>
      <c r="F35" s="2"/>
      <c r="G35" s="39"/>
      <c r="I35" s="131"/>
      <c r="J35" s="132"/>
      <c r="K35" s="132"/>
      <c r="L35" s="132"/>
      <c r="M35" s="132"/>
      <c r="N35" s="132"/>
      <c r="O35" s="132"/>
      <c r="P35" s="132"/>
      <c r="Q35" s="132"/>
      <c r="R35" s="132"/>
      <c r="S35" s="135"/>
    </row>
    <row r="36" spans="2:19" ht="17.25" customHeight="1">
      <c r="B36" s="37"/>
      <c r="C36" s="71"/>
      <c r="D36" s="2"/>
      <c r="E36" s="2"/>
      <c r="F36" s="2"/>
      <c r="G36" s="39"/>
      <c r="I36" s="131"/>
      <c r="J36" s="132"/>
      <c r="K36" s="132"/>
      <c r="L36" s="132"/>
      <c r="M36" s="132"/>
      <c r="N36" s="132"/>
      <c r="O36" s="132"/>
      <c r="P36" s="132"/>
      <c r="Q36" s="132"/>
      <c r="R36" s="132"/>
      <c r="S36" s="135"/>
    </row>
    <row r="37" spans="2:19" ht="17.25" customHeight="1" thickBot="1">
      <c r="B37" s="40"/>
      <c r="C37" s="41"/>
      <c r="D37" s="41"/>
      <c r="E37" s="41"/>
      <c r="F37" s="41"/>
      <c r="G37" s="44"/>
      <c r="I37" s="133"/>
      <c r="J37" s="134"/>
      <c r="K37" s="134"/>
      <c r="L37" s="134"/>
      <c r="M37" s="134"/>
      <c r="N37" s="134"/>
      <c r="O37" s="134"/>
      <c r="P37" s="134"/>
      <c r="Q37" s="134"/>
      <c r="R37" s="134"/>
      <c r="S37" s="136"/>
    </row>
  </sheetData>
  <mergeCells count="11">
    <mergeCell ref="U2:V2"/>
    <mergeCell ref="R6:R7"/>
    <mergeCell ref="C8:D8"/>
    <mergeCell ref="J4:P9"/>
    <mergeCell ref="I2:S2"/>
    <mergeCell ref="I14:S22"/>
    <mergeCell ref="I32:K37"/>
    <mergeCell ref="L32:M37"/>
    <mergeCell ref="N32:Q37"/>
    <mergeCell ref="R32:S37"/>
    <mergeCell ref="I24:S31"/>
  </mergeCells>
  <conditionalFormatting sqref="L10:N10">
    <cfRule type="expression" dxfId="10" priority="5">
      <formula>$C$8="Rechteckpool"</formula>
    </cfRule>
  </conditionalFormatting>
  <conditionalFormatting sqref="L11">
    <cfRule type="expression" dxfId="7" priority="4">
      <formula>$C$8="Rechteckpool"</formula>
    </cfRule>
  </conditionalFormatting>
  <conditionalFormatting sqref="N11">
    <cfRule type="expression" dxfId="5" priority="3">
      <formula>$C$8="Rechteckpool"</formula>
    </cfRule>
  </conditionalFormatting>
  <conditionalFormatting sqref="L11 N11">
    <cfRule type="expression" dxfId="3" priority="2">
      <formula>$C$8="Ovalpool"</formula>
    </cfRule>
  </conditionalFormatting>
  <conditionalFormatting sqref="L10:N10 J11 P11">
    <cfRule type="expression" dxfId="1" priority="1">
      <formula>$C$8="Rundpool"</formula>
    </cfRule>
  </conditionalFormatting>
  <dataValidations count="1">
    <dataValidation type="list" allowBlank="1" showInputMessage="1" showErrorMessage="1" sqref="C8:D8">
      <formula1>Hilfsdaten!A2:A4</formula1>
    </dataValidation>
  </dataValidations>
  <hyperlinks>
    <hyperlink ref="U2" location="Start!A1" display="&lt;- Zurück"/>
    <hyperlink ref="V14" r:id="rId1"/>
    <hyperlink ref="V15" r:id="rId2"/>
  </hyperlinks>
  <pageMargins left="0.7" right="0.7" top="0.78740157499999996" bottom="0.78740157499999996" header="0.3" footer="0.3"/>
  <pageSetup paperSize="9" scale="99" orientation="landscape" r:id="rId3"/>
  <headerFooter>
    <oddFooter>&amp;C&amp;1#&amp;"Arial"&amp;10&amp;K000000Internal</oddFooter>
  </headerFooter>
  <legacyDrawing r:id="rId4"/>
</worksheet>
</file>

<file path=xl/worksheets/sheet3.xml><?xml version="1.0" encoding="utf-8"?>
<worksheet xmlns="http://schemas.openxmlformats.org/spreadsheetml/2006/main" xmlns:r="http://schemas.openxmlformats.org/officeDocument/2006/relationships">
  <dimension ref="B1:O88"/>
  <sheetViews>
    <sheetView workbookViewId="0">
      <selection activeCell="N2" sqref="N2:O2"/>
    </sheetView>
  </sheetViews>
  <sheetFormatPr baseColWidth="10" defaultRowHeight="15"/>
  <cols>
    <col min="1" max="1" width="3.140625" style="1" customWidth="1"/>
    <col min="2" max="2" width="23.42578125" style="1" customWidth="1"/>
    <col min="3" max="20" width="11.7109375" style="1" customWidth="1"/>
    <col min="21" max="16384" width="11.42578125" style="1"/>
  </cols>
  <sheetData>
    <row r="1" spans="2:15" ht="14.25" customHeight="1" thickBot="1"/>
    <row r="2" spans="2:15" ht="17.25" customHeight="1" thickBot="1">
      <c r="B2" s="69" t="s">
        <v>56</v>
      </c>
      <c r="N2" s="172" t="s">
        <v>51</v>
      </c>
      <c r="O2" s="173"/>
    </row>
    <row r="3" spans="2:15" ht="17.25" customHeight="1" thickBot="1"/>
    <row r="4" spans="2:15" ht="17.25" customHeight="1">
      <c r="B4" s="113" t="s">
        <v>53</v>
      </c>
      <c r="C4" s="114"/>
      <c r="D4" s="115"/>
      <c r="E4" s="113" t="s">
        <v>54</v>
      </c>
      <c r="F4" s="114"/>
      <c r="G4" s="114"/>
      <c r="H4" s="115"/>
      <c r="I4" s="113" t="s">
        <v>55</v>
      </c>
      <c r="J4" s="114"/>
      <c r="K4" s="114"/>
      <c r="L4" s="115"/>
      <c r="N4" s="68"/>
    </row>
    <row r="5" spans="2:15" s="73" customFormat="1" ht="7.5" customHeight="1">
      <c r="B5" s="100"/>
      <c r="C5" s="54"/>
      <c r="D5" s="99"/>
      <c r="E5" s="100"/>
      <c r="F5" s="54"/>
      <c r="G5" s="54"/>
      <c r="H5" s="99"/>
      <c r="I5" s="100"/>
      <c r="J5" s="54"/>
      <c r="K5" s="54"/>
      <c r="L5" s="99"/>
    </row>
    <row r="6" spans="2:15" ht="17.25" customHeight="1">
      <c r="B6" s="96" t="s">
        <v>103</v>
      </c>
      <c r="C6" s="51">
        <v>15</v>
      </c>
      <c r="D6" s="97" t="s">
        <v>66</v>
      </c>
      <c r="E6" s="96" t="s">
        <v>103</v>
      </c>
      <c r="F6" s="54"/>
      <c r="G6" s="51">
        <v>15</v>
      </c>
      <c r="H6" s="39"/>
      <c r="I6" s="96" t="s">
        <v>103</v>
      </c>
      <c r="J6" s="54"/>
      <c r="K6" s="51">
        <v>15</v>
      </c>
      <c r="L6" s="39"/>
    </row>
    <row r="7" spans="2:15" ht="17.25" customHeight="1">
      <c r="B7" s="37" t="s">
        <v>60</v>
      </c>
      <c r="C7" s="55">
        <v>12.6</v>
      </c>
      <c r="D7" s="39" t="s">
        <v>59</v>
      </c>
      <c r="E7" s="37" t="s">
        <v>60</v>
      </c>
      <c r="F7" s="70"/>
      <c r="G7" s="123">
        <v>7.5749999999999993</v>
      </c>
      <c r="H7" s="39" t="s">
        <v>59</v>
      </c>
      <c r="I7" s="37" t="s">
        <v>60</v>
      </c>
      <c r="J7" s="70"/>
      <c r="K7" s="123">
        <v>2.5499999999999998</v>
      </c>
      <c r="L7" s="39" t="s">
        <v>59</v>
      </c>
    </row>
    <row r="8" spans="2:15" ht="17.25" customHeight="1">
      <c r="B8" s="37" t="s">
        <v>63</v>
      </c>
      <c r="C8" s="55">
        <v>2.8</v>
      </c>
      <c r="D8" s="39" t="s">
        <v>59</v>
      </c>
      <c r="E8" s="37" t="s">
        <v>63</v>
      </c>
      <c r="F8" s="70"/>
      <c r="G8" s="123">
        <v>1.6199999999999999</v>
      </c>
      <c r="H8" s="39" t="s">
        <v>59</v>
      </c>
      <c r="I8" s="37" t="s">
        <v>63</v>
      </c>
      <c r="J8" s="70"/>
      <c r="K8" s="123">
        <v>0.44</v>
      </c>
      <c r="L8" s="39" t="s">
        <v>59</v>
      </c>
    </row>
    <row r="9" spans="2:15" ht="17.25" customHeight="1">
      <c r="B9" s="37" t="s">
        <v>62</v>
      </c>
      <c r="C9" s="55"/>
      <c r="D9" s="39"/>
      <c r="E9" s="37" t="s">
        <v>62</v>
      </c>
      <c r="F9" s="70"/>
      <c r="G9" s="55"/>
      <c r="H9" s="39"/>
      <c r="I9" s="37" t="s">
        <v>62</v>
      </c>
      <c r="J9" s="70"/>
      <c r="K9" s="55"/>
      <c r="L9" s="39"/>
    </row>
    <row r="10" spans="2:15" s="73" customFormat="1" ht="17.25" customHeight="1">
      <c r="B10" s="98"/>
      <c r="C10" s="70"/>
      <c r="D10" s="99"/>
      <c r="E10" s="98"/>
      <c r="F10" s="70"/>
      <c r="G10" s="70"/>
      <c r="H10" s="99"/>
      <c r="I10" s="98"/>
      <c r="J10" s="70"/>
      <c r="K10" s="70"/>
      <c r="L10" s="99"/>
    </row>
    <row r="11" spans="2:15" ht="17.25" customHeight="1">
      <c r="B11" s="96" t="s">
        <v>103</v>
      </c>
      <c r="C11" s="51">
        <v>27</v>
      </c>
      <c r="D11" s="39" t="s">
        <v>102</v>
      </c>
      <c r="E11" s="96" t="s">
        <v>103</v>
      </c>
      <c r="F11" s="70"/>
      <c r="G11" s="51">
        <v>27</v>
      </c>
      <c r="H11" s="39"/>
      <c r="I11" s="96" t="s">
        <v>103</v>
      </c>
      <c r="J11" s="70"/>
      <c r="K11" s="51">
        <v>27</v>
      </c>
      <c r="L11" s="39"/>
    </row>
    <row r="12" spans="2:15" ht="17.25" customHeight="1">
      <c r="B12" s="37" t="s">
        <v>60</v>
      </c>
      <c r="C12" s="55">
        <v>16.8</v>
      </c>
      <c r="D12" s="39" t="s">
        <v>59</v>
      </c>
      <c r="E12" s="37" t="s">
        <v>60</v>
      </c>
      <c r="F12" s="70"/>
      <c r="G12" s="123">
        <v>10.025</v>
      </c>
      <c r="H12" s="39" t="s">
        <v>59</v>
      </c>
      <c r="I12" s="37" t="s">
        <v>60</v>
      </c>
      <c r="J12" s="70"/>
      <c r="K12" s="123">
        <v>3.25</v>
      </c>
      <c r="L12" s="39" t="s">
        <v>59</v>
      </c>
    </row>
    <row r="13" spans="2:15" ht="17.25" customHeight="1">
      <c r="B13" s="37" t="s">
        <v>63</v>
      </c>
      <c r="C13" s="55">
        <v>2.91</v>
      </c>
      <c r="D13" s="39" t="s">
        <v>59</v>
      </c>
      <c r="E13" s="37" t="s">
        <v>63</v>
      </c>
      <c r="F13" s="70"/>
      <c r="G13" s="123">
        <v>1.605</v>
      </c>
      <c r="H13" s="39" t="s">
        <v>59</v>
      </c>
      <c r="I13" s="37" t="s">
        <v>63</v>
      </c>
      <c r="J13" s="70"/>
      <c r="K13" s="123">
        <v>0.3</v>
      </c>
      <c r="L13" s="39" t="s">
        <v>59</v>
      </c>
    </row>
    <row r="14" spans="2:15" ht="17.25" customHeight="1">
      <c r="B14" s="37" t="s">
        <v>62</v>
      </c>
      <c r="C14" s="55"/>
      <c r="D14" s="39"/>
      <c r="E14" s="37" t="s">
        <v>62</v>
      </c>
      <c r="F14" s="70"/>
      <c r="G14" s="55"/>
      <c r="H14" s="39"/>
      <c r="I14" s="37" t="s">
        <v>62</v>
      </c>
      <c r="J14" s="70"/>
      <c r="K14" s="55"/>
      <c r="L14" s="39"/>
    </row>
    <row r="15" spans="2:15" ht="17.25" customHeight="1">
      <c r="B15" s="37"/>
      <c r="C15" s="70"/>
      <c r="D15" s="39"/>
      <c r="E15" s="37"/>
      <c r="F15" s="2"/>
      <c r="G15" s="2"/>
      <c r="H15" s="39"/>
      <c r="I15" s="37"/>
      <c r="J15" s="2"/>
      <c r="K15" s="2"/>
      <c r="L15" s="39"/>
    </row>
    <row r="16" spans="2:15" ht="17.25" customHeight="1">
      <c r="B16" s="37"/>
      <c r="C16" s="2"/>
      <c r="D16" s="39"/>
      <c r="E16" s="37"/>
      <c r="F16" s="2"/>
      <c r="G16" s="2"/>
      <c r="H16" s="39"/>
      <c r="I16" s="37"/>
      <c r="J16" s="2"/>
      <c r="K16" s="2"/>
      <c r="L16" s="39"/>
    </row>
    <row r="17" spans="2:12" ht="17.25" customHeight="1">
      <c r="B17" s="37"/>
      <c r="C17" s="2"/>
      <c r="D17" s="39"/>
      <c r="E17" s="37"/>
      <c r="F17" s="2"/>
      <c r="G17" s="2"/>
      <c r="H17" s="39"/>
      <c r="I17" s="37"/>
      <c r="J17" s="2"/>
      <c r="K17" s="2"/>
      <c r="L17" s="39"/>
    </row>
    <row r="18" spans="2:12" ht="17.25" customHeight="1">
      <c r="B18" s="37"/>
      <c r="C18" s="2"/>
      <c r="D18" s="39"/>
      <c r="E18" s="37"/>
      <c r="F18" s="2"/>
      <c r="G18" s="2"/>
      <c r="H18" s="39"/>
      <c r="I18" s="37"/>
      <c r="J18" s="2"/>
      <c r="K18" s="2"/>
      <c r="L18" s="39"/>
    </row>
    <row r="19" spans="2:12" ht="17.25" customHeight="1">
      <c r="B19" s="37"/>
      <c r="C19" s="2"/>
      <c r="D19" s="39"/>
      <c r="E19" s="37"/>
      <c r="F19" s="2"/>
      <c r="G19" s="2"/>
      <c r="H19" s="39"/>
      <c r="I19" s="37"/>
      <c r="J19" s="2"/>
      <c r="K19" s="2"/>
      <c r="L19" s="39"/>
    </row>
    <row r="20" spans="2:12" ht="17.25" customHeight="1">
      <c r="B20" s="37"/>
      <c r="C20" s="2"/>
      <c r="D20" s="39"/>
      <c r="E20" s="37"/>
      <c r="F20" s="2"/>
      <c r="G20" s="2"/>
      <c r="H20" s="39"/>
      <c r="I20" s="37"/>
      <c r="J20" s="2"/>
      <c r="K20" s="2"/>
      <c r="L20" s="39"/>
    </row>
    <row r="21" spans="2:12" ht="17.25" customHeight="1" thickBot="1">
      <c r="B21" s="40"/>
      <c r="C21" s="41"/>
      <c r="D21" s="44"/>
      <c r="E21" s="40"/>
      <c r="F21" s="41"/>
      <c r="G21" s="41"/>
      <c r="H21" s="44"/>
      <c r="I21" s="40"/>
      <c r="J21" s="41"/>
      <c r="K21" s="41"/>
      <c r="L21" s="44"/>
    </row>
    <row r="22" spans="2:12" ht="17.25" customHeight="1">
      <c r="B22" s="32" t="s">
        <v>104</v>
      </c>
      <c r="C22" s="33"/>
      <c r="D22" s="36"/>
      <c r="E22" s="32" t="s">
        <v>104</v>
      </c>
      <c r="F22" s="33"/>
      <c r="G22" s="33"/>
      <c r="H22" s="36"/>
      <c r="I22" s="32" t="s">
        <v>104</v>
      </c>
      <c r="J22" s="33"/>
      <c r="K22" s="33"/>
      <c r="L22" s="36"/>
    </row>
    <row r="23" spans="2:12" ht="17.25" customHeight="1">
      <c r="B23" s="157" t="s">
        <v>105</v>
      </c>
      <c r="C23" s="158"/>
      <c r="D23" s="159"/>
      <c r="E23" s="157" t="s">
        <v>107</v>
      </c>
      <c r="F23" s="158"/>
      <c r="G23" s="158"/>
      <c r="H23" s="159"/>
      <c r="I23" s="157" t="s">
        <v>106</v>
      </c>
      <c r="J23" s="158"/>
      <c r="K23" s="158"/>
      <c r="L23" s="159"/>
    </row>
    <row r="24" spans="2:12" ht="17.25" customHeight="1">
      <c r="B24" s="157"/>
      <c r="C24" s="158"/>
      <c r="D24" s="159"/>
      <c r="E24" s="157"/>
      <c r="F24" s="158"/>
      <c r="G24" s="158"/>
      <c r="H24" s="159"/>
      <c r="I24" s="157"/>
      <c r="J24" s="158"/>
      <c r="K24" s="158"/>
      <c r="L24" s="159"/>
    </row>
    <row r="25" spans="2:12" ht="17.25" customHeight="1" thickBot="1">
      <c r="B25" s="160"/>
      <c r="C25" s="161"/>
      <c r="D25" s="162"/>
      <c r="E25" s="160"/>
      <c r="F25" s="161"/>
      <c r="G25" s="161"/>
      <c r="H25" s="162"/>
      <c r="I25" s="160"/>
      <c r="J25" s="161"/>
      <c r="K25" s="161"/>
      <c r="L25" s="162"/>
    </row>
    <row r="26" spans="2:12" ht="17.25" customHeight="1">
      <c r="B26" s="101" t="s">
        <v>79</v>
      </c>
    </row>
    <row r="27" spans="2:12" ht="17.25" customHeight="1"/>
    <row r="29" spans="2:12" ht="15.75">
      <c r="B29" s="69" t="s">
        <v>100</v>
      </c>
    </row>
    <row r="30" spans="2:12" ht="15.75" thickBot="1"/>
    <row r="31" spans="2:12">
      <c r="B31" s="95"/>
      <c r="C31" s="81" t="s">
        <v>41</v>
      </c>
      <c r="D31" s="76" t="s">
        <v>35</v>
      </c>
      <c r="E31" s="76" t="s">
        <v>36</v>
      </c>
      <c r="F31" s="76" t="s">
        <v>37</v>
      </c>
      <c r="G31" s="76" t="s">
        <v>38</v>
      </c>
      <c r="H31" s="76" t="s">
        <v>39</v>
      </c>
      <c r="I31" s="76" t="s">
        <v>42</v>
      </c>
      <c r="J31" s="77" t="s">
        <v>74</v>
      </c>
    </row>
    <row r="32" spans="2:12">
      <c r="B32" s="89" t="s">
        <v>57</v>
      </c>
      <c r="C32" s="104">
        <f>IF(C34&lt;&gt;"",C34/(Dateneingabe!$E$12*1000*Dateneingabe!$D$34)*3600,"")</f>
        <v>3.532077869775617</v>
      </c>
      <c r="D32" s="104">
        <f>IF(D34&lt;&gt;"",D34/(Dateneingabe!$E$12*1000*Dateneingabe!$D$34)*3600,"")</f>
        <v>2.8498430174051159</v>
      </c>
      <c r="E32" s="104">
        <f>IF(E34&lt;&gt;"",E34/(Dateneingabe!$E$12*1000*Dateneingabe!$D$34)*3600,"")</f>
        <v>1.3679155741698059</v>
      </c>
      <c r="F32" s="104">
        <f>IF(F34&lt;&gt;"",F34/(Dateneingabe!$E$12*1000*Dateneingabe!$D$34)*3600,"")</f>
        <v>1.5484801892432087</v>
      </c>
      <c r="G32" s="104">
        <f>IF(G34&lt;&gt;"",G34/(Dateneingabe!$E$12*1000*Dateneingabe!$D$34)*3600,"")</f>
        <v>1.6475018268738708</v>
      </c>
      <c r="H32" s="104">
        <f>IF(H34&lt;&gt;"",H34/(Dateneingabe!$E$12*1000*Dateneingabe!$D$34)*3600,"")</f>
        <v>1.8644201701702707</v>
      </c>
      <c r="I32" s="104">
        <f>IF(I34&lt;&gt;"",I34/(Dateneingabe!$E$12*1000*Dateneingabe!$D$34)*3600,"")</f>
        <v>2.8280089249797959</v>
      </c>
      <c r="J32" s="87"/>
    </row>
    <row r="33" spans="2:10">
      <c r="B33" s="89" t="s">
        <v>64</v>
      </c>
      <c r="C33" s="118">
        <f>IF(Dateneingabe!E16&lt;&gt;"",Dateneingabe!E16,"")</f>
        <v>6</v>
      </c>
      <c r="D33" s="116">
        <f>IF(Dateneingabe!E17&lt;&gt;"",Dateneingabe!E17,"")</f>
        <v>11</v>
      </c>
      <c r="E33" s="116">
        <f>IF(Dateneingabe!E18&lt;&gt;"",Dateneingabe!E18,"")</f>
        <v>20</v>
      </c>
      <c r="F33" s="116">
        <f>IF(Dateneingabe!E19&lt;&gt;"",Dateneingabe!E19,"")</f>
        <v>20</v>
      </c>
      <c r="G33" s="116">
        <f>IF(Dateneingabe!E20&lt;&gt;"",Dateneingabe!E20,"")</f>
        <v>18</v>
      </c>
      <c r="H33" s="116">
        <f>IF(Dateneingabe!E21&lt;&gt;"",Dateneingabe!E21,"")</f>
        <v>17</v>
      </c>
      <c r="I33" s="117">
        <f>IF(Dateneingabe!E22&lt;&gt;"",Dateneingabe!E22,"")</f>
        <v>11</v>
      </c>
      <c r="J33" s="87"/>
    </row>
    <row r="34" spans="2:10">
      <c r="B34" s="89" t="s">
        <v>58</v>
      </c>
      <c r="C34" s="104">
        <f>IF(C33&lt;&gt;"",(Dateneingabe!$D$30*Dateneingabe!$E$10*(Dateneingabe!$D$28-Dateneingabe!C16)*(24-Dateneingabe!F17)/1000+Dateneingabe!$D$30*Dateneingabe!$E$10*(Dateneingabe!$D$28-Dateneingabe!D16)*(Dateneingabe!F16)/1000)+(Dateneingabe!$D$31*Dateneingabe!$E$11*(Dateneingabe!$D$28-Dateneingabe!C16)*24/1000)+(Dateneingabe!$D$32*Dateneingabe!$E$10*(Dateneingabe!$D$28-Dateneingabe!C16)*24/1000),"")</f>
        <v>97.667941414225282</v>
      </c>
      <c r="D34" s="104">
        <f>IF(D33&lt;&gt;"",(Dateneingabe!$D$30*Dateneingabe!$E$10*(Dateneingabe!$D$28-Dateneingabe!C17)*(24-Dateneingabe!F17)/1000+Dateneingabe!$D$30*Dateneingabe!$E$10*(Dateneingabe!$D$28-Dateneingabe!D17)*(Dateneingabe!F17)/1000)+(Dateneingabe!$D$31*Dateneingabe!$E$11*(Dateneingabe!$D$28-Dateneingabe!C17)*24/1000)+(Dateneingabe!$D$32*Dateneingabe!$E$10*(Dateneingabe!$D$28-Dateneingabe!C17)*24/1000),"")</f>
        <v>78.802991079396534</v>
      </c>
      <c r="E34" s="104">
        <f>IF(E33&lt;&gt;"",(Dateneingabe!$D$30*Dateneingabe!$E$10*(Dateneingabe!$D$28-Dateneingabe!C18)*(24-Dateneingabe!F18)/1000+Dateneingabe!$D$30*Dateneingabe!$E$10*(Dateneingabe!$D$28-Dateneingabe!D18)*(Dateneingabe!F18)/1000)+(Dateneingabe!$D$31*Dateneingabe!$E$11*(Dateneingabe!$D$28-Dateneingabe!C18)*24/1000)+(Dateneingabe!$D$32*Dateneingabe!$E$10*(Dateneingabe!$D$28-Dateneingabe!C18)*24/1000),"")</f>
        <v>37.825184801520322</v>
      </c>
      <c r="F34" s="104">
        <f>IF(F33&lt;&gt;"",(Dateneingabe!$D$30*Dateneingabe!$E$10*(Dateneingabe!$D$28-Dateneingabe!C19)*(24-Dateneingabe!F19)/1000+Dateneingabe!$D$30*Dateneingabe!$E$10*(Dateneingabe!$D$28-Dateneingabe!D19)*(Dateneingabe!F19)/1000)+(Dateneingabe!$D$31*Dateneingabe!$E$11*(Dateneingabe!$D$28-Dateneingabe!C19)*24/1000)+(Dateneingabe!$D$32*Dateneingabe!$E$10*(Dateneingabe!$D$28-Dateneingabe!C19)*24/1000),"")</f>
        <v>42.818102539087526</v>
      </c>
      <c r="G34" s="104">
        <f>IF(G33&lt;&gt;"",(Dateneingabe!$D$30*Dateneingabe!$E$10*(Dateneingabe!$D$28-Dateneingabe!C20)*(24-Dateneingabe!F20)/1000+Dateneingabe!$D$30*Dateneingabe!$E$10*(Dateneingabe!$D$28-Dateneingabe!D20)*(Dateneingabe!F20)/1000)+(Dateneingabe!$D$31*Dateneingabe!$E$11*(Dateneingabe!$D$28-Dateneingabe!C20)*24/1000)+(Dateneingabe!$D$32*Dateneingabe!$E$10*(Dateneingabe!$D$28-Dateneingabe!C20)*24/1000),"")</f>
        <v>45.556218701703877</v>
      </c>
      <c r="H34" s="104">
        <f>IF(H33&lt;&gt;"",(Dateneingabe!$D$30*Dateneingabe!$E$10*(Dateneingabe!$D$28-Dateneingabe!C21)*(24-Dateneingabe!F21)/1000+Dateneingabe!$D$30*Dateneingabe!$E$10*(Dateneingabe!$D$28-Dateneingabe!D21)*(Dateneingabe!F21)/1000)+(Dateneingabe!$D$31*Dateneingabe!$E$11*(Dateneingabe!$D$28-Dateneingabe!C21)*24/1000)+(Dateneingabe!$D$32*Dateneingabe!$E$10*(Dateneingabe!$D$28-Dateneingabe!C21)*24/1000),"")</f>
        <v>51.554378659057676</v>
      </c>
      <c r="I34" s="105">
        <f>IF(I33&lt;&gt;"",(Dateneingabe!$D$30*Dateneingabe!$E$10*(Dateneingabe!$D$28-Dateneingabe!C22)*(24-Dateneingabe!F22)/1000+Dateneingabe!$D$30*Dateneingabe!$E$10*(Dateneingabe!$D$28-Dateneingabe!D22)*(Dateneingabe!F22)/1000)+(Dateneingabe!$D$31*Dateneingabe!$E$11*(Dateneingabe!$D$28-Dateneingabe!C22)*24/1000)+(Dateneingabe!$D$32*Dateneingabe!$E$10*(Dateneingabe!$D$28-Dateneingabe!C22)*24/1000),"")</f>
        <v>78.199241406130028</v>
      </c>
      <c r="J34" s="88"/>
    </row>
    <row r="35" spans="2:10" ht="15.75" thickBot="1">
      <c r="B35" s="94"/>
      <c r="C35" s="91"/>
      <c r="D35" s="92"/>
      <c r="E35" s="92"/>
      <c r="F35" s="92"/>
      <c r="G35" s="92"/>
      <c r="H35" s="92"/>
      <c r="I35" s="93"/>
      <c r="J35" s="94"/>
    </row>
    <row r="36" spans="2:10">
      <c r="B36" s="106" t="s">
        <v>53</v>
      </c>
      <c r="C36" s="107"/>
      <c r="D36" s="108"/>
      <c r="E36" s="108"/>
      <c r="F36" s="108"/>
      <c r="G36" s="108"/>
      <c r="H36" s="108"/>
      <c r="I36" s="109"/>
      <c r="J36" s="110"/>
    </row>
    <row r="37" spans="2:10">
      <c r="B37" s="89" t="s">
        <v>73</v>
      </c>
      <c r="C37" s="111">
        <f>IF(C34&lt;&gt;"",Hilfsdaten!$H$23*Wärmepumpe!C33+Hilfsdaten!$I$23,"")</f>
        <v>9.4499999999999993</v>
      </c>
      <c r="D37" s="112">
        <f>IF(D34&lt;&gt;"",Hilfsdaten!$H$23*Wärmepumpe!D33+Hilfsdaten!$I$23,"")</f>
        <v>11.2</v>
      </c>
      <c r="E37" s="112">
        <f>IF(E34&lt;&gt;"",Hilfsdaten!$H$23*Wärmepumpe!E33+Hilfsdaten!$I$23,"")</f>
        <v>14.35</v>
      </c>
      <c r="F37" s="112">
        <f>IF(F34&lt;&gt;"",Hilfsdaten!$H$23*Wärmepumpe!F33+Hilfsdaten!$I$23,"")</f>
        <v>14.35</v>
      </c>
      <c r="G37" s="112">
        <f>IF(G34&lt;&gt;"",Hilfsdaten!$H$23*Wärmepumpe!G33+Hilfsdaten!$I$23,"")</f>
        <v>13.649999999999999</v>
      </c>
      <c r="H37" s="112">
        <f>IF(H34&lt;&gt;"",Hilfsdaten!$H$23*Wärmepumpe!H33+Hilfsdaten!$I$23,"")</f>
        <v>13.299999999999999</v>
      </c>
      <c r="I37" s="155">
        <f>IF(I34&lt;&gt;"",Hilfsdaten!$H$23*Wärmepumpe!I33+Hilfsdaten!$I$23,"")</f>
        <v>11.2</v>
      </c>
      <c r="J37" s="90"/>
    </row>
    <row r="38" spans="2:10">
      <c r="B38" s="89" t="s">
        <v>61</v>
      </c>
      <c r="C38" s="111">
        <f>IF(C33&lt;&gt;"",Wärmepumpe!C33*Hilfsdaten!$D$23+Hilfsdaten!$E$23,"")</f>
        <v>3.5451030927835054</v>
      </c>
      <c r="D38" s="112">
        <f>IF(D33&lt;&gt;"",Wärmepumpe!D33*Hilfsdaten!$D$23+Hilfsdaten!$E$23,"")</f>
        <v>4.0756013745704474</v>
      </c>
      <c r="E38" s="112">
        <f>IF(E33&lt;&gt;"",Wärmepumpe!E33*Hilfsdaten!$D$23+Hilfsdaten!$E$23,"")</f>
        <v>5.0304982817869419</v>
      </c>
      <c r="F38" s="112">
        <f>IF(F33&lt;&gt;"",Wärmepumpe!F33*Hilfsdaten!$D$23+Hilfsdaten!$E$23,"")</f>
        <v>5.0304982817869419</v>
      </c>
      <c r="G38" s="112">
        <f>IF(G33&lt;&gt;"",Wärmepumpe!G33*Hilfsdaten!$D$23+Hilfsdaten!$E$23,"")</f>
        <v>4.8182989690721651</v>
      </c>
      <c r="H38" s="112">
        <f>IF(H33&lt;&gt;"",Wärmepumpe!H33*Hilfsdaten!$D$23+Hilfsdaten!$E$23,"")</f>
        <v>4.7121993127147768</v>
      </c>
      <c r="I38" s="155">
        <f>IF(I33&lt;&gt;"",Wärmepumpe!I33*Hilfsdaten!$D$23+Hilfsdaten!$E$23,"")</f>
        <v>4.0756013745704474</v>
      </c>
      <c r="J38" s="90"/>
    </row>
    <row r="39" spans="2:10">
      <c r="B39" s="89" t="s">
        <v>80</v>
      </c>
      <c r="C39" s="84">
        <f>IF(C34&lt;&gt;"",C34/C37,"")</f>
        <v>10.335231895685215</v>
      </c>
      <c r="D39" s="80">
        <f t="shared" ref="D39:I39" si="0">IF(D34&lt;&gt;"",D34/D37,"")</f>
        <v>7.0359813463746912</v>
      </c>
      <c r="E39" s="80">
        <f t="shared" si="0"/>
        <v>2.6359013798968864</v>
      </c>
      <c r="F39" s="80">
        <f t="shared" si="0"/>
        <v>2.9838398981942529</v>
      </c>
      <c r="G39" s="80">
        <f t="shared" si="0"/>
        <v>3.3374519195387458</v>
      </c>
      <c r="H39" s="80">
        <f t="shared" si="0"/>
        <v>3.8762690721095998</v>
      </c>
      <c r="I39" s="156">
        <f t="shared" si="0"/>
        <v>6.9820751255473246</v>
      </c>
      <c r="J39" s="90"/>
    </row>
    <row r="40" spans="2:10">
      <c r="B40" s="89" t="s">
        <v>76</v>
      </c>
      <c r="C40" s="165">
        <f>IF(C39&lt;&gt;"",C37/C38*C39*30,"")</f>
        <v>826.50297205494883</v>
      </c>
      <c r="D40" s="166">
        <f>IF(D39&lt;&gt;"",D37/D38*D39*31,"")</f>
        <v>599.39442034336935</v>
      </c>
      <c r="E40" s="166">
        <f>IF(E39&lt;&gt;"",E37/E38*E39*30,"")</f>
        <v>225.5751777421381</v>
      </c>
      <c r="F40" s="166">
        <f>IF(F39&lt;&gt;"",F37/F38*F39*31,"")</f>
        <v>263.86276355912122</v>
      </c>
      <c r="G40" s="166">
        <f>IF(G39&lt;&gt;"",G37/G38*G39*31,"")</f>
        <v>293.0998654956374</v>
      </c>
      <c r="H40" s="166">
        <f>IF(H39&lt;&gt;"",H37/H38*H39*30,"")</f>
        <v>328.21857844563243</v>
      </c>
      <c r="I40" s="167">
        <f>IF(I39&lt;&gt;"",I37/I38*I39*31,"")</f>
        <v>594.80215575438342</v>
      </c>
      <c r="J40" s="163">
        <f>SUM(C40:I40)</f>
        <v>3131.4559333952307</v>
      </c>
    </row>
    <row r="41" spans="2:10">
      <c r="B41" s="89" t="s">
        <v>75</v>
      </c>
      <c r="C41" s="165">
        <f>IF(C40&lt;&gt;"",C40*Dateneingabe!$D$26,"")</f>
        <v>239.68586189593515</v>
      </c>
      <c r="D41" s="166">
        <f>IF(D40&lt;&gt;"",D40*Dateneingabe!$D$26,"")</f>
        <v>173.82438189957711</v>
      </c>
      <c r="E41" s="166">
        <f>IF(E40&lt;&gt;"",E40*Dateneingabe!$D$26,"")</f>
        <v>65.416801545220039</v>
      </c>
      <c r="F41" s="166">
        <f>IF(F40&lt;&gt;"",F40*Dateneingabe!$D$26,"")</f>
        <v>76.520201432145143</v>
      </c>
      <c r="G41" s="166">
        <f>IF(G40&lt;&gt;"",G40*Dateneingabe!$D$26,"")</f>
        <v>84.99896099373484</v>
      </c>
      <c r="H41" s="166">
        <f>IF(H40&lt;&gt;"",H40*Dateneingabe!$D$26,"")</f>
        <v>95.183387749233404</v>
      </c>
      <c r="I41" s="167">
        <f>IF(I40&lt;&gt;"",I40*Dateneingabe!$D$26,"")</f>
        <v>172.49262516877118</v>
      </c>
      <c r="J41" s="163">
        <f>SUM(C41:I41)</f>
        <v>908.12222068461676</v>
      </c>
    </row>
    <row r="42" spans="2:10" ht="15.75" thickBot="1">
      <c r="B42" s="94"/>
      <c r="C42" s="91"/>
      <c r="D42" s="92"/>
      <c r="E42" s="92"/>
      <c r="F42" s="92"/>
      <c r="G42" s="92"/>
      <c r="H42" s="92"/>
      <c r="I42" s="93"/>
      <c r="J42" s="94"/>
    </row>
    <row r="43" spans="2:10">
      <c r="B43" s="106" t="s">
        <v>54</v>
      </c>
      <c r="C43" s="107"/>
      <c r="D43" s="108"/>
      <c r="E43" s="108"/>
      <c r="F43" s="108"/>
      <c r="G43" s="108"/>
      <c r="H43" s="108"/>
      <c r="I43" s="109"/>
      <c r="J43" s="110"/>
    </row>
    <row r="44" spans="2:10">
      <c r="B44" s="89" t="s">
        <v>73</v>
      </c>
      <c r="C44" s="111">
        <f>IF(C34&lt;&gt;"",Hilfsdaten!$H$24*Wärmepumpe!C33+Hilfsdaten!$I$24,"")</f>
        <v>5.7374999999999998</v>
      </c>
      <c r="D44" s="112">
        <f>IF(D34&lt;&gt;"",Hilfsdaten!$H$24*Wärmepumpe!D33+Hilfsdaten!$I$24,"")</f>
        <v>6.7583333333333329</v>
      </c>
      <c r="E44" s="112">
        <f>IF(E34&lt;&gt;"",Hilfsdaten!$H$24*Wärmepumpe!E33+Hilfsdaten!$I$24,"")</f>
        <v>8.595833333333335</v>
      </c>
      <c r="F44" s="112">
        <f>IF(F34&lt;&gt;"",Hilfsdaten!$H$24*Wärmepumpe!F33+Hilfsdaten!$I$24,"")</f>
        <v>8.595833333333335</v>
      </c>
      <c r="G44" s="112">
        <f>IF(G34&lt;&gt;"",Hilfsdaten!$H$24*Wärmepumpe!G33+Hilfsdaten!$I$24,"")</f>
        <v>8.1875</v>
      </c>
      <c r="H44" s="112">
        <f>IF(H34&lt;&gt;"",Hilfsdaten!$H$24*Wärmepumpe!H33+Hilfsdaten!$I$24,"")</f>
        <v>7.9833333333333343</v>
      </c>
      <c r="I44" s="155">
        <f>IF(I34&lt;&gt;"",Hilfsdaten!$H$24*Wärmepumpe!I33+Hilfsdaten!$I$24,"")</f>
        <v>6.7583333333333329</v>
      </c>
      <c r="J44" s="90"/>
    </row>
    <row r="45" spans="2:10">
      <c r="B45" s="89" t="s">
        <v>61</v>
      </c>
      <c r="C45" s="111">
        <f>IF(C33&lt;&gt;"",Wärmepumpe!C33*Hilfsdaten!$D$24+Hilfsdaten!$E$24,"")</f>
        <v>3.4982909311180332</v>
      </c>
      <c r="D45" s="112">
        <f>IF(D33&lt;&gt;"",Wärmepumpe!D33*Hilfsdaten!$D$24+Hilfsdaten!$E$24,"")</f>
        <v>4.1525325949001957</v>
      </c>
      <c r="E45" s="112">
        <f>IF(E33&lt;&gt;"",Wärmepumpe!E33*Hilfsdaten!$D$24+Hilfsdaten!$E$24,"")</f>
        <v>5.330167589708088</v>
      </c>
      <c r="F45" s="112">
        <f>IF(F33&lt;&gt;"",Wärmepumpe!F33*Hilfsdaten!$D$24+Hilfsdaten!$E$24,"")</f>
        <v>5.330167589708088</v>
      </c>
      <c r="G45" s="112">
        <f>IF(G33&lt;&gt;"",Wärmepumpe!G33*Hilfsdaten!$D$24+Hilfsdaten!$E$24,"")</f>
        <v>5.068470924195223</v>
      </c>
      <c r="H45" s="112">
        <f>IF(H33&lt;&gt;"",Wärmepumpe!H33*Hilfsdaten!$D$24+Hilfsdaten!$E$24,"")</f>
        <v>4.9376225914387906</v>
      </c>
      <c r="I45" s="155">
        <f>IF(I33&lt;&gt;"",Wärmepumpe!I33*Hilfsdaten!$D$24+Hilfsdaten!$E$24,"")</f>
        <v>4.1525325949001957</v>
      </c>
      <c r="J45" s="90"/>
    </row>
    <row r="46" spans="2:10">
      <c r="B46" s="89" t="s">
        <v>80</v>
      </c>
      <c r="C46" s="84">
        <f>IF(C34&lt;&gt;"",C34/C44,"")</f>
        <v>17.022734887010945</v>
      </c>
      <c r="D46" s="80">
        <f t="shared" ref="D46:I46" si="1">IF(D34&lt;&gt;"",D34/D44,"")</f>
        <v>11.660121984620943</v>
      </c>
      <c r="E46" s="80">
        <f t="shared" si="1"/>
        <v>4.4004092837444864</v>
      </c>
      <c r="F46" s="80">
        <f t="shared" si="1"/>
        <v>4.9812625348429496</v>
      </c>
      <c r="G46" s="80">
        <f t="shared" si="1"/>
        <v>5.5641183147119238</v>
      </c>
      <c r="H46" s="80">
        <f t="shared" si="1"/>
        <v>6.457750980257746</v>
      </c>
      <c r="I46" s="156">
        <f t="shared" si="1"/>
        <v>11.570787877602472</v>
      </c>
      <c r="J46" s="90"/>
    </row>
    <row r="47" spans="2:10">
      <c r="B47" s="89" t="s">
        <v>76</v>
      </c>
      <c r="C47" s="165">
        <f>IF(C46&lt;&gt;"",C44/C45*C46*30,"")</f>
        <v>837.56276996960219</v>
      </c>
      <c r="D47" s="166">
        <f>IF(D46&lt;&gt;"",D44/D45*D46*31,"")</f>
        <v>588.28983701692209</v>
      </c>
      <c r="E47" s="166">
        <f>IF(E46&lt;&gt;"",E44/E45*E46*30,"")</f>
        <v>212.89303290138307</v>
      </c>
      <c r="F47" s="166">
        <f>IF(F46&lt;&gt;"",F44/F45*F46*31,"")</f>
        <v>249.02803830684198</v>
      </c>
      <c r="G47" s="166">
        <f>IF(G46&lt;&gt;"",G44/G45*G46*31,"")</f>
        <v>278.63290544121207</v>
      </c>
      <c r="H47" s="166">
        <f>IF(H46&lt;&gt;"",H44/H45*H46*30,"")</f>
        <v>313.23401720767248</v>
      </c>
      <c r="I47" s="167">
        <f>IF(I46&lt;&gt;"",I44/I45*I46*31,"")</f>
        <v>583.78265027159773</v>
      </c>
      <c r="J47" s="163">
        <f>SUM(C47:I47)</f>
        <v>3063.4232511152313</v>
      </c>
    </row>
    <row r="48" spans="2:10">
      <c r="B48" s="89" t="s">
        <v>75</v>
      </c>
      <c r="C48" s="165">
        <f>IF(C47&lt;&gt;"",C47*Dateneingabe!$D$26,"")</f>
        <v>242.89320329118462</v>
      </c>
      <c r="D48" s="166">
        <f>IF(D47&lt;&gt;"",D47*Dateneingabe!$D$26,"")</f>
        <v>170.60405273490738</v>
      </c>
      <c r="E48" s="166">
        <f>IF(E47&lt;&gt;"",E47*Dateneingabe!$D$26,"")</f>
        <v>61.738979541401086</v>
      </c>
      <c r="F48" s="166">
        <f>IF(F47&lt;&gt;"",F47*Dateneingabe!$D$26,"")</f>
        <v>72.218131108984167</v>
      </c>
      <c r="G48" s="166">
        <f>IF(G47&lt;&gt;"",G47*Dateneingabe!$D$26,"")</f>
        <v>80.80354257795149</v>
      </c>
      <c r="H48" s="166">
        <f>IF(H47&lt;&gt;"",H47*Dateneingabe!$D$26,"")</f>
        <v>90.837864990225015</v>
      </c>
      <c r="I48" s="167">
        <f>IF(I47&lt;&gt;"",I47*Dateneingabe!$D$26,"")</f>
        <v>169.29696857876334</v>
      </c>
      <c r="J48" s="163">
        <f>SUM(C48:I48)</f>
        <v>888.39274282341717</v>
      </c>
    </row>
    <row r="49" spans="2:10" ht="15.75" thickBot="1">
      <c r="B49" s="94"/>
      <c r="C49" s="91"/>
      <c r="D49" s="92"/>
      <c r="E49" s="92"/>
      <c r="F49" s="92"/>
      <c r="G49" s="92"/>
      <c r="H49" s="92"/>
      <c r="I49" s="93"/>
      <c r="J49" s="94"/>
    </row>
    <row r="50" spans="2:10">
      <c r="B50" s="106" t="s">
        <v>55</v>
      </c>
      <c r="C50" s="107"/>
      <c r="D50" s="108"/>
      <c r="E50" s="108"/>
      <c r="F50" s="108"/>
      <c r="G50" s="108"/>
      <c r="H50" s="108"/>
      <c r="I50" s="109"/>
      <c r="J50" s="110"/>
    </row>
    <row r="51" spans="2:10">
      <c r="B51" s="89" t="s">
        <v>73</v>
      </c>
      <c r="C51" s="111">
        <f>IF(C34&lt;&gt;"",Hilfsdaten!$H$25*Wärmepumpe!C33+Hilfsdaten!$I$25,"")</f>
        <v>2.0249999999999995</v>
      </c>
      <c r="D51" s="112">
        <f>IF(D34&lt;&gt;"",Hilfsdaten!$H$25*Wärmepumpe!D33+Hilfsdaten!$I$25,"")</f>
        <v>2.3166666666666664</v>
      </c>
      <c r="E51" s="112">
        <f>IF(E34&lt;&gt;"",Hilfsdaten!$H$25*Wärmepumpe!E33+Hilfsdaten!$I$25,"")</f>
        <v>2.8416666666666668</v>
      </c>
      <c r="F51" s="112">
        <f>IF(F34&lt;&gt;"",Hilfsdaten!$H$25*Wärmepumpe!F33+Hilfsdaten!$I$25,"")</f>
        <v>2.8416666666666668</v>
      </c>
      <c r="G51" s="112">
        <f>IF(G34&lt;&gt;"",Hilfsdaten!$H$25*Wärmepumpe!G33+Hilfsdaten!$I$25,"")</f>
        <v>2.7249999999999996</v>
      </c>
      <c r="H51" s="112">
        <f>IF(H34&lt;&gt;"",Hilfsdaten!$H$25*Wärmepumpe!H33+Hilfsdaten!$I$25,"")</f>
        <v>2.6666666666666665</v>
      </c>
      <c r="I51" s="155">
        <f>IF(I34&lt;&gt;"",Hilfsdaten!$H$25*Wärmepumpe!I33+Hilfsdaten!$I$25,"")</f>
        <v>2.3166666666666664</v>
      </c>
      <c r="J51" s="90"/>
    </row>
    <row r="52" spans="2:10">
      <c r="B52" s="89" t="s">
        <v>61</v>
      </c>
      <c r="C52" s="111">
        <f>IF(C33&lt;&gt;"",Wärmepumpe!C33*Hilfsdaten!$D$25+Hilfsdaten!$E$25,"")</f>
        <v>2.0170454545454533</v>
      </c>
      <c r="D52" s="112">
        <f>IF(D33&lt;&gt;"",Wärmepumpe!D33*Hilfsdaten!$D$25+Hilfsdaten!$E$25,"")</f>
        <v>4.1161616161616159</v>
      </c>
      <c r="E52" s="112">
        <f>IF(E33&lt;&gt;"",Wärmepumpe!E33*Hilfsdaten!$D$25+Hilfsdaten!$E$25,"")</f>
        <v>7.8945707070707076</v>
      </c>
      <c r="F52" s="112">
        <f>IF(F33&lt;&gt;"",Wärmepumpe!F33*Hilfsdaten!$D$25+Hilfsdaten!$E$25,"")</f>
        <v>7.8945707070707076</v>
      </c>
      <c r="G52" s="112">
        <f>IF(G33&lt;&gt;"",Wärmepumpe!G33*Hilfsdaten!$D$25+Hilfsdaten!$E$25,"")</f>
        <v>7.0549242424242422</v>
      </c>
      <c r="H52" s="112">
        <f>IF(H33&lt;&gt;"",Wärmepumpe!H33*Hilfsdaten!$D$25+Hilfsdaten!$E$25,"")</f>
        <v>6.6351010101010104</v>
      </c>
      <c r="I52" s="155">
        <f>IF(I33&lt;&gt;"",Wärmepumpe!I33*Hilfsdaten!$D$25+Hilfsdaten!$E$25,"")</f>
        <v>4.1161616161616159</v>
      </c>
      <c r="J52" s="90"/>
    </row>
    <row r="53" spans="2:10">
      <c r="B53" s="89" t="s">
        <v>80</v>
      </c>
      <c r="C53" s="84">
        <f>IF(C34&lt;&gt;"",C34/C51,"")</f>
        <v>48.231082179864352</v>
      </c>
      <c r="D53" s="80">
        <f t="shared" ref="D53:I53" si="2">IF(D34&lt;&gt;"",D34/D51,"")</f>
        <v>34.015679602617212</v>
      </c>
      <c r="E53" s="80">
        <f t="shared" si="2"/>
        <v>13.310915472675772</v>
      </c>
      <c r="F53" s="80">
        <f t="shared" si="2"/>
        <v>15.067953972699422</v>
      </c>
      <c r="G53" s="80">
        <f t="shared" si="2"/>
        <v>16.717878422643626</v>
      </c>
      <c r="H53" s="80">
        <f t="shared" si="2"/>
        <v>19.332891997146628</v>
      </c>
      <c r="I53" s="156">
        <f t="shared" si="2"/>
        <v>33.755068232861888</v>
      </c>
      <c r="J53" s="90"/>
    </row>
    <row r="54" spans="2:10">
      <c r="B54" s="89" t="s">
        <v>76</v>
      </c>
      <c r="C54" s="165">
        <f>IF(C53&lt;&gt;"",C51/C52*C53*30,"")</f>
        <v>1452.6386779355207</v>
      </c>
      <c r="D54" s="166">
        <f>IF(D53&lt;&gt;"",D51/D52*D53*31,"")</f>
        <v>593.48804815378639</v>
      </c>
      <c r="E54" s="166">
        <f>IF(E53&lt;&gt;"",E51/E52*E53*30,"")</f>
        <v>143.7387270506394</v>
      </c>
      <c r="F54" s="166">
        <f>IF(F53&lt;&gt;"",F51/F52*F53*31,"")</f>
        <v>168.13595418467443</v>
      </c>
      <c r="G54" s="166">
        <f>IF(G53&lt;&gt;"",G51/G52*G53*31,"")</f>
        <v>200.17830542536618</v>
      </c>
      <c r="H54" s="166">
        <f>IF(H53&lt;&gt;"",H51/H52*H53*30,"")</f>
        <v>233.09838952220937</v>
      </c>
      <c r="I54" s="167">
        <f>IF(I53&lt;&gt;"",I51/I52*I53*31,"")</f>
        <v>588.94103527708728</v>
      </c>
      <c r="J54" s="163">
        <f>SUM(C54:I54)</f>
        <v>3380.2191375492839</v>
      </c>
    </row>
    <row r="55" spans="2:10">
      <c r="B55" s="89" t="s">
        <v>75</v>
      </c>
      <c r="C55" s="168">
        <f>IF(C54&lt;&gt;"",C54*Dateneingabe!$D$26,"")</f>
        <v>421.26521660130101</v>
      </c>
      <c r="D55" s="169">
        <f>IF(D54&lt;&gt;"",D54*Dateneingabe!$D$26,"")</f>
        <v>172.11153396459804</v>
      </c>
      <c r="E55" s="169">
        <f>IF(E54&lt;&gt;"",E54*Dateneingabe!$D$26,"")</f>
        <v>41.684230844685423</v>
      </c>
      <c r="F55" s="169">
        <f>IF(F54&lt;&gt;"",F54*Dateneingabe!$D$26,"")</f>
        <v>48.759426713555584</v>
      </c>
      <c r="G55" s="169">
        <f>IF(G54&lt;&gt;"",G54*Dateneingabe!$D$26,"")</f>
        <v>58.051708573356187</v>
      </c>
      <c r="H55" s="169">
        <f>IF(H54&lt;&gt;"",H54*Dateneingabe!$D$26,"")</f>
        <v>67.598532961440711</v>
      </c>
      <c r="I55" s="170">
        <f>IF(I54&lt;&gt;"",I54*Dateneingabe!$D$26,"")</f>
        <v>170.79290023035529</v>
      </c>
      <c r="J55" s="164">
        <f>SUM(C55:I55)</f>
        <v>980.26354988929234</v>
      </c>
    </row>
    <row r="56" spans="2:10" ht="15.75" thickBot="1">
      <c r="B56" s="94"/>
      <c r="C56" s="91"/>
      <c r="D56" s="92"/>
      <c r="E56" s="92"/>
      <c r="F56" s="92"/>
      <c r="G56" s="92"/>
      <c r="H56" s="92"/>
      <c r="I56" s="93"/>
      <c r="J56" s="94"/>
    </row>
    <row r="57" spans="2:10">
      <c r="B57" s="101" t="s">
        <v>81</v>
      </c>
    </row>
    <row r="58" spans="2:10">
      <c r="B58" s="101"/>
    </row>
    <row r="59" spans="2:10">
      <c r="B59" s="101"/>
    </row>
    <row r="60" spans="2:10" ht="17.25" customHeight="1">
      <c r="B60" s="69" t="s">
        <v>99</v>
      </c>
    </row>
    <row r="61" spans="2:10" ht="17.25" customHeight="1" thickBot="1"/>
    <row r="62" spans="2:10" ht="17.25" customHeight="1">
      <c r="B62" s="95"/>
      <c r="C62" s="81" t="s">
        <v>41</v>
      </c>
      <c r="D62" s="76" t="s">
        <v>35</v>
      </c>
      <c r="E62" s="76" t="s">
        <v>36</v>
      </c>
      <c r="F62" s="76" t="s">
        <v>37</v>
      </c>
      <c r="G62" s="76" t="s">
        <v>38</v>
      </c>
      <c r="H62" s="76" t="s">
        <v>39</v>
      </c>
      <c r="I62" s="76" t="s">
        <v>42</v>
      </c>
      <c r="J62" s="77" t="s">
        <v>74</v>
      </c>
    </row>
    <row r="63" spans="2:10" ht="17.25" customHeight="1">
      <c r="B63" s="89" t="s">
        <v>57</v>
      </c>
      <c r="C63" s="82">
        <v>4</v>
      </c>
      <c r="D63" s="78">
        <v>3</v>
      </c>
      <c r="E63" s="78">
        <v>1.5</v>
      </c>
      <c r="F63" s="78">
        <v>1.5</v>
      </c>
      <c r="G63" s="78">
        <v>2</v>
      </c>
      <c r="H63" s="78">
        <v>2</v>
      </c>
      <c r="I63" s="85">
        <v>3</v>
      </c>
      <c r="J63" s="87"/>
    </row>
    <row r="64" spans="2:10" ht="17.25" customHeight="1">
      <c r="B64" s="89" t="s">
        <v>64</v>
      </c>
      <c r="C64" s="83">
        <f>IF(Dateneingabe!E16&lt;&gt;"",Dateneingabe!E16,"")</f>
        <v>6</v>
      </c>
      <c r="D64" s="79">
        <f>IF(Dateneingabe!E17&lt;&gt;"",Dateneingabe!E17,"")</f>
        <v>11</v>
      </c>
      <c r="E64" s="79">
        <f>IF(Dateneingabe!E18&lt;&gt;"",Dateneingabe!E18,"")</f>
        <v>20</v>
      </c>
      <c r="F64" s="79">
        <f>IF(Dateneingabe!E19&lt;&gt;"",Dateneingabe!E19,"")</f>
        <v>20</v>
      </c>
      <c r="G64" s="79">
        <f>IF(Dateneingabe!E20&lt;&gt;"",Dateneingabe!E20,"")</f>
        <v>18</v>
      </c>
      <c r="H64" s="79">
        <f>IF(Dateneingabe!E21&lt;&gt;"",Dateneingabe!E21,"")</f>
        <v>17</v>
      </c>
      <c r="I64" s="86">
        <f>IF(Dateneingabe!E22&lt;&gt;"",Dateneingabe!E22,"")</f>
        <v>11</v>
      </c>
      <c r="J64" s="87"/>
    </row>
    <row r="65" spans="2:10" ht="17.25" customHeight="1">
      <c r="B65" s="89" t="s">
        <v>58</v>
      </c>
      <c r="C65" s="103">
        <f>IF(C64&lt;&gt;"",Dateneingabe!$E$12*1000*Dateneingabe!$D$34*Wärmepumpe!C63/3600,"")</f>
        <v>110.60678163409784</v>
      </c>
      <c r="D65" s="104">
        <f>IF(D64&lt;&gt;"",Dateneingabe!$E$12*1000*Dateneingabe!$D$34*Wärmepumpe!D63/3600,"")</f>
        <v>82.955086225573382</v>
      </c>
      <c r="E65" s="104">
        <f>IF(E64&lt;&gt;"",Dateneingabe!$E$12*1000*Dateneingabe!$D$34*Wärmepumpe!E63/3600,"")</f>
        <v>41.477543112786691</v>
      </c>
      <c r="F65" s="104">
        <f>IF(F64&lt;&gt;"",Dateneingabe!$E$12*1000*Dateneingabe!$D$34*Wärmepumpe!F63/3600,"")</f>
        <v>41.477543112786691</v>
      </c>
      <c r="G65" s="104">
        <f>IF(G64&lt;&gt;"",Dateneingabe!$E$12*1000*Dateneingabe!$D$34*Wärmepumpe!G63/3600,"")</f>
        <v>55.303390817048921</v>
      </c>
      <c r="H65" s="104">
        <f>IF(H64&lt;&gt;"",Dateneingabe!$E$12*1000*Dateneingabe!$D$34*Wärmepumpe!H63/3600,"")</f>
        <v>55.303390817048921</v>
      </c>
      <c r="I65" s="105">
        <f>IF(I64&lt;&gt;"",Dateneingabe!$E$12*1000*Dateneingabe!$D$34*Wärmepumpe!I63/3600,"")</f>
        <v>82.955086225573382</v>
      </c>
      <c r="J65" s="88"/>
    </row>
    <row r="66" spans="2:10" ht="17.25" customHeight="1" thickBot="1">
      <c r="B66" s="94"/>
      <c r="C66" s="91"/>
      <c r="D66" s="92"/>
      <c r="E66" s="92"/>
      <c r="F66" s="92"/>
      <c r="G66" s="92"/>
      <c r="H66" s="92"/>
      <c r="I66" s="93"/>
      <c r="J66" s="94"/>
    </row>
    <row r="67" spans="2:10" ht="17.25" customHeight="1">
      <c r="B67" s="106" t="s">
        <v>53</v>
      </c>
      <c r="C67" s="107"/>
      <c r="D67" s="108"/>
      <c r="E67" s="108"/>
      <c r="F67" s="108"/>
      <c r="G67" s="108"/>
      <c r="H67" s="108"/>
      <c r="I67" s="109"/>
      <c r="J67" s="110"/>
    </row>
    <row r="68" spans="2:10" ht="17.25" customHeight="1">
      <c r="B68" s="89" t="s">
        <v>73</v>
      </c>
      <c r="C68" s="111">
        <f>IF(C65&lt;&gt;"",Hilfsdaten!$H$23*Wärmepumpe!C64+Hilfsdaten!$I$23,"")</f>
        <v>9.4499999999999993</v>
      </c>
      <c r="D68" s="112">
        <f>IF(D65&lt;&gt;"",Hilfsdaten!$H$23*Wärmepumpe!D64+Hilfsdaten!$I$23,"")</f>
        <v>11.2</v>
      </c>
      <c r="E68" s="112">
        <f>IF(E65&lt;&gt;"",Hilfsdaten!$H$23*Wärmepumpe!E64+Hilfsdaten!$I$23,"")</f>
        <v>14.35</v>
      </c>
      <c r="F68" s="112">
        <f>IF(F65&lt;&gt;"",Hilfsdaten!$H$23*Wärmepumpe!F64+Hilfsdaten!$I$23,"")</f>
        <v>14.35</v>
      </c>
      <c r="G68" s="112">
        <f>IF(G65&lt;&gt;"",Hilfsdaten!$H$23*Wärmepumpe!G64+Hilfsdaten!$I$23,"")</f>
        <v>13.649999999999999</v>
      </c>
      <c r="H68" s="112">
        <f>IF(H65&lt;&gt;"",Hilfsdaten!$H$23*Wärmepumpe!H64+Hilfsdaten!$I$23,"")</f>
        <v>13.299999999999999</v>
      </c>
      <c r="I68" s="155">
        <f>IF(I65&lt;&gt;"",Hilfsdaten!$H$23*Wärmepumpe!I64+Hilfsdaten!$I$23,"")</f>
        <v>11.2</v>
      </c>
      <c r="J68" s="90"/>
    </row>
    <row r="69" spans="2:10" ht="17.25" customHeight="1">
      <c r="B69" s="89" t="s">
        <v>61</v>
      </c>
      <c r="C69" s="111">
        <f>IF(C64&lt;&gt;"",Wärmepumpe!C64*Hilfsdaten!$D$23+Hilfsdaten!$E$23,"")</f>
        <v>3.5451030927835054</v>
      </c>
      <c r="D69" s="112">
        <f>IF(D64&lt;&gt;"",Wärmepumpe!D64*Hilfsdaten!$D$23+Hilfsdaten!$E$23,"")</f>
        <v>4.0756013745704474</v>
      </c>
      <c r="E69" s="112">
        <f>IF(E64&lt;&gt;"",Wärmepumpe!E64*Hilfsdaten!$D$23+Hilfsdaten!$E$23,"")</f>
        <v>5.0304982817869419</v>
      </c>
      <c r="F69" s="112">
        <f>IF(F64&lt;&gt;"",Wärmepumpe!F64*Hilfsdaten!$D$23+Hilfsdaten!$E$23,"")</f>
        <v>5.0304982817869419</v>
      </c>
      <c r="G69" s="112">
        <f>IF(G64&lt;&gt;"",Wärmepumpe!G64*Hilfsdaten!$D$23+Hilfsdaten!$E$23,"")</f>
        <v>4.8182989690721651</v>
      </c>
      <c r="H69" s="112">
        <f>IF(H64&lt;&gt;"",Wärmepumpe!H64*Hilfsdaten!$D$23+Hilfsdaten!$E$23,"")</f>
        <v>4.7121993127147768</v>
      </c>
      <c r="I69" s="155">
        <f>IF(I64&lt;&gt;"",Wärmepumpe!I64*Hilfsdaten!$D$23+Hilfsdaten!$E$23,"")</f>
        <v>4.0756013745704474</v>
      </c>
      <c r="J69" s="90"/>
    </row>
    <row r="70" spans="2:10" ht="17.25" customHeight="1">
      <c r="B70" s="89" t="s">
        <v>80</v>
      </c>
      <c r="C70" s="84">
        <f>IF(C65&lt;&gt;"",C65/C68,"")</f>
        <v>11.704421336941571</v>
      </c>
      <c r="D70" s="80">
        <f t="shared" ref="D70:I70" si="3">IF(D65&lt;&gt;"",D65/D68,"")</f>
        <v>7.406704127283338</v>
      </c>
      <c r="E70" s="80">
        <f t="shared" si="3"/>
        <v>2.890421122842278</v>
      </c>
      <c r="F70" s="80">
        <f t="shared" si="3"/>
        <v>2.890421122842278</v>
      </c>
      <c r="G70" s="80">
        <f t="shared" si="3"/>
        <v>4.0515304627874675</v>
      </c>
      <c r="H70" s="80">
        <f t="shared" si="3"/>
        <v>4.1581496854924005</v>
      </c>
      <c r="I70" s="156">
        <f t="shared" si="3"/>
        <v>7.406704127283338</v>
      </c>
      <c r="J70" s="90"/>
    </row>
    <row r="71" spans="2:10" ht="17.25" customHeight="1">
      <c r="B71" s="89" t="s">
        <v>76</v>
      </c>
      <c r="C71" s="165">
        <f>IF(C70&lt;&gt;"",C68/C69*C70*30,"")</f>
        <v>935.99632004427394</v>
      </c>
      <c r="D71" s="166">
        <f>IF(D70&lt;&gt;"",D68/D69*D70*31,"")</f>
        <v>630.97625028743448</v>
      </c>
      <c r="E71" s="166">
        <f>IF(E70&lt;&gt;"",E68/E69*E70*30,"")</f>
        <v>247.35646921672122</v>
      </c>
      <c r="F71" s="166">
        <f>IF(F70&lt;&gt;"",F68/F69*F70*31,"")</f>
        <v>255.6016848572786</v>
      </c>
      <c r="G71" s="166">
        <f>IF(G70&lt;&gt;"",G68/G69*G70*31,"")</f>
        <v>355.81127828160703</v>
      </c>
      <c r="H71" s="166">
        <f>IF(H70&lt;&gt;"",H68/H69*H70*30,"")</f>
        <v>352.08649176505889</v>
      </c>
      <c r="I71" s="167">
        <f>IF(I70&lt;&gt;"",I68/I69*I70*31,"")</f>
        <v>630.97625028743448</v>
      </c>
      <c r="J71" s="163">
        <f>SUM(C71:I71)</f>
        <v>3408.8047447398089</v>
      </c>
    </row>
    <row r="72" spans="2:10" ht="17.25" customHeight="1">
      <c r="B72" s="89" t="s">
        <v>75</v>
      </c>
      <c r="C72" s="165">
        <f>IF(C71&lt;&gt;"",C71*Dateneingabe!$D$26,"")</f>
        <v>271.43893281283943</v>
      </c>
      <c r="D72" s="166">
        <f>IF(D71&lt;&gt;"",D71*Dateneingabe!$D$26,"")</f>
        <v>182.98311258335599</v>
      </c>
      <c r="E72" s="166">
        <f>IF(E71&lt;&gt;"",E71*Dateneingabe!$D$26,"")</f>
        <v>71.733376072849154</v>
      </c>
      <c r="F72" s="166">
        <f>IF(F71&lt;&gt;"",F71*Dateneingabe!$D$26,"")</f>
        <v>74.12448860861079</v>
      </c>
      <c r="G72" s="166">
        <f>IF(G71&lt;&gt;"",G71*Dateneingabe!$D$26,"")</f>
        <v>103.18527070166603</v>
      </c>
      <c r="H72" s="166">
        <f>IF(H71&lt;&gt;"",H71*Dateneingabe!$D$26,"")</f>
        <v>102.10508261186708</v>
      </c>
      <c r="I72" s="167">
        <f>IF(I71&lt;&gt;"",I71*Dateneingabe!$D$26,"")</f>
        <v>182.98311258335599</v>
      </c>
      <c r="J72" s="163">
        <f>SUM(C72:I72)</f>
        <v>988.55337597454445</v>
      </c>
    </row>
    <row r="73" spans="2:10" ht="17.25" customHeight="1" thickBot="1">
      <c r="B73" s="94"/>
      <c r="C73" s="91"/>
      <c r="D73" s="92"/>
      <c r="E73" s="92"/>
      <c r="F73" s="92"/>
      <c r="G73" s="92"/>
      <c r="H73" s="92"/>
      <c r="I73" s="93"/>
      <c r="J73" s="94"/>
    </row>
    <row r="74" spans="2:10">
      <c r="B74" s="106" t="s">
        <v>54</v>
      </c>
      <c r="C74" s="107"/>
      <c r="D74" s="108"/>
      <c r="E74" s="108"/>
      <c r="F74" s="108"/>
      <c r="G74" s="108"/>
      <c r="H74" s="108"/>
      <c r="I74" s="109"/>
      <c r="J74" s="110"/>
    </row>
    <row r="75" spans="2:10">
      <c r="B75" s="89" t="s">
        <v>73</v>
      </c>
      <c r="C75" s="111">
        <f>IF(C65&lt;&gt;"",Hilfsdaten!$H$24*Wärmepumpe!C64+Hilfsdaten!$I$24,"")</f>
        <v>5.7374999999999998</v>
      </c>
      <c r="D75" s="112">
        <f>IF(D65&lt;&gt;"",Hilfsdaten!$H$24*Wärmepumpe!D64+Hilfsdaten!$I$24,"")</f>
        <v>6.7583333333333329</v>
      </c>
      <c r="E75" s="112">
        <f>IF(E65&lt;&gt;"",Hilfsdaten!$H$24*Wärmepumpe!E64+Hilfsdaten!$I$24,"")</f>
        <v>8.595833333333335</v>
      </c>
      <c r="F75" s="112">
        <f>IF(F65&lt;&gt;"",Hilfsdaten!$H$24*Wärmepumpe!F64+Hilfsdaten!$I$24,"")</f>
        <v>8.595833333333335</v>
      </c>
      <c r="G75" s="112">
        <f>IF(G65&lt;&gt;"",Hilfsdaten!$H$24*Wärmepumpe!G64+Hilfsdaten!$I$24,"")</f>
        <v>8.1875</v>
      </c>
      <c r="H75" s="112">
        <f>IF(H65&lt;&gt;"",Hilfsdaten!$H$24*Wärmepumpe!H64+Hilfsdaten!$I$24,"")</f>
        <v>7.9833333333333343</v>
      </c>
      <c r="I75" s="155">
        <f>IF(I65&lt;&gt;"",Hilfsdaten!$H$24*Wärmepumpe!I64+Hilfsdaten!$I$24,"")</f>
        <v>6.7583333333333329</v>
      </c>
      <c r="J75" s="90"/>
    </row>
    <row r="76" spans="2:10">
      <c r="B76" s="89" t="s">
        <v>61</v>
      </c>
      <c r="C76" s="111">
        <f>IF(C64&lt;&gt;"",Wärmepumpe!C64*Hilfsdaten!$D$24+Hilfsdaten!$E$24,"")</f>
        <v>3.4982909311180332</v>
      </c>
      <c r="D76" s="112">
        <f>IF(D64&lt;&gt;"",Wärmepumpe!D64*Hilfsdaten!$D$24+Hilfsdaten!$E$24,"")</f>
        <v>4.1525325949001957</v>
      </c>
      <c r="E76" s="112">
        <f>IF(E64&lt;&gt;"",Wärmepumpe!E64*Hilfsdaten!$D$24+Hilfsdaten!$E$24,"")</f>
        <v>5.330167589708088</v>
      </c>
      <c r="F76" s="112">
        <f>IF(F64&lt;&gt;"",Wärmepumpe!F64*Hilfsdaten!$D$24+Hilfsdaten!$E$24,"")</f>
        <v>5.330167589708088</v>
      </c>
      <c r="G76" s="112">
        <f>IF(G64&lt;&gt;"",Wärmepumpe!G64*Hilfsdaten!$D$24+Hilfsdaten!$E$24,"")</f>
        <v>5.068470924195223</v>
      </c>
      <c r="H76" s="112">
        <f>IF(H64&lt;&gt;"",Wärmepumpe!H64*Hilfsdaten!$D$24+Hilfsdaten!$E$24,"")</f>
        <v>4.9376225914387906</v>
      </c>
      <c r="I76" s="155">
        <f>IF(I64&lt;&gt;"",Wärmepumpe!I64*Hilfsdaten!$D$24+Hilfsdaten!$E$24,"")</f>
        <v>4.1525325949001957</v>
      </c>
      <c r="J76" s="90"/>
    </row>
    <row r="77" spans="2:10">
      <c r="B77" s="89" t="s">
        <v>80</v>
      </c>
      <c r="C77" s="84">
        <f>IF(C65&lt;&gt;"",C65/C75,"")</f>
        <v>19.277870437315528</v>
      </c>
      <c r="D77" s="80">
        <f t="shared" ref="D77:I77" si="4">IF(D65&lt;&gt;"",D65/D75,"")</f>
        <v>12.274488714018258</v>
      </c>
      <c r="E77" s="80">
        <f t="shared" si="4"/>
        <v>4.825307972403686</v>
      </c>
      <c r="F77" s="80">
        <f t="shared" si="4"/>
        <v>4.825307972403686</v>
      </c>
      <c r="G77" s="80">
        <f t="shared" si="4"/>
        <v>6.7546126188762043</v>
      </c>
      <c r="H77" s="80">
        <f t="shared" si="4"/>
        <v>6.9273558434716804</v>
      </c>
      <c r="I77" s="156">
        <f t="shared" si="4"/>
        <v>12.274488714018258</v>
      </c>
      <c r="J77" s="90"/>
    </row>
    <row r="78" spans="2:10">
      <c r="B78" s="89" t="s">
        <v>76</v>
      </c>
      <c r="C78" s="165">
        <f>IF(C77&lt;&gt;"",C75/C76*C77*30,"")</f>
        <v>948.52129635840674</v>
      </c>
      <c r="D78" s="166">
        <f>IF(D77&lt;&gt;"",D75/D76*D77*31,"")</f>
        <v>619.28657132059971</v>
      </c>
      <c r="E78" s="166">
        <f>IF(E77&lt;&gt;"",E75/E76*E77*30,"")</f>
        <v>233.44975039551196</v>
      </c>
      <c r="F78" s="166">
        <f>IF(F77&lt;&gt;"",F75/F76*F77*31,"")</f>
        <v>241.231408742029</v>
      </c>
      <c r="G78" s="166">
        <f>IF(G77&lt;&gt;"",G75/G76*G77*31,"")</f>
        <v>338.24897902531256</v>
      </c>
      <c r="H78" s="166">
        <f>IF(H77&lt;&gt;"",H75/H76*H77*30,"")</f>
        <v>336.01225970331126</v>
      </c>
      <c r="I78" s="167">
        <f>IF(I77&lt;&gt;"",I75/I76*I77*31,"")</f>
        <v>619.28657132059971</v>
      </c>
      <c r="J78" s="163">
        <f>SUM(C78:I78)</f>
        <v>3336.0368368657714</v>
      </c>
    </row>
    <row r="79" spans="2:10">
      <c r="B79" s="89" t="s">
        <v>75</v>
      </c>
      <c r="C79" s="165">
        <f>IF(C78&lt;&gt;"",C78*Dateneingabe!$D$26,"")</f>
        <v>275.07117594393793</v>
      </c>
      <c r="D79" s="166">
        <f>IF(D78&lt;&gt;"",D78*Dateneingabe!$D$26,"")</f>
        <v>179.59310568297391</v>
      </c>
      <c r="E79" s="166">
        <f>IF(E78&lt;&gt;"",E78*Dateneingabe!$D$26,"")</f>
        <v>67.700427614698469</v>
      </c>
      <c r="F79" s="166">
        <f>IF(F78&lt;&gt;"",F78*Dateneingabe!$D$26,"")</f>
        <v>69.957108535188411</v>
      </c>
      <c r="G79" s="166">
        <f>IF(G78&lt;&gt;"",G78*Dateneingabe!$D$26,"")</f>
        <v>98.09220391734064</v>
      </c>
      <c r="H79" s="166">
        <f>IF(H78&lt;&gt;"",H78*Dateneingabe!$D$26,"")</f>
        <v>97.44355531396026</v>
      </c>
      <c r="I79" s="167">
        <f>IF(I78&lt;&gt;"",I78*Dateneingabe!$D$26,"")</f>
        <v>179.59310568297391</v>
      </c>
      <c r="J79" s="163">
        <f>SUM(C79:I79)</f>
        <v>967.45068269107355</v>
      </c>
    </row>
    <row r="80" spans="2:10" ht="15.75" thickBot="1">
      <c r="B80" s="94"/>
      <c r="C80" s="91"/>
      <c r="D80" s="92"/>
      <c r="E80" s="92"/>
      <c r="F80" s="92"/>
      <c r="G80" s="92"/>
      <c r="H80" s="92"/>
      <c r="I80" s="93"/>
      <c r="J80" s="94"/>
    </row>
    <row r="81" spans="2:10">
      <c r="B81" s="106" t="s">
        <v>55</v>
      </c>
      <c r="C81" s="107"/>
      <c r="D81" s="108"/>
      <c r="E81" s="108"/>
      <c r="F81" s="108"/>
      <c r="G81" s="108"/>
      <c r="H81" s="108"/>
      <c r="I81" s="109"/>
      <c r="J81" s="110"/>
    </row>
    <row r="82" spans="2:10">
      <c r="B82" s="89" t="s">
        <v>73</v>
      </c>
      <c r="C82" s="111">
        <f>IF(C65&lt;&gt;"",Hilfsdaten!$H$25*Wärmepumpe!C64+Hilfsdaten!$I$25,"")</f>
        <v>2.0249999999999995</v>
      </c>
      <c r="D82" s="112">
        <f>IF(D65&lt;&gt;"",Hilfsdaten!$H$25*Wärmepumpe!D64+Hilfsdaten!$I$25,"")</f>
        <v>2.3166666666666664</v>
      </c>
      <c r="E82" s="112">
        <f>IF(E65&lt;&gt;"",Hilfsdaten!$H$25*Wärmepumpe!E64+Hilfsdaten!$I$25,"")</f>
        <v>2.8416666666666668</v>
      </c>
      <c r="F82" s="112">
        <f>IF(F65&lt;&gt;"",Hilfsdaten!$H$25*Wärmepumpe!F64+Hilfsdaten!$I$25,"")</f>
        <v>2.8416666666666668</v>
      </c>
      <c r="G82" s="112">
        <f>IF(G65&lt;&gt;"",Hilfsdaten!$H$25*Wärmepumpe!G64+Hilfsdaten!$I$25,"")</f>
        <v>2.7249999999999996</v>
      </c>
      <c r="H82" s="112">
        <f>IF(H65&lt;&gt;"",Hilfsdaten!$H$25*Wärmepumpe!H64+Hilfsdaten!$I$25,"")</f>
        <v>2.6666666666666665</v>
      </c>
      <c r="I82" s="155">
        <f>IF(I65&lt;&gt;"",Hilfsdaten!$H$25*Wärmepumpe!I64+Hilfsdaten!$I$25,"")</f>
        <v>2.3166666666666664</v>
      </c>
      <c r="J82" s="90"/>
    </row>
    <row r="83" spans="2:10">
      <c r="B83" s="89" t="s">
        <v>61</v>
      </c>
      <c r="C83" s="111">
        <f>IF(C64&lt;&gt;"",Wärmepumpe!C64*Hilfsdaten!$D$25+Hilfsdaten!$E$25,"")</f>
        <v>2.0170454545454533</v>
      </c>
      <c r="D83" s="112">
        <f>IF(D64&lt;&gt;"",Wärmepumpe!D64*Hilfsdaten!$D$25+Hilfsdaten!$E$25,"")</f>
        <v>4.1161616161616159</v>
      </c>
      <c r="E83" s="112">
        <f>IF(E64&lt;&gt;"",Wärmepumpe!E64*Hilfsdaten!$D$25+Hilfsdaten!$E$25,"")</f>
        <v>7.8945707070707076</v>
      </c>
      <c r="F83" s="112">
        <f>IF(F64&lt;&gt;"",Wärmepumpe!F64*Hilfsdaten!$D$25+Hilfsdaten!$E$25,"")</f>
        <v>7.8945707070707076</v>
      </c>
      <c r="G83" s="112">
        <f>IF(G64&lt;&gt;"",Wärmepumpe!G64*Hilfsdaten!$D$25+Hilfsdaten!$E$25,"")</f>
        <v>7.0549242424242422</v>
      </c>
      <c r="H83" s="112">
        <f>IF(H64&lt;&gt;"",Wärmepumpe!H64*Hilfsdaten!$D$25+Hilfsdaten!$E$25,"")</f>
        <v>6.6351010101010104</v>
      </c>
      <c r="I83" s="155">
        <f>IF(I64&lt;&gt;"",Wärmepumpe!I64*Hilfsdaten!$D$25+Hilfsdaten!$E$25,"")</f>
        <v>4.1161616161616159</v>
      </c>
      <c r="J83" s="90"/>
    </row>
    <row r="84" spans="2:10">
      <c r="B84" s="89" t="s">
        <v>80</v>
      </c>
      <c r="C84" s="84">
        <f>IF(C65&lt;&gt;"",C65/C82,"")</f>
        <v>54.620632905727341</v>
      </c>
      <c r="D84" s="80">
        <f t="shared" ref="D84:I84" si="5">IF(D65&lt;&gt;"",D65/D82,"")</f>
        <v>35.807950888736713</v>
      </c>
      <c r="E84" s="80">
        <f t="shared" si="5"/>
        <v>14.596202854939598</v>
      </c>
      <c r="F84" s="80">
        <f t="shared" si="5"/>
        <v>14.596202854939598</v>
      </c>
      <c r="G84" s="80">
        <f t="shared" si="5"/>
        <v>20.294822318183094</v>
      </c>
      <c r="H84" s="80">
        <f t="shared" si="5"/>
        <v>20.738771556393345</v>
      </c>
      <c r="I84" s="156">
        <f t="shared" si="5"/>
        <v>35.807950888736713</v>
      </c>
      <c r="J84" s="90"/>
    </row>
    <row r="85" spans="2:10">
      <c r="B85" s="89" t="s">
        <v>76</v>
      </c>
      <c r="C85" s="165">
        <f>IF(C84&lt;&gt;"",C82/C83*C84*30,"")</f>
        <v>1645.0811465578506</v>
      </c>
      <c r="D85" s="166">
        <f>IF(D84&lt;&gt;"",D82/D83*D84*31,"")</f>
        <v>624.75867392953296</v>
      </c>
      <c r="E85" s="166">
        <f>IF(E84&lt;&gt;"",E82/E83*E84*30,"")</f>
        <v>157.61798070528778</v>
      </c>
      <c r="F85" s="166">
        <f>IF(F84&lt;&gt;"",F82/F83*F84*31,"")</f>
        <v>162.87191339546402</v>
      </c>
      <c r="G85" s="166">
        <f>IF(G84&lt;&gt;"",G82/G83*G84*31,"")</f>
        <v>243.0082955418676</v>
      </c>
      <c r="H85" s="166">
        <f>IF(H84&lt;&gt;"",H82/H83*H84*30,"")</f>
        <v>250.04920377032963</v>
      </c>
      <c r="I85" s="167">
        <f>IF(I84&lt;&gt;"",I82/I83*I84*31,"")</f>
        <v>624.75867392953296</v>
      </c>
      <c r="J85" s="163">
        <f>SUM(C85:I85)</f>
        <v>3708.1458878298658</v>
      </c>
    </row>
    <row r="86" spans="2:10">
      <c r="B86" s="89" t="s">
        <v>75</v>
      </c>
      <c r="C86" s="168">
        <f>IF(C85&lt;&gt;"",C85*Dateneingabe!$D$26,"")</f>
        <v>477.07353250177664</v>
      </c>
      <c r="D86" s="169">
        <f>IF(D85&lt;&gt;"",D85*Dateneingabe!$D$26,"")</f>
        <v>181.18001543956456</v>
      </c>
      <c r="E86" s="169">
        <f>IF(E85&lt;&gt;"",E85*Dateneingabe!$D$26,"")</f>
        <v>45.709214404533455</v>
      </c>
      <c r="F86" s="169">
        <f>IF(F85&lt;&gt;"",F85*Dateneingabe!$D$26,"")</f>
        <v>47.232854884684564</v>
      </c>
      <c r="G86" s="169">
        <f>IF(G85&lt;&gt;"",G85*Dateneingabe!$D$26,"")</f>
        <v>70.472405707141604</v>
      </c>
      <c r="H86" s="169">
        <f>IF(H85&lt;&gt;"",H85*Dateneingabe!$D$26,"")</f>
        <v>72.514269093395583</v>
      </c>
      <c r="I86" s="170">
        <f>IF(I85&lt;&gt;"",I85*Dateneingabe!$D$26,"")</f>
        <v>181.18001543956456</v>
      </c>
      <c r="J86" s="164">
        <f>SUM(C86:I86)</f>
        <v>1075.3623074706609</v>
      </c>
    </row>
    <row r="87" spans="2:10" ht="17.25" customHeight="1" thickBot="1">
      <c r="B87" s="94"/>
      <c r="C87" s="91"/>
      <c r="D87" s="92"/>
      <c r="E87" s="92"/>
      <c r="F87" s="92"/>
      <c r="G87" s="92"/>
      <c r="H87" s="92"/>
      <c r="I87" s="93"/>
      <c r="J87" s="94"/>
    </row>
    <row r="88" spans="2:10">
      <c r="B88" s="101" t="s">
        <v>81</v>
      </c>
    </row>
  </sheetData>
  <mergeCells count="4">
    <mergeCell ref="B23:D25"/>
    <mergeCell ref="E23:H25"/>
    <mergeCell ref="I23:L25"/>
    <mergeCell ref="N2:O2"/>
  </mergeCells>
  <conditionalFormatting sqref="C70:J70 C39:J39 C77:J77 C46:J46 C84:J84 C53:J53">
    <cfRule type="colorScale" priority="16">
      <colorScale>
        <cfvo type="num" val="5"/>
        <cfvo type="percentile" val="7"/>
        <cfvo type="num" val="8"/>
        <color rgb="FF00B050"/>
        <color rgb="FFFFEB84"/>
        <color rgb="FFFF0000"/>
      </colorScale>
    </cfRule>
  </conditionalFormatting>
  <hyperlinks>
    <hyperlink ref="N2" location="Start!A1" display="&lt;- Zurück"/>
  </hyperlinks>
  <pageMargins left="0.7" right="0.7" top="0.78740157499999996" bottom="0.78740157499999996" header="0.3" footer="0.3"/>
  <pageSetup paperSize="9" orientation="landscape" r:id="rId1"/>
  <headerFooter>
    <oddFooter>&amp;C&amp;1#&amp;"Arial"&amp;10&amp;K000000Internal</oddFooter>
  </headerFooter>
  <ignoredErrors>
    <ignoredError sqref="D71:H71" formula="1"/>
  </ignoredErrors>
  <drawing r:id="rId2"/>
</worksheet>
</file>

<file path=xl/worksheets/sheet4.xml><?xml version="1.0" encoding="utf-8"?>
<worksheet xmlns="http://schemas.openxmlformats.org/spreadsheetml/2006/main" xmlns:r="http://schemas.openxmlformats.org/officeDocument/2006/relationships">
  <dimension ref="A1:O2"/>
  <sheetViews>
    <sheetView workbookViewId="0">
      <selection activeCell="N2" sqref="N2:O2"/>
    </sheetView>
  </sheetViews>
  <sheetFormatPr baseColWidth="10" defaultRowHeight="15"/>
  <sheetData>
    <row r="1" spans="1:15" ht="15.75" thickBot="1"/>
    <row r="2" spans="1:15" ht="16.5" thickBot="1">
      <c r="A2" t="s">
        <v>110</v>
      </c>
      <c r="N2" s="172" t="s">
        <v>51</v>
      </c>
      <c r="O2" s="173"/>
    </row>
  </sheetData>
  <mergeCells count="1">
    <mergeCell ref="N2:O2"/>
  </mergeCells>
  <hyperlinks>
    <hyperlink ref="N2" location="Start!A1" display="&lt;- Zurück"/>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dimension ref="A1:K25"/>
  <sheetViews>
    <sheetView workbookViewId="0">
      <selection activeCell="B1" sqref="B1"/>
    </sheetView>
  </sheetViews>
  <sheetFormatPr baseColWidth="10" defaultRowHeight="15"/>
  <cols>
    <col min="1" max="1" width="16.7109375" style="1" customWidth="1"/>
    <col min="2" max="3" width="12" style="1" bestFit="1" customWidth="1"/>
    <col min="4" max="10" width="13.28515625" style="1" customWidth="1"/>
    <col min="11" max="11" width="11.42578125" style="1"/>
  </cols>
  <sheetData>
    <row r="1" spans="1:10">
      <c r="A1" s="6" t="s">
        <v>15</v>
      </c>
      <c r="B1" s="1">
        <f>IF(Dateneingabe!C8=A2,1,IF(Dateneingabe!C8=A3,7,IF(Dateneingabe!C8=A4,13,19)))</f>
        <v>7</v>
      </c>
      <c r="D1" s="143"/>
      <c r="E1" s="143"/>
      <c r="F1" s="143"/>
      <c r="G1" s="143"/>
      <c r="H1" s="143"/>
      <c r="I1" s="143"/>
      <c r="J1" s="143"/>
    </row>
    <row r="2" spans="1:10">
      <c r="A2" s="1" t="s">
        <v>21</v>
      </c>
      <c r="D2" s="143"/>
      <c r="E2" s="143"/>
      <c r="F2" s="143"/>
      <c r="G2" s="143"/>
      <c r="H2" s="143"/>
      <c r="I2" s="143"/>
      <c r="J2" s="143"/>
    </row>
    <row r="3" spans="1:10">
      <c r="A3" s="1" t="s">
        <v>19</v>
      </c>
      <c r="D3" s="143"/>
      <c r="E3" s="143"/>
      <c r="F3" s="143"/>
      <c r="G3" s="143"/>
      <c r="H3" s="143"/>
      <c r="I3" s="143"/>
      <c r="J3" s="143"/>
    </row>
    <row r="4" spans="1:10">
      <c r="A4" s="1" t="s">
        <v>20</v>
      </c>
      <c r="D4" s="143"/>
      <c r="E4" s="143"/>
      <c r="F4" s="143"/>
      <c r="G4" s="143"/>
      <c r="H4" s="143"/>
      <c r="I4" s="143"/>
      <c r="J4" s="143"/>
    </row>
    <row r="5" spans="1:10">
      <c r="D5" s="143"/>
      <c r="E5" s="143"/>
      <c r="F5" s="143"/>
      <c r="G5" s="143"/>
      <c r="H5" s="143"/>
      <c r="I5" s="143"/>
      <c r="J5" s="143"/>
    </row>
    <row r="6" spans="1:10">
      <c r="D6" s="143"/>
      <c r="E6" s="143"/>
      <c r="F6" s="143"/>
      <c r="G6" s="143"/>
      <c r="H6" s="143"/>
      <c r="I6" s="143"/>
      <c r="J6" s="143"/>
    </row>
    <row r="7" spans="1:10">
      <c r="D7" s="143"/>
      <c r="E7" s="143"/>
      <c r="F7" s="143"/>
      <c r="G7" s="143"/>
      <c r="H7" s="143"/>
      <c r="I7" s="143"/>
      <c r="J7" s="143"/>
    </row>
    <row r="8" spans="1:10">
      <c r="D8" s="143"/>
      <c r="E8" s="143"/>
      <c r="F8" s="143"/>
      <c r="G8" s="143"/>
      <c r="H8" s="143"/>
      <c r="I8" s="143"/>
      <c r="J8" s="143"/>
    </row>
    <row r="9" spans="1:10">
      <c r="D9" s="143"/>
      <c r="E9" s="143"/>
      <c r="F9" s="143"/>
      <c r="G9" s="143"/>
      <c r="H9" s="143"/>
      <c r="I9" s="143"/>
      <c r="J9" s="143"/>
    </row>
    <row r="10" spans="1:10">
      <c r="D10" s="143"/>
      <c r="E10" s="143"/>
      <c r="F10" s="143"/>
      <c r="G10" s="143"/>
      <c r="H10" s="143"/>
      <c r="I10" s="143"/>
      <c r="J10" s="143"/>
    </row>
    <row r="11" spans="1:10">
      <c r="B11" s="2"/>
      <c r="D11" s="143"/>
      <c r="E11" s="143"/>
      <c r="F11" s="143"/>
      <c r="G11" s="143"/>
      <c r="H11" s="143"/>
      <c r="I11" s="143"/>
      <c r="J11" s="143"/>
    </row>
    <row r="12" spans="1:10">
      <c r="B12" s="17"/>
      <c r="D12" s="143"/>
      <c r="E12" s="143"/>
      <c r="F12" s="143"/>
      <c r="G12" s="143"/>
      <c r="H12" s="143"/>
      <c r="I12" s="143"/>
      <c r="J12" s="143"/>
    </row>
    <row r="13" spans="1:10">
      <c r="B13" s="17"/>
      <c r="D13" s="143"/>
      <c r="E13" s="143"/>
      <c r="F13" s="143"/>
      <c r="G13" s="143"/>
      <c r="H13" s="143"/>
      <c r="I13" s="143"/>
      <c r="J13" s="143"/>
    </row>
    <row r="14" spans="1:10">
      <c r="B14" s="17"/>
      <c r="D14" s="143"/>
      <c r="E14" s="143"/>
      <c r="F14" s="143"/>
      <c r="G14" s="143"/>
      <c r="H14" s="143"/>
      <c r="I14" s="143"/>
      <c r="J14" s="143"/>
    </row>
    <row r="15" spans="1:10">
      <c r="B15" s="17"/>
      <c r="D15" s="143"/>
      <c r="E15" s="143"/>
      <c r="F15" s="143"/>
      <c r="G15" s="143"/>
      <c r="H15" s="143"/>
      <c r="I15" s="143"/>
      <c r="J15" s="143"/>
    </row>
    <row r="16" spans="1:10">
      <c r="A16" s="2"/>
      <c r="B16" s="2"/>
      <c r="D16" s="143"/>
      <c r="E16" s="143"/>
      <c r="F16" s="143"/>
      <c r="G16" s="143"/>
      <c r="H16" s="143"/>
      <c r="I16" s="143"/>
      <c r="J16" s="143"/>
    </row>
    <row r="17" spans="1:11">
      <c r="A17" s="2"/>
      <c r="D17" s="143"/>
      <c r="E17" s="143"/>
      <c r="F17" s="143"/>
      <c r="G17" s="143"/>
      <c r="H17" s="143"/>
      <c r="I17" s="143"/>
      <c r="J17" s="143"/>
    </row>
    <row r="18" spans="1:11">
      <c r="A18" s="2"/>
      <c r="D18" s="143"/>
      <c r="E18" s="143"/>
      <c r="F18" s="143"/>
      <c r="G18" s="143"/>
      <c r="H18" s="143"/>
      <c r="I18" s="143"/>
      <c r="J18" s="143"/>
    </row>
    <row r="19" spans="1:11">
      <c r="A19" s="2"/>
    </row>
    <row r="21" spans="1:11">
      <c r="B21" s="13" t="s">
        <v>61</v>
      </c>
      <c r="C21" s="13" t="s">
        <v>61</v>
      </c>
      <c r="D21" s="13" t="s">
        <v>70</v>
      </c>
      <c r="E21" s="13" t="s">
        <v>71</v>
      </c>
      <c r="F21" s="13" t="s">
        <v>72</v>
      </c>
      <c r="G21" s="13" t="s">
        <v>72</v>
      </c>
      <c r="H21" s="13" t="s">
        <v>70</v>
      </c>
      <c r="I21" s="13" t="s">
        <v>71</v>
      </c>
      <c r="J21" s="1" t="s">
        <v>77</v>
      </c>
      <c r="K21" s="1" t="s">
        <v>78</v>
      </c>
    </row>
    <row r="22" spans="1:11">
      <c r="B22" s="13"/>
      <c r="C22" s="13"/>
      <c r="D22" s="13"/>
      <c r="E22" s="13"/>
      <c r="F22" s="13"/>
      <c r="G22" s="13"/>
      <c r="H22" s="13"/>
      <c r="I22" s="13"/>
    </row>
    <row r="23" spans="1:11">
      <c r="A23" s="1" t="s">
        <v>67</v>
      </c>
      <c r="B23" s="72">
        <f>IF(Wärmepumpe!C9&lt;&gt;"",Wärmepumpe!C9,IF(Wärmepumpe!C8&lt;&gt;"",Wärmepumpe!C7/Wärmepumpe!C8,0))</f>
        <v>4.5</v>
      </c>
      <c r="C23" s="72">
        <f>IF(Wärmepumpe!C14&lt;&gt;"",Wärmepumpe!C14,IF(Wärmepumpe!C13&lt;&gt;"",Wärmepumpe!C12/Wärmepumpe!C13,0))</f>
        <v>5.7731958762886597</v>
      </c>
      <c r="D23" s="13">
        <f>SLOPE(B23:C23,J23:K23)</f>
        <v>0.10609965635738831</v>
      </c>
      <c r="E23" s="13">
        <f>INTERCEPT(B23:C23,J23:K23)</f>
        <v>2.9085051546391756</v>
      </c>
      <c r="F23" s="74">
        <f>Wärmepumpe!C7</f>
        <v>12.6</v>
      </c>
      <c r="G23" s="74">
        <f>Wärmepumpe!C12</f>
        <v>16.8</v>
      </c>
      <c r="H23" s="13">
        <f>SLOPE(F23:G23,J23:K23)</f>
        <v>0.35000000000000009</v>
      </c>
      <c r="I23" s="13">
        <f>INTERCEPT(F23:G23,J23:K23)</f>
        <v>7.3499999999999979</v>
      </c>
      <c r="J23" s="75">
        <f>Wärmepumpe!C6</f>
        <v>15</v>
      </c>
      <c r="K23" s="75">
        <f>Wärmepumpe!C11</f>
        <v>27</v>
      </c>
    </row>
    <row r="24" spans="1:11">
      <c r="A24" s="1" t="s">
        <v>68</v>
      </c>
      <c r="B24" s="72">
        <f>IF(Wärmepumpe!G9&lt;&gt;"",Wärmepumpe!G9,IF(Wärmepumpe!G8&lt;&gt;"",Wärmepumpe!G7/Wärmepumpe!G8,0))</f>
        <v>4.6759259259259256</v>
      </c>
      <c r="C24" s="72">
        <f>IF(Wärmepumpe!G14&lt;&gt;"",Wärmepumpe!G14,IF(Wärmepumpe!G13&lt;&gt;"",Wärmepumpe!G12/Wärmepumpe!G13,0))</f>
        <v>6.2461059190031154</v>
      </c>
      <c r="D24" s="13">
        <f>SLOPE(B24:C24,J24:K24)</f>
        <v>0.13084833275643248</v>
      </c>
      <c r="E24" s="13">
        <f>INTERCEPT(B24:C24,J24:K24)</f>
        <v>2.7132009345794383</v>
      </c>
      <c r="F24" s="74">
        <f>Wärmepumpe!G7</f>
        <v>7.5749999999999993</v>
      </c>
      <c r="G24" s="74">
        <f>Wärmepumpe!G12</f>
        <v>10.025</v>
      </c>
      <c r="H24" s="13">
        <f>SLOPE(F24:G24,J24:K24)</f>
        <v>0.20416666666666675</v>
      </c>
      <c r="I24" s="13">
        <f>INTERCEPT(F24:G24,J24:K24)</f>
        <v>4.5124999999999993</v>
      </c>
      <c r="J24" s="75">
        <f>Wärmepumpe!G6</f>
        <v>15</v>
      </c>
      <c r="K24" s="75">
        <f>Wärmepumpe!G11</f>
        <v>27</v>
      </c>
    </row>
    <row r="25" spans="1:11">
      <c r="A25" s="1" t="s">
        <v>69</v>
      </c>
      <c r="B25" s="72">
        <f>IF(Wärmepumpe!K9&lt;&gt;"",Wärmepumpe!K9,IF(Wärmepumpe!K8&lt;&gt;"",Wärmepumpe!K7/Wärmepumpe!K8,0))</f>
        <v>5.795454545454545</v>
      </c>
      <c r="C25" s="72">
        <f>IF(Wärmepumpe!K14&lt;&gt;"",Wärmepumpe!K14,IF(Wärmepumpe!K13&lt;&gt;"",Wärmepumpe!K12/Wärmepumpe!K13,0))</f>
        <v>10.833333333333334</v>
      </c>
      <c r="D25" s="13">
        <f>SLOPE(B25:C25,J25:K25)</f>
        <v>0.41982323232323243</v>
      </c>
      <c r="E25" s="13">
        <f>INTERCEPT(B25:C25,J25:K25)</f>
        <v>-0.50189393939394122</v>
      </c>
      <c r="F25" s="74">
        <f>Wärmepumpe!K7</f>
        <v>2.5499999999999998</v>
      </c>
      <c r="G25" s="74">
        <f>Wärmepumpe!K12</f>
        <v>3.25</v>
      </c>
      <c r="H25" s="13">
        <f>SLOPE(F25:G25,J25:K25)</f>
        <v>5.8333333333333348E-2</v>
      </c>
      <c r="I25" s="13">
        <f>INTERCEPT(F25:G25,J25:K25)</f>
        <v>1.6749999999999996</v>
      </c>
      <c r="J25" s="75">
        <f>Wärmepumpe!K6</f>
        <v>15</v>
      </c>
      <c r="K25" s="75">
        <f>Wärmepumpe!K11</f>
        <v>27</v>
      </c>
    </row>
  </sheetData>
  <mergeCells count="3">
    <mergeCell ref="D1:J6"/>
    <mergeCell ref="D7:J12"/>
    <mergeCell ref="D13:J18"/>
  </mergeCells>
  <pageMargins left="0.7" right="0.7" top="0.78740157499999996" bottom="0.78740157499999996" header="0.3" footer="0.3"/>
  <pageSetup paperSize="9" orientation="portrait" r:id="rId1"/>
  <headerFooter>
    <oddFooter>&amp;C&amp;1#&amp;"Arial"&amp;10&amp;K000000Internal</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Start</vt:lpstr>
      <vt:lpstr>Dateneingabe</vt:lpstr>
      <vt:lpstr>Wärmepumpe</vt:lpstr>
      <vt:lpstr>Solarabsorber</vt:lpstr>
      <vt:lpstr>Hilfsdaten</vt:lpstr>
      <vt:lpstr>Dateneingabe!Druckbereich</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michael</cp:lastModifiedBy>
  <cp:lastPrinted>2021-09-14T10:22:56Z</cp:lastPrinted>
  <dcterms:created xsi:type="dcterms:W3CDTF">2021-07-08T19:26:26Z</dcterms:created>
  <dcterms:modified xsi:type="dcterms:W3CDTF">2021-09-18T06:17:11Z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c00982-80e1-41e6-a03a-12f4ca954faf_Enabled">
    <vt:lpwstr>True</vt:lpwstr>
  </property>
  <property fmtid="{D5CDD505-2E9C-101B-9397-08002B2CF9AE}" pid="3" name="MSIP_Label_c8c00982-80e1-41e6-a03a-12f4ca954faf_SiteId">
    <vt:lpwstr>ecaa386b-c8df-4ce0-ad01-740cbdb5ba55</vt:lpwstr>
  </property>
  <property fmtid="{D5CDD505-2E9C-101B-9397-08002B2CF9AE}" pid="4" name="MSIP_Label_c8c00982-80e1-41e6-a03a-12f4ca954faf_Owner">
    <vt:lpwstr>SchlenM7@basfad.basf.net</vt:lpwstr>
  </property>
  <property fmtid="{D5CDD505-2E9C-101B-9397-08002B2CF9AE}" pid="5" name="MSIP_Label_c8c00982-80e1-41e6-a03a-12f4ca954faf_SetDate">
    <vt:lpwstr>2021-09-14T06:10:15.9851856Z</vt:lpwstr>
  </property>
  <property fmtid="{D5CDD505-2E9C-101B-9397-08002B2CF9AE}" pid="6" name="MSIP_Label_c8c00982-80e1-41e6-a03a-12f4ca954faf_Name">
    <vt:lpwstr>Internal</vt:lpwstr>
  </property>
  <property fmtid="{D5CDD505-2E9C-101B-9397-08002B2CF9AE}" pid="7" name="MSIP_Label_c8c00982-80e1-41e6-a03a-12f4ca954faf_Application">
    <vt:lpwstr>Microsoft Azure Information Protection</vt:lpwstr>
  </property>
  <property fmtid="{D5CDD505-2E9C-101B-9397-08002B2CF9AE}" pid="8" name="MSIP_Label_c8c00982-80e1-41e6-a03a-12f4ca954faf_ActionId">
    <vt:lpwstr>c0bd587c-b60f-4a7f-941b-db2bfdbd070e</vt:lpwstr>
  </property>
  <property fmtid="{D5CDD505-2E9C-101B-9397-08002B2CF9AE}" pid="9" name="MSIP_Label_c8c00982-80e1-41e6-a03a-12f4ca954faf_Extended_MSFT_Method">
    <vt:lpwstr>Automatic</vt:lpwstr>
  </property>
  <property fmtid="{D5CDD505-2E9C-101B-9397-08002B2CF9AE}" pid="10" name="MSIP_Label_06530cf4-8573-4c29-a912-bbcdac835909_Enabled">
    <vt:lpwstr>True</vt:lpwstr>
  </property>
  <property fmtid="{D5CDD505-2E9C-101B-9397-08002B2CF9AE}" pid="11" name="MSIP_Label_06530cf4-8573-4c29-a912-bbcdac835909_SiteId">
    <vt:lpwstr>ecaa386b-c8df-4ce0-ad01-740cbdb5ba55</vt:lpwstr>
  </property>
  <property fmtid="{D5CDD505-2E9C-101B-9397-08002B2CF9AE}" pid="12" name="MSIP_Label_06530cf4-8573-4c29-a912-bbcdac835909_Owner">
    <vt:lpwstr>SchlenM7@basfad.basf.net</vt:lpwstr>
  </property>
  <property fmtid="{D5CDD505-2E9C-101B-9397-08002B2CF9AE}" pid="13" name="MSIP_Label_06530cf4-8573-4c29-a912-bbcdac835909_SetDate">
    <vt:lpwstr>2021-09-14T06:10:15.9851856Z</vt:lpwstr>
  </property>
  <property fmtid="{D5CDD505-2E9C-101B-9397-08002B2CF9AE}" pid="14" name="MSIP_Label_06530cf4-8573-4c29-a912-bbcdac835909_Name">
    <vt:lpwstr>Unprotected</vt:lpwstr>
  </property>
  <property fmtid="{D5CDD505-2E9C-101B-9397-08002B2CF9AE}" pid="15" name="MSIP_Label_06530cf4-8573-4c29-a912-bbcdac835909_Application">
    <vt:lpwstr>Microsoft Azure Information Protection</vt:lpwstr>
  </property>
  <property fmtid="{D5CDD505-2E9C-101B-9397-08002B2CF9AE}" pid="16" name="MSIP_Label_06530cf4-8573-4c29-a912-bbcdac835909_ActionId">
    <vt:lpwstr>c0bd587c-b60f-4a7f-941b-db2bfdbd070e</vt:lpwstr>
  </property>
  <property fmtid="{D5CDD505-2E9C-101B-9397-08002B2CF9AE}" pid="17" name="MSIP_Label_06530cf4-8573-4c29-a912-bbcdac835909_Parent">
    <vt:lpwstr>c8c00982-80e1-41e6-a03a-12f4ca954faf</vt:lpwstr>
  </property>
  <property fmtid="{D5CDD505-2E9C-101B-9397-08002B2CF9AE}" pid="18" name="MSIP_Label_06530cf4-8573-4c29-a912-bbcdac835909_Extended_MSFT_Method">
    <vt:lpwstr>Automatic</vt:lpwstr>
  </property>
  <property fmtid="{D5CDD505-2E9C-101B-9397-08002B2CF9AE}" pid="19" name="Sensitivity">
    <vt:lpwstr>Internal Unprotected</vt:lpwstr>
  </property>
</Properties>
</file>