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730" windowHeight="11760" tabRatio="824"/>
  </bookViews>
  <sheets>
    <sheet name="Start" sheetId="12" r:id="rId1"/>
    <sheet name="Rechner aktives Chlor" sheetId="3" r:id="rId2"/>
    <sheet name="Rechner pH Senker Dosierung" sheetId="10" r:id="rId3"/>
    <sheet name="Rechner Chlor Dosierung" sheetId="18" r:id="rId4"/>
    <sheet name="Quelle pH 1" sheetId="1" r:id="rId5"/>
    <sheet name="Quelle pH 2" sheetId="4" r:id="rId6"/>
    <sheet name="Quelle pH 3" sheetId="5" r:id="rId7"/>
    <sheet name="Quelle pH 4" sheetId="13" r:id="rId8"/>
    <sheet name="Quelle pH 5" sheetId="20" r:id="rId9"/>
    <sheet name="Quelle CYA" sheetId="2" r:id="rId10"/>
    <sheet name="Quelle pH Senker 1" sheetId="9" r:id="rId11"/>
    <sheet name="Quelle pH Senker 2" sheetId="11" r:id="rId12"/>
    <sheet name="Quelle Chlor 1" sheetId="16" r:id="rId13"/>
    <sheet name="Quelle Chlor 2" sheetId="19" r:id="rId14"/>
    <sheet name="Quelle Redox 1" sheetId="15" r:id="rId15"/>
  </sheets>
  <calcPr calcId="124519"/>
</workbook>
</file>

<file path=xl/calcChain.xml><?xml version="1.0" encoding="utf-8"?>
<calcChain xmlns="http://schemas.openxmlformats.org/spreadsheetml/2006/main">
  <c r="D43" i="3"/>
  <c r="D40"/>
  <c r="D41"/>
  <c r="H14" i="20"/>
  <c r="H15"/>
  <c r="H16"/>
  <c r="H13"/>
  <c r="H12"/>
  <c r="H11"/>
  <c r="H10"/>
  <c r="H9"/>
  <c r="H8"/>
  <c r="H7"/>
  <c r="H6"/>
  <c r="H5"/>
  <c r="H4"/>
  <c r="H3"/>
  <c r="D31" i="18" l="1"/>
  <c r="D25"/>
  <c r="D24"/>
  <c r="D21"/>
  <c r="D10"/>
  <c r="D23" s="1"/>
  <c r="D37" s="1"/>
  <c r="D16" i="3"/>
  <c r="D13"/>
  <c r="D14"/>
  <c r="J12" i="13"/>
  <c r="J13"/>
  <c r="J11"/>
  <c r="J10"/>
  <c r="J9"/>
  <c r="J8"/>
  <c r="J7"/>
  <c r="J6"/>
  <c r="J5"/>
  <c r="J4"/>
  <c r="J3"/>
  <c r="D42" i="10"/>
  <c r="D40"/>
  <c r="D20"/>
  <c r="D21" s="1"/>
  <c r="D17"/>
  <c r="D23" s="1"/>
  <c r="D32" s="1"/>
  <c r="C19"/>
  <c r="C16"/>
  <c r="E35" i="9"/>
  <c r="E34"/>
  <c r="E38"/>
  <c r="E39" s="1"/>
  <c r="B38"/>
  <c r="B34"/>
  <c r="D31" i="3"/>
  <c r="D32"/>
  <c r="J11" i="5"/>
  <c r="J10"/>
  <c r="J9"/>
  <c r="J8"/>
  <c r="J7"/>
  <c r="J6"/>
  <c r="J5"/>
  <c r="J4"/>
  <c r="J3"/>
  <c r="D49" i="3"/>
  <c r="D23"/>
  <c r="D51" s="1"/>
  <c r="D22"/>
  <c r="J4" i="1"/>
  <c r="J5"/>
  <c r="J6"/>
  <c r="J7"/>
  <c r="J8"/>
  <c r="J9"/>
  <c r="J10"/>
  <c r="J11"/>
  <c r="J3"/>
  <c r="D34" i="3" l="1"/>
  <c r="D18" i="10"/>
  <c r="E42" i="9"/>
  <c r="D25" i="3"/>
  <c r="D49" i="9" l="1"/>
  <c r="I48"/>
</calcChain>
</file>

<file path=xl/sharedStrings.xml><?xml version="1.0" encoding="utf-8"?>
<sst xmlns="http://schemas.openxmlformats.org/spreadsheetml/2006/main" count="277" uniqueCount="123">
  <si>
    <t>pH Wert</t>
  </si>
  <si>
    <t>Quelle(n):</t>
  </si>
  <si>
    <t>https://www.chids.de/dachs/expvortr/655eWasseranalytik_Schmidt_Scan.pdf</t>
  </si>
  <si>
    <t>https://www.bsw-web.de/wp-content/uploads/2016/11/Lutz-Jesco_Thomas-Beutel.pdf</t>
  </si>
  <si>
    <t>Abgelesene Werte:</t>
  </si>
  <si>
    <t>Originaldiagramm:</t>
  </si>
  <si>
    <t>Generiertes Diagramm:</t>
  </si>
  <si>
    <t>http://lovibond.eu/downloads/handbuch_de.pdf</t>
  </si>
  <si>
    <t>mg/l</t>
  </si>
  <si>
    <t>pH</t>
  </si>
  <si>
    <t>Faktor pH Abhängigkeit:</t>
  </si>
  <si>
    <t>%</t>
  </si>
  <si>
    <t>Faktor CYA Abhängigkeit:</t>
  </si>
  <si>
    <t>Eingabe:</t>
  </si>
  <si>
    <t>Aktiv wirksames Chlor (25°C):</t>
  </si>
  <si>
    <t>Herleitung über Diagramme:</t>
  </si>
  <si>
    <t>Quelle</t>
  </si>
  <si>
    <t>Herleitung über Formel:</t>
  </si>
  <si>
    <t>Abschätzung der benötigten Säuremenge (pH Minus), um Poolwasser mit bekannter Alkalinität um vorgewählte pH Einheiten zu erniedrigen.</t>
  </si>
  <si>
    <t>Annahmen:</t>
  </si>
  <si>
    <t>1) Die Alkalinität ist genau bekannt (z.B. Scuba2)</t>
  </si>
  <si>
    <t>2) Der anfängliche pH Wert ist genau bekannt (Scuba2)</t>
  </si>
  <si>
    <t>3) Das Wasservolumen des Pools ist genau bekannt</t>
  </si>
  <si>
    <t xml:space="preserve">4) Es ist außer dem Kohlensäure/Hydrogencarbonatpuffer des Wasser kein anderes Puffersystem enthalten (normalerweise nicht der Fall) und auch keine anderen Stoffe, die Säure verbrauchen </t>
  </si>
  <si>
    <t>Wenn einer oder mehrere Punkte von 1-4 nicht zutrifft, kann man die Rechnung immer noch heranziehen, jedoch wächst die Ungenauigkeit</t>
  </si>
  <si>
    <t>Diese Berechnung gilt nur für den pH Bereich von etwa 4.5 - 8.5 (Existenzgebiet des Kohlensäure / Hydrogencarbonatpuffers)</t>
  </si>
  <si>
    <t>Die Berechnung gilt auch nur für die Erniedrigung des pH, für das Erhöhen des pH Wertes zeigt die Excel Tabelle negative Werte (eine Erhöhung des pH kann zwar auch so berechnet werden, aber man müsste die Formeln ändern)</t>
  </si>
  <si>
    <t>Die pH-Abhängigkeit des Stoffmengenverhältnisses zwei Substanzen, die ein Puffersystem bilden, wird von der Henderson-Hasselbalch Gleichung beschrieben</t>
  </si>
  <si>
    <t>pH = pK - log (Säure/Base)</t>
  </si>
  <si>
    <t xml:space="preserve">Die Säure in unserem Fall ist die Kohlensäure </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</si>
  <si>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</si>
  <si>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Die Base ist in unserem Fall das (Calcium)hydrogencarbonat</t>
  </si>
  <si>
    <r>
      <t>HCO</t>
    </r>
    <r>
      <rPr>
        <vertAlign val="subscript"/>
        <sz val="11"/>
        <color indexed="8"/>
        <rFont val="Calibri"/>
        <family val="2"/>
      </rPr>
      <t>3</t>
    </r>
    <r>
      <rPr>
        <vertAlign val="superscript"/>
        <sz val="11"/>
        <color indexed="8"/>
        <rFont val="Calibri"/>
        <family val="2"/>
      </rPr>
      <t>-</t>
    </r>
  </si>
  <si>
    <t>Vorgehensweise:</t>
  </si>
  <si>
    <r>
      <t xml:space="preserve">Zuvor Alkalinität messen (oder aus der </t>
    </r>
    <r>
      <rPr>
        <u/>
        <sz val="11"/>
        <color indexed="8"/>
        <rFont val="Calibri"/>
        <family val="2"/>
      </rPr>
      <t>Carbonathärte (</t>
    </r>
    <r>
      <rPr>
        <u/>
        <sz val="11"/>
        <color indexed="8"/>
        <rFont val="Calibri"/>
        <family val="2"/>
      </rPr>
      <t>≠ Gesamthärte)</t>
    </r>
    <r>
      <rPr>
        <sz val="11"/>
        <color theme="1"/>
        <rFont val="Calibri"/>
        <family val="2"/>
        <scheme val="minor"/>
      </rPr>
      <t xml:space="preserve"> des Wassers berechnen, °dH * 17.8 = ppm Alkalinität), den aktuellen pH Wert bestimmen, beide Werte in die grünen Felder eintragen</t>
    </r>
  </si>
  <si>
    <t>Das Poolwasservolumen und den gewünschten pH Wert ebenso in die grünen Felder eintragen</t>
  </si>
  <si>
    <t>Auf der Verpackung oder im Sicherheitsdatenblatt des pH Minus-Pulvers den Prozentgehalt nachsehen und in das zutreffende grüne Feld eintragen.</t>
  </si>
  <si>
    <t>Bei Verwendung von Schwefelsäure den Prozentgehalt auf der Verpackung oder im Sicherheitsdatenblatt nachsehen und in das entsprechende grüne Feld eintragen. ACHTUNG: das Ergebnis wird in Gramm angegeben. Um auf Milliliter unzurechnen, muss durch die Dichte der x% Schwefelsäure dividiert werden.</t>
  </si>
  <si>
    <t>Ergebnisse werden in den orangen Feldern angezeigt.</t>
  </si>
  <si>
    <t>gemessene Alkalinität</t>
  </si>
  <si>
    <t>[ppm]</t>
  </si>
  <si>
    <t>grüne Felder erfordern eine Eingabe</t>
  </si>
  <si>
    <t>gemessener pH Wert</t>
  </si>
  <si>
    <t>[]</t>
  </si>
  <si>
    <t>Poolwasservolumen</t>
  </si>
  <si>
    <t>[m3]</t>
  </si>
  <si>
    <t>pK-Wert</t>
  </si>
  <si>
    <t>gewünschter pH Wert</t>
  </si>
  <si>
    <t>[mol]</t>
  </si>
  <si>
    <r>
      <t>Differenz HCO</t>
    </r>
    <r>
      <rPr>
        <vertAlign val="subscript"/>
        <sz val="11"/>
        <color indexed="8"/>
        <rFont val="Calibri"/>
        <family val="2"/>
      </rPr>
      <t>3</t>
    </r>
    <r>
      <rPr>
        <vertAlign val="superscript"/>
        <sz val="11"/>
        <color indexed="8"/>
        <rFont val="Calibri"/>
        <family val="2"/>
      </rPr>
      <t>-</t>
    </r>
  </si>
  <si>
    <r>
      <t>NaHSO</t>
    </r>
    <r>
      <rPr>
        <vertAlign val="subscript"/>
        <sz val="11"/>
        <color indexed="8"/>
        <rFont val="Calibri"/>
        <family val="2"/>
      </rPr>
      <t>4</t>
    </r>
    <r>
      <rPr>
        <sz val="11"/>
        <color theme="1"/>
        <rFont val="Calibri"/>
        <family val="2"/>
        <scheme val="minor"/>
      </rPr>
      <t>,</t>
    </r>
    <r>
      <rPr>
        <vertAlign val="subscript"/>
        <sz val="11"/>
        <color indexed="8"/>
        <rFont val="Calibri"/>
        <family val="2"/>
      </rPr>
      <t xml:space="preserve">  </t>
    </r>
    <r>
      <rPr>
        <sz val="11"/>
        <color theme="1"/>
        <rFont val="Calibri"/>
        <family val="2"/>
        <scheme val="minor"/>
      </rPr>
      <t>CAS [7681-38-1]</t>
    </r>
  </si>
  <si>
    <t>[g/mol]</t>
  </si>
  <si>
    <r>
      <t>H</t>
    </r>
    <r>
      <rPr>
        <vertAlign val="subscript"/>
        <sz val="11"/>
        <color indexed="8"/>
        <rFont val="Calibri"/>
        <family val="2"/>
      </rPr>
      <t>2</t>
    </r>
    <r>
      <rPr>
        <sz val="11"/>
        <color theme="1"/>
        <rFont val="Calibri"/>
        <family val="2"/>
        <scheme val="minor"/>
      </rPr>
      <t>SO</t>
    </r>
    <r>
      <rPr>
        <vertAlign val="subscript"/>
        <sz val="11"/>
        <color indexed="8"/>
        <rFont val="Calibri"/>
        <family val="2"/>
      </rPr>
      <t>4</t>
    </r>
  </si>
  <si>
    <t>Prozentgehalt</t>
  </si>
  <si>
    <t>[%]</t>
  </si>
  <si>
    <r>
      <t>Zugabemenge H</t>
    </r>
    <r>
      <rPr>
        <b/>
        <vertAlign val="subscript"/>
        <sz val="11"/>
        <color indexed="8"/>
        <rFont val="Calibri"/>
        <family val="2"/>
      </rPr>
      <t>2</t>
    </r>
    <r>
      <rPr>
        <b/>
        <sz val="11"/>
        <color indexed="8"/>
        <rFont val="Calibri"/>
        <family val="2"/>
      </rPr>
      <t>SO</t>
    </r>
    <r>
      <rPr>
        <b/>
        <vertAlign val="subscript"/>
        <sz val="11"/>
        <color indexed="8"/>
        <rFont val="Calibri"/>
        <family val="2"/>
      </rPr>
      <t>4</t>
    </r>
  </si>
  <si>
    <t>[g]</t>
  </si>
  <si>
    <r>
      <t>Zugabemenge NaHSO</t>
    </r>
    <r>
      <rPr>
        <b/>
        <vertAlign val="subscript"/>
        <sz val="11"/>
        <color indexed="8"/>
        <rFont val="Calibri"/>
        <family val="2"/>
      </rPr>
      <t>4</t>
    </r>
  </si>
  <si>
    <t>https://www.poolpowershop-forum.de/forum/thread/24091-wieviel-ph-minus-wird-zum-ph-stellen-ben%C3%B6tigt/</t>
  </si>
  <si>
    <t>Alkalinität gemessen:</t>
  </si>
  <si>
    <t>DPD1 gemessen (freies Chlor):</t>
  </si>
  <si>
    <t>Cyanursäure gemessen:</t>
  </si>
  <si>
    <t>pH Wert gemessen:</t>
  </si>
  <si>
    <t>Beckeninhalt:</t>
  </si>
  <si>
    <t>m³</t>
  </si>
  <si>
    <t>Ziel pH Wert:</t>
  </si>
  <si>
    <t>Berechnung</t>
  </si>
  <si>
    <t>pK Wert</t>
  </si>
  <si>
    <t>mol</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</si>
  <si>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</si>
  <si>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ppm</t>
  </si>
  <si>
    <t>Molmasse</t>
  </si>
  <si>
    <t>g/mol</t>
  </si>
  <si>
    <t>Zugabemenge</t>
  </si>
  <si>
    <t>g</t>
  </si>
  <si>
    <t>https://www.internetchemie.info/chemie-lexikon/daten/s/schwefelsaeure-dichtetabelle.php</t>
  </si>
  <si>
    <t>kg/L</t>
  </si>
  <si>
    <t>Anteil HOCl (%)</t>
  </si>
  <si>
    <t>Anteil ClO- (%)</t>
  </si>
  <si>
    <t>c CYA (ppm)</t>
  </si>
  <si>
    <t>Alle Rechte liegen bei den jeweiligen Rechteinhabern.</t>
  </si>
  <si>
    <t>25 °C</t>
  </si>
  <si>
    <r>
      <t>% H</t>
    </r>
    <r>
      <rPr>
        <b/>
        <vertAlign val="subscript"/>
        <sz val="11"/>
        <color rgb="FF000000"/>
        <rFont val="Arial"/>
        <family val="2"/>
      </rPr>
      <t>2</t>
    </r>
    <r>
      <rPr>
        <b/>
        <sz val="11"/>
        <color rgb="FF000000"/>
        <rFont val="Arial"/>
        <family val="2"/>
      </rPr>
      <t>SO</t>
    </r>
    <r>
      <rPr>
        <b/>
        <vertAlign val="subscript"/>
        <sz val="11"/>
        <color rgb="FF000000"/>
        <rFont val="Arial"/>
        <family val="2"/>
      </rPr>
      <t>4</t>
    </r>
  </si>
  <si>
    <t>Dichte</t>
  </si>
  <si>
    <t>ml</t>
  </si>
  <si>
    <t>Eingabewert / Messwert</t>
  </si>
  <si>
    <t>WERT</t>
  </si>
  <si>
    <t>Legende:</t>
  </si>
  <si>
    <t>Berechneter Wert</t>
  </si>
  <si>
    <t>Wert</t>
  </si>
  <si>
    <t>Stoffwert / Konstante</t>
  </si>
  <si>
    <t>Verfügbare Rechner:</t>
  </si>
  <si>
    <t xml:space="preserve">Berechnung aktiv wirksames Chlor </t>
  </si>
  <si>
    <t>Zurück</t>
  </si>
  <si>
    <t>https://www.bds-lv-baden-wuerttemberg.de/files/GUV,UVV/chlorhandbuch.pdf</t>
  </si>
  <si>
    <t>https://www.poolpowershop-forum.de/forum/thread/21051-cyanurs%C3%A4ure-und-chlorgehalt-organischer-chlorprodukte/</t>
  </si>
  <si>
    <t>Anheben auf:</t>
  </si>
  <si>
    <t>Aktives freies Chlor:</t>
  </si>
  <si>
    <t>oder</t>
  </si>
  <si>
    <t>https://www.chemie.de/lexikon/Natriumhypochlorit.html</t>
  </si>
  <si>
    <t>DPD1 erhöhen um:</t>
  </si>
  <si>
    <t>mg/L</t>
  </si>
  <si>
    <t>Aktives Chlor erhöhen um:</t>
  </si>
  <si>
    <r>
      <t>Natriuhydrogensulfat NaHSO</t>
    </r>
    <r>
      <rPr>
        <b/>
        <u/>
        <vertAlign val="subscript"/>
        <sz val="11"/>
        <color theme="1"/>
        <rFont val="Calibri"/>
        <family val="2"/>
        <scheme val="minor"/>
      </rPr>
      <t>4</t>
    </r>
  </si>
  <si>
    <r>
      <t>Schwefelsäure H</t>
    </r>
    <r>
      <rPr>
        <b/>
        <u/>
        <vertAlign val="subscript"/>
        <sz val="11"/>
        <color theme="1"/>
        <rFont val="Calibri"/>
        <family val="2"/>
        <scheme val="minor"/>
      </rPr>
      <t>2</t>
    </r>
    <r>
      <rPr>
        <b/>
        <u/>
        <sz val="11"/>
        <color theme="1"/>
        <rFont val="Calibri"/>
        <family val="2"/>
        <scheme val="minor"/>
      </rPr>
      <t>SO</t>
    </r>
    <r>
      <rPr>
        <b/>
        <u/>
        <vertAlign val="subscript"/>
        <sz val="11"/>
        <color theme="1"/>
        <rFont val="Calibri"/>
        <family val="2"/>
        <scheme val="minor"/>
      </rPr>
      <t>4</t>
    </r>
  </si>
  <si>
    <t>Anteil Hypochlorige Säure:</t>
  </si>
  <si>
    <t>Gew %</t>
  </si>
  <si>
    <t>Konzentration NaOCl</t>
  </si>
  <si>
    <t>Dichte NaOCL bei 13%</t>
  </si>
  <si>
    <t>Falsch?!</t>
  </si>
  <si>
    <t>Berechnung Dosierung pH Senker</t>
  </si>
  <si>
    <t>Berechnung Dosierung Chlor</t>
  </si>
  <si>
    <t>DPD1 erhöhen mit NaOCl 13%ig</t>
  </si>
  <si>
    <t>Aktives Chlor erhöhen mit NaOCl 13%ig</t>
  </si>
  <si>
    <t>Verwendung ohne jegliche Gewähr oder Anspruch auf Vollständigkeit und Richtigkeit!</t>
  </si>
  <si>
    <t>Versionshistorie:</t>
  </si>
  <si>
    <t>Datum</t>
  </si>
  <si>
    <t>Bemerkung</t>
  </si>
  <si>
    <t>Erste öffentliche Version</t>
  </si>
  <si>
    <t>Ver</t>
  </si>
  <si>
    <t>https://www.loercher.de/ana/bad/Presse/sp/BDS-2017-10.pdf</t>
  </si>
  <si>
    <t>G.C. White: Handbook of chlorination and alternative desinfactants, John Wiley &amp; sons, Inc., New York, 1999, p. 218</t>
  </si>
  <si>
    <t>Quelle pH_5 inkl. Berechnung hinzugefügt; 2. Qellennachweis für die Formel in Quelle pH_2 hinzugefügt</t>
  </si>
</sst>
</file>

<file path=xl/styles.xml><?xml version="1.0" encoding="utf-8"?>
<styleSheet xmlns="http://schemas.openxmlformats.org/spreadsheetml/2006/main">
  <numFmts count="3">
    <numFmt numFmtId="164" formatCode="0.000"/>
    <numFmt numFmtId="165" formatCode="0.0000"/>
    <numFmt numFmtId="166" formatCode="0.0"/>
  </numFmts>
  <fonts count="20">
    <font>
      <sz val="11"/>
      <color theme="1"/>
      <name val="Calibri"/>
      <family val="2"/>
      <scheme val="minor"/>
    </font>
    <font>
      <b/>
      <sz val="11"/>
      <color theme="1"/>
      <name val="Calibri"/>
      <family val="2"/>
      <scheme val="minor"/>
    </font>
    <font>
      <u/>
      <sz val="14.3"/>
      <color theme="10"/>
      <name val="Calibri"/>
      <family val="2"/>
    </font>
    <font>
      <u/>
      <sz val="11"/>
      <color theme="10"/>
      <name val="Calibri"/>
      <family val="2"/>
    </font>
    <font>
      <sz val="9"/>
      <name val="Verdana"/>
      <family val="2"/>
    </font>
    <font>
      <b/>
      <sz val="9"/>
      <name val="Verdana"/>
      <family val="2"/>
    </font>
    <font>
      <u/>
      <sz val="11"/>
      <color theme="1"/>
      <name val="Calibri"/>
      <family val="2"/>
      <scheme val="minor"/>
    </font>
    <font>
      <b/>
      <sz val="14"/>
      <color theme="1"/>
      <name val="Calibri"/>
      <family val="2"/>
      <scheme val="minor"/>
    </font>
    <font>
      <vertAlign val="subscript"/>
      <sz val="11"/>
      <color indexed="8"/>
      <name val="Calibri"/>
      <family val="2"/>
    </font>
    <font>
      <vertAlign val="superscript"/>
      <sz val="11"/>
      <color indexed="8"/>
      <name val="Calibri"/>
      <family val="2"/>
    </font>
    <font>
      <u/>
      <sz val="11"/>
      <color indexed="8"/>
      <name val="Calibri"/>
      <family val="2"/>
    </font>
    <font>
      <b/>
      <vertAlign val="subscript"/>
      <sz val="11"/>
      <color indexed="8"/>
      <name val="Calibri"/>
      <family val="2"/>
    </font>
    <font>
      <b/>
      <sz val="11"/>
      <color indexed="8"/>
      <name val="Calibri"/>
      <family val="2"/>
    </font>
    <font>
      <b/>
      <u/>
      <sz val="11"/>
      <color theme="1"/>
      <name val="Calibri"/>
      <family val="2"/>
      <scheme val="minor"/>
    </font>
    <font>
      <sz val="12"/>
      <color rgb="FF000000"/>
      <name val="Arial"/>
      <family val="2"/>
    </font>
    <font>
      <b/>
      <sz val="11"/>
      <color rgb="FF000000"/>
      <name val="Arial"/>
      <family val="2"/>
    </font>
    <font>
      <b/>
      <vertAlign val="subscript"/>
      <sz val="11"/>
      <color rgb="FF000000"/>
      <name val="Arial"/>
      <family val="2"/>
    </font>
    <font>
      <i/>
      <sz val="9"/>
      <name val="Verdana"/>
      <family val="2"/>
    </font>
    <font>
      <b/>
      <u/>
      <vertAlign val="subscript"/>
      <sz val="11"/>
      <color theme="1"/>
      <name val="Calibri"/>
      <family val="2"/>
      <scheme val="minor"/>
    </font>
    <font>
      <b/>
      <sz val="11"/>
      <color rgb="FFFF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rgb="FF92D050"/>
        <bgColor indexed="64"/>
      </patternFill>
    </fill>
    <fill>
      <patternFill patternType="solid">
        <fgColor rgb="FFFFC000"/>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theme="3"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7">
    <xf numFmtId="0" fontId="0" fillId="0" borderId="0" xfId="0"/>
    <xf numFmtId="0" fontId="3" fillId="0" borderId="0" xfId="1" applyFont="1" applyAlignment="1" applyProtection="1"/>
    <xf numFmtId="0" fontId="0" fillId="0" borderId="0" xfId="0" applyFont="1"/>
    <xf numFmtId="0" fontId="1" fillId="0" borderId="0" xfId="0" applyFont="1"/>
    <xf numFmtId="0" fontId="1" fillId="0" borderId="0" xfId="0" applyFont="1" applyAlignment="1"/>
    <xf numFmtId="0" fontId="0" fillId="0" borderId="1"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1" fillId="0" borderId="1" xfId="0" applyFont="1" applyBorder="1"/>
    <xf numFmtId="0" fontId="0" fillId="0" borderId="1" xfId="0" applyBorder="1"/>
    <xf numFmtId="0" fontId="0" fillId="0" borderId="0" xfId="0" applyAlignment="1">
      <alignment vertical="top" wrapText="1"/>
    </xf>
    <xf numFmtId="0" fontId="5" fillId="0" borderId="0" xfId="0" applyFont="1"/>
    <xf numFmtId="2" fontId="0" fillId="0" borderId="0" xfId="0" applyNumberFormat="1"/>
    <xf numFmtId="0" fontId="0" fillId="0" borderId="3" xfId="0" applyBorder="1"/>
    <xf numFmtId="0" fontId="0" fillId="0" borderId="4" xfId="0" applyBorder="1"/>
    <xf numFmtId="0" fontId="0" fillId="0" borderId="0" xfId="0" applyBorder="1"/>
    <xf numFmtId="0" fontId="0" fillId="0" borderId="6" xfId="0" applyBorder="1"/>
    <xf numFmtId="0" fontId="0" fillId="0" borderId="5" xfId="0" applyBorder="1"/>
    <xf numFmtId="0" fontId="0" fillId="0" borderId="0" xfId="0" applyBorder="1" applyAlignment="1">
      <alignment vertical="top" wrapText="1"/>
    </xf>
    <xf numFmtId="0" fontId="0" fillId="0" borderId="8" xfId="0" applyBorder="1"/>
    <xf numFmtId="0" fontId="0" fillId="0" borderId="9" xfId="0" applyBorder="1"/>
    <xf numFmtId="0" fontId="0" fillId="0" borderId="7" xfId="0" applyBorder="1"/>
    <xf numFmtId="2" fontId="0" fillId="0" borderId="3" xfId="0" applyNumberFormat="1" applyBorder="1"/>
    <xf numFmtId="2" fontId="1" fillId="2" borderId="1" xfId="0" applyNumberFormat="1" applyFont="1" applyFill="1" applyBorder="1"/>
    <xf numFmtId="1" fontId="1" fillId="2" borderId="1" xfId="0" applyNumberFormat="1" applyFont="1" applyFill="1" applyBorder="1"/>
    <xf numFmtId="0" fontId="4" fillId="0" borderId="0" xfId="0" applyFont="1" applyBorder="1"/>
    <xf numFmtId="0" fontId="6" fillId="0" borderId="0" xfId="0" applyFont="1" applyBorder="1"/>
    <xf numFmtId="0" fontId="5" fillId="0" borderId="8" xfId="0" applyFont="1" applyBorder="1"/>
    <xf numFmtId="0" fontId="3" fillId="0" borderId="0" xfId="1" applyFont="1" applyBorder="1" applyAlignment="1" applyProtection="1"/>
    <xf numFmtId="0" fontId="5" fillId="0" borderId="0" xfId="0" applyFont="1" applyBorder="1"/>
    <xf numFmtId="0" fontId="0" fillId="0" borderId="2" xfId="0" applyBorder="1"/>
    <xf numFmtId="2" fontId="1" fillId="0" borderId="8" xfId="0" applyNumberFormat="1" applyFont="1" applyFill="1" applyBorder="1"/>
    <xf numFmtId="164" fontId="1" fillId="0" borderId="8" xfId="0" applyNumberFormat="1" applyFont="1" applyFill="1" applyBorder="1"/>
    <xf numFmtId="0" fontId="1" fillId="0" borderId="8" xfId="0" applyFont="1" applyFill="1" applyBorder="1"/>
    <xf numFmtId="164" fontId="1" fillId="3" borderId="10" xfId="0" applyNumberFormat="1" applyFont="1" applyFill="1" applyBorder="1"/>
    <xf numFmtId="0" fontId="1" fillId="3" borderId="11" xfId="0" applyFont="1" applyFill="1" applyBorder="1"/>
    <xf numFmtId="0" fontId="5" fillId="0" borderId="3" xfId="0" applyFont="1" applyBorder="1"/>
    <xf numFmtId="0" fontId="3" fillId="0" borderId="0" xfId="1" applyFont="1" applyBorder="1" applyAlignment="1" applyProtection="1">
      <alignment horizontal="center"/>
    </xf>
    <xf numFmtId="0" fontId="7" fillId="0" borderId="0" xfId="0" applyFont="1"/>
    <xf numFmtId="0" fontId="0" fillId="0" borderId="0" xfId="0" applyAlignment="1">
      <alignment horizontal="left"/>
    </xf>
    <xf numFmtId="0" fontId="0" fillId="0" borderId="0" xfId="0" applyFill="1"/>
    <xf numFmtId="0" fontId="0" fillId="3" borderId="0" xfId="0" applyFill="1"/>
    <xf numFmtId="0" fontId="0" fillId="0" borderId="0" xfId="0" applyAlignment="1">
      <alignment horizontal="right"/>
    </xf>
    <xf numFmtId="0" fontId="1" fillId="4" borderId="0" xfId="0" applyFont="1" applyFill="1"/>
    <xf numFmtId="2" fontId="1" fillId="4" borderId="0" xfId="0" applyNumberFormat="1" applyFont="1" applyFill="1"/>
    <xf numFmtId="9" fontId="0" fillId="0" borderId="0" xfId="0" applyNumberFormat="1"/>
    <xf numFmtId="0" fontId="1" fillId="0" borderId="0" xfId="0" applyFont="1" applyFill="1"/>
    <xf numFmtId="2" fontId="1" fillId="0" borderId="0" xfId="0" applyNumberFormat="1" applyFont="1" applyFill="1"/>
    <xf numFmtId="0" fontId="0" fillId="0" borderId="0" xfId="0"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6" fillId="0" borderId="0" xfId="0" applyFont="1"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4" fillId="0" borderId="0" xfId="0" applyFont="1" applyBorder="1" applyAlignment="1">
      <alignment vertical="center"/>
    </xf>
    <xf numFmtId="1" fontId="1" fillId="2" borderId="1" xfId="0" applyNumberFormat="1" applyFont="1" applyFill="1" applyBorder="1" applyAlignment="1">
      <alignment vertical="center"/>
    </xf>
    <xf numFmtId="2" fontId="1" fillId="2" borderId="1" xfId="0" applyNumberFormat="1" applyFont="1" applyFill="1" applyBorder="1" applyAlignment="1">
      <alignment vertical="center"/>
    </xf>
    <xf numFmtId="0" fontId="1" fillId="0" borderId="0"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2" fontId="1" fillId="0" borderId="8" xfId="0" applyNumberFormat="1" applyFont="1" applyFill="1" applyBorder="1" applyAlignment="1">
      <alignment vertical="center"/>
    </xf>
    <xf numFmtId="0" fontId="0" fillId="0" borderId="9" xfId="0" applyBorder="1" applyAlignment="1">
      <alignment vertical="center"/>
    </xf>
    <xf numFmtId="0" fontId="0" fillId="0" borderId="0" xfId="0" applyFont="1" applyAlignment="1">
      <alignment vertical="center"/>
    </xf>
    <xf numFmtId="0" fontId="0" fillId="0" borderId="0" xfId="0" applyFont="1" applyBorder="1" applyAlignment="1">
      <alignment vertical="center"/>
    </xf>
    <xf numFmtId="165" fontId="0" fillId="0" borderId="0" xfId="0" applyNumberFormat="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5" fillId="0" borderId="8" xfId="0" applyFont="1" applyBorder="1" applyAlignment="1">
      <alignment vertical="center"/>
    </xf>
    <xf numFmtId="164" fontId="1" fillId="0" borderId="8" xfId="0" applyNumberFormat="1" applyFont="1" applyFill="1" applyBorder="1" applyAlignment="1">
      <alignment vertical="center"/>
    </xf>
    <xf numFmtId="0" fontId="1" fillId="0" borderId="8" xfId="0" applyFont="1" applyFill="1" applyBorder="1" applyAlignment="1">
      <alignment vertical="center"/>
    </xf>
    <xf numFmtId="0" fontId="5" fillId="0" borderId="0" xfId="0" applyFont="1" applyAlignment="1">
      <alignment vertical="center"/>
    </xf>
    <xf numFmtId="2" fontId="0" fillId="0" borderId="0" xfId="0" applyNumberFormat="1" applyAlignment="1">
      <alignment vertical="center"/>
    </xf>
    <xf numFmtId="0" fontId="5" fillId="0" borderId="3" xfId="0" applyFont="1" applyBorder="1" applyAlignment="1">
      <alignment vertical="center"/>
    </xf>
    <xf numFmtId="2" fontId="0" fillId="0" borderId="3" xfId="0" applyNumberFormat="1" applyBorder="1" applyAlignment="1">
      <alignment vertical="center"/>
    </xf>
    <xf numFmtId="0" fontId="3" fillId="0" borderId="0" xfId="1" applyFont="1" applyBorder="1" applyAlignment="1" applyProtection="1">
      <alignment horizontal="center" vertical="center"/>
    </xf>
    <xf numFmtId="0" fontId="5" fillId="0" borderId="0" xfId="0" applyFont="1" applyBorder="1" applyAlignment="1">
      <alignment vertical="center"/>
    </xf>
    <xf numFmtId="0" fontId="1" fillId="3" borderId="11" xfId="0" applyFont="1" applyFill="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5" xfId="0" applyFont="1" applyBorder="1"/>
    <xf numFmtId="0" fontId="0" fillId="0" borderId="6" xfId="0" applyFont="1" applyBorder="1"/>
    <xf numFmtId="0" fontId="13" fillId="0" borderId="0" xfId="0" applyFont="1" applyBorder="1"/>
    <xf numFmtId="0" fontId="13" fillId="0" borderId="0" xfId="0" applyFont="1" applyBorder="1" applyAlignment="1">
      <alignment vertical="center"/>
    </xf>
    <xf numFmtId="2" fontId="1" fillId="3" borderId="10" xfId="0" applyNumberFormat="1" applyFont="1" applyFill="1" applyBorder="1" applyAlignment="1">
      <alignment vertical="center"/>
    </xf>
    <xf numFmtId="0" fontId="14" fillId="0" borderId="5" xfId="0" applyFont="1" applyBorder="1" applyAlignment="1">
      <alignment vertical="center" wrapText="1"/>
    </xf>
    <xf numFmtId="0" fontId="14" fillId="0" borderId="6" xfId="0" applyFont="1" applyBorder="1" applyAlignment="1">
      <alignment vertical="center" wrapText="1"/>
    </xf>
    <xf numFmtId="0" fontId="14" fillId="0" borderId="7" xfId="0" applyFont="1" applyBorder="1" applyAlignment="1">
      <alignment vertical="center" wrapText="1"/>
    </xf>
    <xf numFmtId="0" fontId="14" fillId="0" borderId="9" xfId="0" applyFont="1" applyBorder="1" applyAlignment="1">
      <alignment vertical="center" wrapText="1"/>
    </xf>
    <xf numFmtId="0" fontId="15" fillId="5" borderId="12" xfId="0" applyFont="1" applyFill="1" applyBorder="1" applyAlignment="1">
      <alignment vertical="center" wrapText="1"/>
    </xf>
    <xf numFmtId="0" fontId="15" fillId="5" borderId="13" xfId="0" applyFont="1" applyFill="1" applyBorder="1" applyAlignment="1">
      <alignment vertical="center" wrapText="1"/>
    </xf>
    <xf numFmtId="164" fontId="0" fillId="6" borderId="0" xfId="0" applyNumberFormat="1" applyFont="1" applyFill="1" applyBorder="1" applyAlignment="1">
      <alignment vertical="center"/>
    </xf>
    <xf numFmtId="164" fontId="0" fillId="7" borderId="0" xfId="0" applyNumberFormat="1" applyFont="1" applyFill="1" applyBorder="1" applyAlignment="1">
      <alignment vertical="center"/>
    </xf>
    <xf numFmtId="0" fontId="0" fillId="7" borderId="0" xfId="0" applyFill="1" applyBorder="1" applyAlignment="1">
      <alignment vertical="center"/>
    </xf>
    <xf numFmtId="165" fontId="0" fillId="6" borderId="0" xfId="0" applyNumberFormat="1" applyFill="1" applyBorder="1" applyAlignment="1">
      <alignment vertical="center"/>
    </xf>
    <xf numFmtId="2" fontId="0" fillId="6" borderId="0" xfId="0" applyNumberFormat="1" applyFill="1" applyBorder="1" applyAlignment="1">
      <alignment vertical="top" wrapText="1"/>
    </xf>
    <xf numFmtId="2" fontId="0" fillId="6" borderId="0" xfId="0" applyNumberFormat="1" applyFill="1" applyBorder="1"/>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0" borderId="1" xfId="0" applyFont="1" applyFill="1" applyBorder="1" applyAlignment="1">
      <alignment horizontal="center"/>
    </xf>
    <xf numFmtId="2" fontId="1" fillId="0" borderId="15" xfId="0" applyNumberFormat="1" applyFont="1" applyFill="1" applyBorder="1"/>
    <xf numFmtId="2" fontId="0" fillId="6" borderId="18" xfId="0" applyNumberFormat="1" applyFill="1" applyBorder="1" applyAlignment="1">
      <alignment vertical="top" wrapText="1"/>
    </xf>
    <xf numFmtId="0" fontId="17" fillId="0" borderId="0" xfId="0" applyFont="1" applyBorder="1"/>
    <xf numFmtId="1" fontId="1" fillId="0" borderId="20" xfId="0" applyNumberFormat="1" applyFont="1" applyFill="1" applyBorder="1" applyAlignment="1">
      <alignment vertical="center"/>
    </xf>
    <xf numFmtId="166" fontId="0" fillId="7" borderId="0" xfId="0" applyNumberFormat="1" applyFill="1" applyBorder="1" applyAlignment="1">
      <alignment vertical="center"/>
    </xf>
    <xf numFmtId="2" fontId="0" fillId="6" borderId="0" xfId="0" applyNumberFormat="1" applyFill="1" applyBorder="1" applyAlignment="1">
      <alignment vertical="center"/>
    </xf>
    <xf numFmtId="165" fontId="0" fillId="0" borderId="0" xfId="0" applyNumberFormat="1" applyFill="1" applyBorder="1" applyAlignment="1">
      <alignment vertical="center"/>
    </xf>
    <xf numFmtId="0" fontId="2" fillId="9" borderId="14" xfId="1" applyFill="1" applyBorder="1" applyAlignment="1" applyProtection="1">
      <alignment horizontal="center" vertical="center"/>
    </xf>
    <xf numFmtId="0" fontId="2" fillId="9" borderId="15" xfId="1" applyFill="1" applyBorder="1" applyAlignment="1" applyProtection="1">
      <alignment horizontal="center" vertical="center"/>
    </xf>
    <xf numFmtId="0" fontId="2" fillId="9" borderId="16" xfId="1" applyFill="1" applyBorder="1" applyAlignment="1" applyProtection="1">
      <alignment horizontal="center" vertical="center"/>
    </xf>
    <xf numFmtId="0" fontId="2" fillId="9" borderId="17" xfId="1" applyFill="1" applyBorder="1" applyAlignment="1" applyProtection="1">
      <alignment horizontal="center" vertical="center"/>
    </xf>
    <xf numFmtId="0" fontId="2" fillId="9" borderId="18" xfId="1" applyFill="1" applyBorder="1" applyAlignment="1" applyProtection="1">
      <alignment horizontal="center" vertical="center"/>
    </xf>
    <xf numFmtId="0" fontId="2" fillId="9" borderId="19" xfId="1" applyFill="1" applyBorder="1" applyAlignment="1" applyProtection="1">
      <alignment horizontal="center" vertical="center"/>
    </xf>
    <xf numFmtId="0" fontId="19" fillId="0" borderId="1" xfId="0" applyFont="1" applyBorder="1" applyAlignment="1">
      <alignment horizontal="center" vertical="center" wrapText="1"/>
    </xf>
    <xf numFmtId="0" fontId="1" fillId="8" borderId="0" xfId="0" applyFont="1" applyFill="1" applyAlignment="1">
      <alignment horizontal="center" vertical="center"/>
    </xf>
    <xf numFmtId="0" fontId="1" fillId="0" borderId="0" xfId="0" applyFont="1" applyAlignment="1">
      <alignment vertical="center"/>
    </xf>
    <xf numFmtId="2" fontId="1" fillId="2" borderId="1" xfId="0" applyNumberFormat="1" applyFont="1" applyFill="1" applyBorder="1" applyAlignment="1">
      <alignment horizontal="center" vertical="center"/>
    </xf>
    <xf numFmtId="0" fontId="13" fillId="0" borderId="0" xfId="0" applyFont="1" applyAlignment="1">
      <alignment vertical="center"/>
    </xf>
    <xf numFmtId="0" fontId="1" fillId="0" borderId="18" xfId="0" applyFont="1" applyBorder="1" applyAlignment="1">
      <alignment horizontal="right" vertical="center"/>
    </xf>
    <xf numFmtId="0" fontId="1" fillId="0" borderId="18" xfId="0" applyFont="1" applyBorder="1" applyAlignment="1">
      <alignment horizontal="center" vertical="center"/>
    </xf>
    <xf numFmtId="0" fontId="1" fillId="0" borderId="18" xfId="0" applyFont="1" applyBorder="1" applyAlignment="1">
      <alignment vertical="center"/>
    </xf>
    <xf numFmtId="14" fontId="0" fillId="0" borderId="0" xfId="0" applyNumberFormat="1" applyAlignment="1">
      <alignment vertical="center"/>
    </xf>
    <xf numFmtId="0" fontId="0" fillId="0" borderId="0" xfId="0" applyAlignment="1">
      <alignment horizontal="center" vertical="center"/>
    </xf>
    <xf numFmtId="0" fontId="19" fillId="0" borderId="21" xfId="0" applyFont="1" applyBorder="1" applyAlignment="1">
      <alignment vertical="center" wrapText="1"/>
    </xf>
    <xf numFmtId="0" fontId="19" fillId="0" borderId="0" xfId="0" applyFont="1" applyBorder="1" applyAlignment="1">
      <alignment vertical="center" wrapText="1"/>
    </xf>
  </cellXfs>
  <cellStyles count="2">
    <cellStyle name="Hyperlink" xfId="1" builtinId="8"/>
    <cellStyle name="Standard"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57"/>
          <c:y val="5.1400554097404488E-2"/>
          <c:w val="0.76399081364829424"/>
          <c:h val="0.76486840186643335"/>
        </c:manualLayout>
      </c:layout>
      <c:scatterChart>
        <c:scatterStyle val="lineMarker"/>
        <c:ser>
          <c:idx val="0"/>
          <c:order val="0"/>
          <c:spPr>
            <a:ln w="28575">
              <a:noFill/>
            </a:ln>
          </c:spPr>
          <c:trendline>
            <c:trendlineType val="poly"/>
            <c:order val="5"/>
            <c:dispEq val="1"/>
            <c:trendlineLbl>
              <c:layout>
                <c:manualLayout>
                  <c:x val="-0.11950065616797902"/>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1'!$H$3:$H$11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1'!$I$3:$I$11</c:f>
              <c:numCache>
                <c:formatCode>General</c:formatCode>
                <c:ptCount val="9"/>
                <c:pt idx="0">
                  <c:v>98</c:v>
                </c:pt>
                <c:pt idx="1">
                  <c:v>96</c:v>
                </c:pt>
                <c:pt idx="2">
                  <c:v>92</c:v>
                </c:pt>
                <c:pt idx="3">
                  <c:v>86</c:v>
                </c:pt>
                <c:pt idx="4">
                  <c:v>79</c:v>
                </c:pt>
                <c:pt idx="5">
                  <c:v>71</c:v>
                </c:pt>
                <c:pt idx="6">
                  <c:v>59</c:v>
                </c:pt>
                <c:pt idx="7">
                  <c:v>45</c:v>
                </c:pt>
                <c:pt idx="8">
                  <c:v>30</c:v>
                </c:pt>
              </c:numCache>
            </c:numRef>
          </c:yVal>
          <c:extLst xmlns:c16r2="http://schemas.microsoft.com/office/drawing/2015/06/chart">
            <c:ext xmlns:c16="http://schemas.microsoft.com/office/drawing/2014/chart" uri="{C3380CC4-5D6E-409C-BE32-E72D297353CC}">
              <c16:uniqueId val="{00000000-4711-44F4-B6D8-ADB69940E42F}"/>
            </c:ext>
          </c:extLst>
        </c:ser>
        <c:dLbls/>
        <c:axId val="150409600"/>
        <c:axId val="150411520"/>
      </c:scatterChart>
      <c:valAx>
        <c:axId val="150409600"/>
        <c:scaling>
          <c:orientation val="minMax"/>
        </c:scaling>
        <c:axPos val="b"/>
        <c:title>
          <c:tx>
            <c:rich>
              <a:bodyPr/>
              <a:lstStyle/>
              <a:p>
                <a:pPr>
                  <a:defRPr/>
                </a:pPr>
                <a:r>
                  <a:rPr lang="de-DE"/>
                  <a:t>pH Wert</a:t>
                </a:r>
              </a:p>
            </c:rich>
          </c:tx>
          <c:layout>
            <c:manualLayout>
              <c:xMode val="edge"/>
              <c:yMode val="edge"/>
              <c:x val="0.51635170603674541"/>
              <c:y val="0.89719889180519108"/>
            </c:manualLayout>
          </c:layout>
        </c:title>
        <c:numFmt formatCode="General" sourceLinked="1"/>
        <c:tickLblPos val="nextTo"/>
        <c:crossAx val="150411520"/>
        <c:crosses val="autoZero"/>
        <c:crossBetween val="midCat"/>
      </c:valAx>
      <c:valAx>
        <c:axId val="150411520"/>
        <c:scaling>
          <c:orientation val="minMax"/>
          <c:max val="100"/>
        </c:scaling>
        <c:axPos val="l"/>
        <c:majorGridlines/>
        <c:title>
          <c:tx>
            <c:rich>
              <a:bodyPr rot="-5400000" vert="horz"/>
              <a:lstStyle/>
              <a:p>
                <a:pPr>
                  <a:defRPr/>
                </a:pPr>
                <a:r>
                  <a:rPr lang="de-DE"/>
                  <a:t>Anteil HOCl an freiem</a:t>
                </a:r>
                <a:r>
                  <a:rPr lang="de-DE" baseline="0"/>
                  <a:t> wirksamen Cl2 (%)</a:t>
                </a:r>
                <a:endParaRPr lang="de-DE"/>
              </a:p>
            </c:rich>
          </c:tx>
        </c:title>
        <c:numFmt formatCode="General" sourceLinked="1"/>
        <c:tickLblPos val="nextTo"/>
        <c:crossAx val="150409600"/>
        <c:crosses val="autoZero"/>
        <c:crossBetween val="midCat"/>
      </c:valAx>
    </c:plotArea>
    <c:plotVisOnly val="1"/>
    <c:dispBlanksAs val="gap"/>
  </c:chart>
  <c:printSettings>
    <c:headerFooter/>
    <c:pageMargins b="0.78740157499999996" l="0.70000000000000007" r="0.70000000000000007" t="0.78740157499999996"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68"/>
          <c:y val="5.1400554097404488E-2"/>
          <c:w val="0.76399081364829502"/>
          <c:h val="0.76486840186643335"/>
        </c:manualLayout>
      </c:layout>
      <c:scatterChart>
        <c:scatterStyle val="lineMarker"/>
        <c:ser>
          <c:idx val="0"/>
          <c:order val="0"/>
          <c:spPr>
            <a:ln w="28575">
              <a:noFill/>
            </a:ln>
          </c:spPr>
          <c:trendline>
            <c:trendlineType val="poly"/>
            <c:order val="5"/>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3'!$H$3:$H$11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3'!$I$3:$I$11</c:f>
              <c:numCache>
                <c:formatCode>General</c:formatCode>
                <c:ptCount val="9"/>
                <c:pt idx="0">
                  <c:v>95</c:v>
                </c:pt>
                <c:pt idx="1">
                  <c:v>92.5</c:v>
                </c:pt>
                <c:pt idx="2">
                  <c:v>90</c:v>
                </c:pt>
                <c:pt idx="3">
                  <c:v>85</c:v>
                </c:pt>
                <c:pt idx="4">
                  <c:v>77.5</c:v>
                </c:pt>
                <c:pt idx="5">
                  <c:v>67.5</c:v>
                </c:pt>
                <c:pt idx="6">
                  <c:v>50</c:v>
                </c:pt>
                <c:pt idx="7">
                  <c:v>38</c:v>
                </c:pt>
                <c:pt idx="8">
                  <c:v>28</c:v>
                </c:pt>
              </c:numCache>
            </c:numRef>
          </c:yVal>
          <c:extLst xmlns:c16r2="http://schemas.microsoft.com/office/drawing/2015/06/chart">
            <c:ext xmlns:c16="http://schemas.microsoft.com/office/drawing/2014/chart" uri="{C3380CC4-5D6E-409C-BE32-E72D297353CC}">
              <c16:uniqueId val="{00000000-1B5C-435B-B95D-5D4907B5DECD}"/>
            </c:ext>
          </c:extLst>
        </c:ser>
        <c:dLbls/>
        <c:axId val="151069056"/>
        <c:axId val="151070976"/>
      </c:scatterChart>
      <c:valAx>
        <c:axId val="151069056"/>
        <c:scaling>
          <c:orientation val="minMax"/>
        </c:scaling>
        <c:axPos val="b"/>
        <c:title>
          <c:tx>
            <c:rich>
              <a:bodyPr/>
              <a:lstStyle/>
              <a:p>
                <a:pPr>
                  <a:defRPr/>
                </a:pPr>
                <a:r>
                  <a:rPr lang="de-DE"/>
                  <a:t>pH Wert</a:t>
                </a:r>
              </a:p>
            </c:rich>
          </c:tx>
          <c:layout>
            <c:manualLayout>
              <c:xMode val="edge"/>
              <c:yMode val="edge"/>
              <c:x val="0.51635170603674541"/>
              <c:y val="0.8971988918051913"/>
            </c:manualLayout>
          </c:layout>
        </c:title>
        <c:numFmt formatCode="General" sourceLinked="1"/>
        <c:tickLblPos val="nextTo"/>
        <c:crossAx val="151070976"/>
        <c:crosses val="autoZero"/>
        <c:crossBetween val="midCat"/>
      </c:valAx>
      <c:valAx>
        <c:axId val="151070976"/>
        <c:scaling>
          <c:orientation val="minMax"/>
          <c:max val="100"/>
        </c:scaling>
        <c:axPos val="l"/>
        <c:majorGridlines/>
        <c:title>
          <c:tx>
            <c:rich>
              <a:bodyPr rot="-5400000" vert="horz"/>
              <a:lstStyle/>
              <a:p>
                <a:pPr>
                  <a:defRPr/>
                </a:pPr>
                <a:r>
                  <a:rPr lang="de-DE"/>
                  <a:t>Anteil HOCl an freiem</a:t>
                </a:r>
                <a:r>
                  <a:rPr lang="de-DE" baseline="0"/>
                  <a:t> wirksamen Cl2 [%]</a:t>
                </a:r>
                <a:endParaRPr lang="de-DE"/>
              </a:p>
            </c:rich>
          </c:tx>
          <c:layout/>
        </c:title>
        <c:numFmt formatCode="General" sourceLinked="1"/>
        <c:tickLblPos val="nextTo"/>
        <c:crossAx val="151069056"/>
        <c:crosses val="autoZero"/>
        <c:crossBetween val="midCat"/>
      </c:valAx>
    </c:plotArea>
    <c:plotVisOnly val="1"/>
    <c:dispBlanksAs val="gap"/>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68"/>
          <c:y val="5.1400554097404488E-2"/>
          <c:w val="0.76399081364829502"/>
          <c:h val="0.76486840186643335"/>
        </c:manualLayout>
      </c:layout>
      <c:scatterChart>
        <c:scatterStyle val="lineMarker"/>
        <c:ser>
          <c:idx val="0"/>
          <c:order val="0"/>
          <c:spPr>
            <a:ln w="28575">
              <a:noFill/>
            </a:ln>
          </c:spPr>
          <c:trendline>
            <c:trendlineType val="poly"/>
            <c:order val="5"/>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4'!$H$3:$H$13</c:f>
              <c:numCache>
                <c:formatCode>General</c:formatCode>
                <c:ptCount val="11"/>
                <c:pt idx="0">
                  <c:v>6</c:v>
                </c:pt>
                <c:pt idx="1">
                  <c:v>6.2</c:v>
                </c:pt>
                <c:pt idx="2">
                  <c:v>6.4</c:v>
                </c:pt>
                <c:pt idx="3">
                  <c:v>6.6</c:v>
                </c:pt>
                <c:pt idx="4">
                  <c:v>6.8</c:v>
                </c:pt>
                <c:pt idx="5">
                  <c:v>7</c:v>
                </c:pt>
                <c:pt idx="6">
                  <c:v>7.2</c:v>
                </c:pt>
                <c:pt idx="7">
                  <c:v>7.4</c:v>
                </c:pt>
                <c:pt idx="8">
                  <c:v>7.6</c:v>
                </c:pt>
                <c:pt idx="9">
                  <c:v>7.8</c:v>
                </c:pt>
                <c:pt idx="10">
                  <c:v>8</c:v>
                </c:pt>
              </c:numCache>
            </c:numRef>
          </c:xVal>
          <c:yVal>
            <c:numRef>
              <c:f>'Quelle pH 4'!$I$3:$I$13</c:f>
              <c:numCache>
                <c:formatCode>General</c:formatCode>
                <c:ptCount val="11"/>
                <c:pt idx="0">
                  <c:v>97.5</c:v>
                </c:pt>
                <c:pt idx="1">
                  <c:v>95</c:v>
                </c:pt>
                <c:pt idx="2">
                  <c:v>91.5</c:v>
                </c:pt>
                <c:pt idx="3">
                  <c:v>87.5</c:v>
                </c:pt>
                <c:pt idx="4">
                  <c:v>82.5</c:v>
                </c:pt>
                <c:pt idx="5">
                  <c:v>77.5</c:v>
                </c:pt>
                <c:pt idx="6">
                  <c:v>70</c:v>
                </c:pt>
                <c:pt idx="7">
                  <c:v>60</c:v>
                </c:pt>
                <c:pt idx="8">
                  <c:v>50</c:v>
                </c:pt>
                <c:pt idx="9">
                  <c:v>40</c:v>
                </c:pt>
                <c:pt idx="10">
                  <c:v>27.5</c:v>
                </c:pt>
              </c:numCache>
            </c:numRef>
          </c:yVal>
          <c:extLst xmlns:c16r2="http://schemas.microsoft.com/office/drawing/2015/06/chart">
            <c:ext xmlns:c16="http://schemas.microsoft.com/office/drawing/2014/chart" uri="{C3380CC4-5D6E-409C-BE32-E72D297353CC}">
              <c16:uniqueId val="{00000000-0816-45A1-AC85-FA9964234BCB}"/>
            </c:ext>
          </c:extLst>
        </c:ser>
        <c:dLbls/>
        <c:axId val="151145856"/>
        <c:axId val="151184896"/>
      </c:scatterChart>
      <c:valAx>
        <c:axId val="151145856"/>
        <c:scaling>
          <c:orientation val="minMax"/>
        </c:scaling>
        <c:axPos val="b"/>
        <c:title>
          <c:tx>
            <c:rich>
              <a:bodyPr/>
              <a:lstStyle/>
              <a:p>
                <a:pPr>
                  <a:defRPr/>
                </a:pPr>
                <a:r>
                  <a:rPr lang="de-DE"/>
                  <a:t>pH Wert</a:t>
                </a:r>
              </a:p>
            </c:rich>
          </c:tx>
          <c:layout>
            <c:manualLayout>
              <c:xMode val="edge"/>
              <c:yMode val="edge"/>
              <c:x val="0.51635170603674541"/>
              <c:y val="0.8971988918051913"/>
            </c:manualLayout>
          </c:layout>
        </c:title>
        <c:numFmt formatCode="General" sourceLinked="1"/>
        <c:tickLblPos val="nextTo"/>
        <c:crossAx val="151184896"/>
        <c:crosses val="autoZero"/>
        <c:crossBetween val="midCat"/>
      </c:valAx>
      <c:valAx>
        <c:axId val="151184896"/>
        <c:scaling>
          <c:orientation val="minMax"/>
          <c:max val="100"/>
        </c:scaling>
        <c:axPos val="l"/>
        <c:majorGridlines/>
        <c:title>
          <c:tx>
            <c:rich>
              <a:bodyPr rot="-5400000" vert="horz"/>
              <a:lstStyle/>
              <a:p>
                <a:pPr>
                  <a:defRPr/>
                </a:pPr>
                <a:r>
                  <a:rPr lang="de-DE"/>
                  <a:t>Anteil HOCl an freiem</a:t>
                </a:r>
                <a:r>
                  <a:rPr lang="de-DE" baseline="0"/>
                  <a:t> wirksamen Cl2 [%]</a:t>
                </a:r>
                <a:endParaRPr lang="de-DE"/>
              </a:p>
            </c:rich>
          </c:tx>
          <c:layout/>
        </c:title>
        <c:numFmt formatCode="General" sourceLinked="1"/>
        <c:tickLblPos val="nextTo"/>
        <c:crossAx val="151145856"/>
        <c:crosses val="autoZero"/>
        <c:crossBetween val="midCat"/>
      </c:valAx>
    </c:plotArea>
    <c:plotVisOnly val="1"/>
    <c:dispBlanksAs val="gap"/>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77"/>
          <c:y val="5.1400554097404488E-2"/>
          <c:w val="0.76399081364829569"/>
          <c:h val="0.76486840186643335"/>
        </c:manualLayout>
      </c:layout>
      <c:scatterChart>
        <c:scatterStyle val="lineMarker"/>
        <c:ser>
          <c:idx val="0"/>
          <c:order val="0"/>
          <c:spPr>
            <a:ln w="28575">
              <a:noFill/>
            </a:ln>
          </c:spPr>
          <c:trendline>
            <c:trendlineType val="poly"/>
            <c:order val="5"/>
            <c:dispEq val="1"/>
            <c:trendlineLbl>
              <c:layout>
                <c:manualLayout>
                  <c:x val="-0.1994798775153106"/>
                  <c:y val="0.18596092155147273"/>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5'!$F$3:$F$13</c:f>
              <c:numCache>
                <c:formatCode>General</c:formatCode>
                <c:ptCount val="11"/>
                <c:pt idx="0">
                  <c:v>6.5</c:v>
                </c:pt>
                <c:pt idx="1">
                  <c:v>6.6</c:v>
                </c:pt>
                <c:pt idx="2">
                  <c:v>6.7</c:v>
                </c:pt>
                <c:pt idx="3">
                  <c:v>6.8</c:v>
                </c:pt>
                <c:pt idx="4">
                  <c:v>6.9</c:v>
                </c:pt>
                <c:pt idx="5">
                  <c:v>7</c:v>
                </c:pt>
                <c:pt idx="6">
                  <c:v>7.1</c:v>
                </c:pt>
                <c:pt idx="7">
                  <c:v>7.2</c:v>
                </c:pt>
                <c:pt idx="8">
                  <c:v>7.3</c:v>
                </c:pt>
                <c:pt idx="9">
                  <c:v>7.4</c:v>
                </c:pt>
                <c:pt idx="10">
                  <c:v>7.5</c:v>
                </c:pt>
              </c:numCache>
            </c:numRef>
          </c:xVal>
          <c:yVal>
            <c:numRef>
              <c:f>'Quelle pH 5'!$G$3:$G$13</c:f>
              <c:numCache>
                <c:formatCode>General</c:formatCode>
                <c:ptCount val="11"/>
                <c:pt idx="0">
                  <c:v>91</c:v>
                </c:pt>
                <c:pt idx="1">
                  <c:v>89</c:v>
                </c:pt>
                <c:pt idx="2">
                  <c:v>86</c:v>
                </c:pt>
                <c:pt idx="3">
                  <c:v>83</c:v>
                </c:pt>
                <c:pt idx="4">
                  <c:v>80</c:v>
                </c:pt>
                <c:pt idx="5">
                  <c:v>76</c:v>
                </c:pt>
                <c:pt idx="6">
                  <c:v>71</c:v>
                </c:pt>
                <c:pt idx="7">
                  <c:v>67</c:v>
                </c:pt>
                <c:pt idx="8">
                  <c:v>61</c:v>
                </c:pt>
                <c:pt idx="9">
                  <c:v>56</c:v>
                </c:pt>
                <c:pt idx="10">
                  <c:v>50</c:v>
                </c:pt>
              </c:numCache>
            </c:numRef>
          </c:yVal>
          <c:extLst xmlns:c16r2="http://schemas.microsoft.com/office/drawing/2015/06/chart">
            <c:ext xmlns:c16="http://schemas.microsoft.com/office/drawing/2014/chart" uri="{C3380CC4-5D6E-409C-BE32-E72D297353CC}">
              <c16:uniqueId val="{00000000-0816-45A1-AC85-FA9964234BCB}"/>
            </c:ext>
          </c:extLst>
        </c:ser>
        <c:axId val="49345664"/>
        <c:axId val="49347584"/>
      </c:scatterChart>
      <c:valAx>
        <c:axId val="49345664"/>
        <c:scaling>
          <c:orientation val="minMax"/>
        </c:scaling>
        <c:axPos val="b"/>
        <c:title>
          <c:tx>
            <c:rich>
              <a:bodyPr/>
              <a:lstStyle/>
              <a:p>
                <a:pPr>
                  <a:defRPr/>
                </a:pPr>
                <a:r>
                  <a:rPr lang="de-DE"/>
                  <a:t>pH Wert</a:t>
                </a:r>
              </a:p>
            </c:rich>
          </c:tx>
          <c:layout>
            <c:manualLayout>
              <c:xMode val="edge"/>
              <c:yMode val="edge"/>
              <c:x val="0.51635170603674541"/>
              <c:y val="0.89719889180519152"/>
            </c:manualLayout>
          </c:layout>
        </c:title>
        <c:numFmt formatCode="General" sourceLinked="1"/>
        <c:tickLblPos val="nextTo"/>
        <c:crossAx val="49347584"/>
        <c:crosses val="autoZero"/>
        <c:crossBetween val="midCat"/>
      </c:valAx>
      <c:valAx>
        <c:axId val="49347584"/>
        <c:scaling>
          <c:orientation val="minMax"/>
          <c:max val="100"/>
        </c:scaling>
        <c:axPos val="l"/>
        <c:majorGridlines/>
        <c:title>
          <c:tx>
            <c:rich>
              <a:bodyPr rot="-5400000" vert="horz"/>
              <a:lstStyle/>
              <a:p>
                <a:pPr>
                  <a:defRPr/>
                </a:pPr>
                <a:r>
                  <a:rPr lang="de-DE"/>
                  <a:t>Anteil HOCl an freiem</a:t>
                </a:r>
                <a:r>
                  <a:rPr lang="de-DE" baseline="0"/>
                  <a:t> wirksamen Cl2 [%]</a:t>
                </a:r>
                <a:endParaRPr lang="de-DE"/>
              </a:p>
            </c:rich>
          </c:tx>
          <c:layout/>
        </c:title>
        <c:numFmt formatCode="General" sourceLinked="1"/>
        <c:tickLblPos val="nextTo"/>
        <c:crossAx val="49345664"/>
        <c:crosses val="autoZero"/>
        <c:crossBetween val="midCat"/>
      </c:valAx>
    </c:plotArea>
    <c:plotVisOnly val="1"/>
    <c:dispBlanksAs val="gap"/>
  </c:chart>
  <c:printSettings>
    <c:headerFooter/>
    <c:pageMargins b="0.78740157499999996" l="0.70000000000000051" r="0.70000000000000051" t="0.7874015749999999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68"/>
          <c:y val="5.1400554097404488E-2"/>
          <c:w val="0.76399081364829502"/>
          <c:h val="0.76486840186643335"/>
        </c:manualLayout>
      </c:layout>
      <c:scatterChart>
        <c:scatterStyle val="lineMarker"/>
        <c:ser>
          <c:idx val="0"/>
          <c:order val="0"/>
          <c:spPr>
            <a:ln>
              <a:noFill/>
            </a:ln>
          </c:spPr>
          <c:trendline>
            <c:trendlineType val="log"/>
          </c:trendline>
          <c:trendline>
            <c:trendlineType val="poly"/>
            <c:order val="5"/>
            <c:dispEq val="1"/>
            <c:trendlineLbl>
              <c:layout>
                <c:manualLayout>
                  <c:x val="6.7292213473315841E-3"/>
                  <c:y val="-0.40721784776902886"/>
                </c:manualLayout>
              </c:layout>
              <c:numFmt formatCode="#,##0.000000000000000000000000000000" sourceLinked="0"/>
              <c:txPr>
                <a:bodyPr/>
                <a:lstStyle/>
                <a:p>
                  <a:pPr>
                    <a:defRPr sz="800"/>
                  </a:pPr>
                  <a:endParaRPr lang="de-DE"/>
                </a:p>
              </c:txPr>
            </c:trendlineLbl>
          </c:trendline>
          <c:xVal>
            <c:numRef>
              <c:f>'Quelle CYA'!$H$3:$H$13</c:f>
              <c:numCache>
                <c:formatCode>General</c:formatCode>
                <c:ptCount val="11"/>
                <c:pt idx="0">
                  <c:v>0</c:v>
                </c:pt>
                <c:pt idx="1">
                  <c:v>30</c:v>
                </c:pt>
                <c:pt idx="2">
                  <c:v>50</c:v>
                </c:pt>
                <c:pt idx="3">
                  <c:v>70</c:v>
                </c:pt>
                <c:pt idx="4">
                  <c:v>90</c:v>
                </c:pt>
                <c:pt idx="5">
                  <c:v>100</c:v>
                </c:pt>
                <c:pt idx="6">
                  <c:v>130</c:v>
                </c:pt>
                <c:pt idx="7">
                  <c:v>140</c:v>
                </c:pt>
                <c:pt idx="8">
                  <c:v>160</c:v>
                </c:pt>
                <c:pt idx="9">
                  <c:v>180</c:v>
                </c:pt>
                <c:pt idx="10">
                  <c:v>200</c:v>
                </c:pt>
              </c:numCache>
            </c:numRef>
          </c:xVal>
          <c:yVal>
            <c:numRef>
              <c:f>'Quelle CYA'!$I$3:$I$13</c:f>
              <c:numCache>
                <c:formatCode>General</c:formatCode>
                <c:ptCount val="11"/>
                <c:pt idx="0">
                  <c:v>100</c:v>
                </c:pt>
                <c:pt idx="1">
                  <c:v>45</c:v>
                </c:pt>
                <c:pt idx="2">
                  <c:v>33</c:v>
                </c:pt>
                <c:pt idx="3">
                  <c:v>28</c:v>
                </c:pt>
                <c:pt idx="4">
                  <c:v>14</c:v>
                </c:pt>
                <c:pt idx="5">
                  <c:v>12</c:v>
                </c:pt>
                <c:pt idx="6">
                  <c:v>10</c:v>
                </c:pt>
                <c:pt idx="7">
                  <c:v>9</c:v>
                </c:pt>
                <c:pt idx="8">
                  <c:v>8</c:v>
                </c:pt>
                <c:pt idx="9">
                  <c:v>7</c:v>
                </c:pt>
                <c:pt idx="10">
                  <c:v>6</c:v>
                </c:pt>
              </c:numCache>
            </c:numRef>
          </c:yVal>
          <c:extLst xmlns:c16r2="http://schemas.microsoft.com/office/drawing/2015/06/chart">
            <c:ext xmlns:c16="http://schemas.microsoft.com/office/drawing/2014/chart" uri="{C3380CC4-5D6E-409C-BE32-E72D297353CC}">
              <c16:uniqueId val="{00000000-169C-4E97-9323-3BBDF1533E7B}"/>
            </c:ext>
          </c:extLst>
        </c:ser>
        <c:dLbls/>
        <c:axId val="150953344"/>
        <c:axId val="150967808"/>
      </c:scatterChart>
      <c:valAx>
        <c:axId val="150953344"/>
        <c:scaling>
          <c:orientation val="minMax"/>
          <c:max val="200"/>
        </c:scaling>
        <c:axPos val="b"/>
        <c:title>
          <c:tx>
            <c:rich>
              <a:bodyPr/>
              <a:lstStyle/>
              <a:p>
                <a:pPr>
                  <a:defRPr/>
                </a:pPr>
                <a:r>
                  <a:rPr lang="de-DE"/>
                  <a:t>CYA</a:t>
                </a:r>
                <a:r>
                  <a:rPr lang="de-DE" baseline="0"/>
                  <a:t> KOnzentration [ppm]</a:t>
                </a:r>
              </a:p>
            </c:rich>
          </c:tx>
          <c:layout>
            <c:manualLayout>
              <c:xMode val="edge"/>
              <c:yMode val="edge"/>
              <c:x val="0.43024059492563432"/>
              <c:y val="0.91108778069407992"/>
            </c:manualLayout>
          </c:layout>
        </c:title>
        <c:numFmt formatCode="General" sourceLinked="1"/>
        <c:tickLblPos val="nextTo"/>
        <c:crossAx val="150967808"/>
        <c:crosses val="autoZero"/>
        <c:crossBetween val="midCat"/>
      </c:valAx>
      <c:valAx>
        <c:axId val="150967808"/>
        <c:scaling>
          <c:orientation val="minMax"/>
          <c:max val="100"/>
        </c:scaling>
        <c:axPos val="l"/>
        <c:majorGridlines/>
        <c:title>
          <c:tx>
            <c:rich>
              <a:bodyPr rot="-5400000" vert="horz"/>
              <a:lstStyle/>
              <a:p>
                <a:pPr>
                  <a:defRPr/>
                </a:pPr>
                <a:r>
                  <a:rPr lang="de-DE" b="1"/>
                  <a:t>Anteil freies </a:t>
                </a:r>
                <a:r>
                  <a:rPr lang="de-DE" b="1" baseline="0"/>
                  <a:t>Cl2 an gesamt verfügbaren Cl2 [%]</a:t>
                </a:r>
                <a:endParaRPr lang="de-DE" b="1"/>
              </a:p>
            </c:rich>
          </c:tx>
          <c:layout/>
        </c:title>
        <c:numFmt formatCode="General" sourceLinked="1"/>
        <c:tickLblPos val="nextTo"/>
        <c:crossAx val="150953344"/>
        <c:crosses val="autoZero"/>
        <c:crossBetween val="midCat"/>
      </c:valAx>
    </c:plotArea>
    <c:plotVisOnly val="1"/>
    <c:dispBlanksAs val="gap"/>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68"/>
          <c:y val="5.1400554097404488E-2"/>
          <c:w val="0.76399081364829502"/>
          <c:h val="0.76486840186643335"/>
        </c:manualLayout>
      </c:layout>
      <c:scatterChart>
        <c:scatterStyle val="lineMarker"/>
        <c:ser>
          <c:idx val="0"/>
          <c:order val="0"/>
          <c:spPr>
            <a:ln>
              <a:noFill/>
            </a:ln>
          </c:spPr>
          <c:trendline>
            <c:trendlineType val="poly"/>
            <c:order val="2"/>
          </c:trendline>
          <c:trendline>
            <c:trendlineType val="poly"/>
            <c:order val="5"/>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pH Senker 2'!$G$3:$G$62</c:f>
              <c:numCache>
                <c:formatCode>General</c:formatCode>
                <c:ptCount val="60"/>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pt idx="15">
                  <c:v>22</c:v>
                </c:pt>
                <c:pt idx="16">
                  <c:v>24</c:v>
                </c:pt>
                <c:pt idx="17">
                  <c:v>26</c:v>
                </c:pt>
                <c:pt idx="18">
                  <c:v>28</c:v>
                </c:pt>
                <c:pt idx="19">
                  <c:v>30</c:v>
                </c:pt>
                <c:pt idx="20">
                  <c:v>32</c:v>
                </c:pt>
                <c:pt idx="21">
                  <c:v>34</c:v>
                </c:pt>
                <c:pt idx="22">
                  <c:v>36</c:v>
                </c:pt>
                <c:pt idx="23">
                  <c:v>38</c:v>
                </c:pt>
                <c:pt idx="24">
                  <c:v>40</c:v>
                </c:pt>
                <c:pt idx="25">
                  <c:v>42</c:v>
                </c:pt>
                <c:pt idx="26">
                  <c:v>44</c:v>
                </c:pt>
                <c:pt idx="27">
                  <c:v>46</c:v>
                </c:pt>
                <c:pt idx="28">
                  <c:v>48</c:v>
                </c:pt>
                <c:pt idx="29">
                  <c:v>50</c:v>
                </c:pt>
                <c:pt idx="30">
                  <c:v>52</c:v>
                </c:pt>
                <c:pt idx="31">
                  <c:v>54</c:v>
                </c:pt>
                <c:pt idx="32">
                  <c:v>56</c:v>
                </c:pt>
                <c:pt idx="33">
                  <c:v>58</c:v>
                </c:pt>
                <c:pt idx="34">
                  <c:v>60</c:v>
                </c:pt>
                <c:pt idx="35">
                  <c:v>62</c:v>
                </c:pt>
                <c:pt idx="36">
                  <c:v>64</c:v>
                </c:pt>
                <c:pt idx="37">
                  <c:v>66</c:v>
                </c:pt>
                <c:pt idx="38">
                  <c:v>68</c:v>
                </c:pt>
                <c:pt idx="39">
                  <c:v>70</c:v>
                </c:pt>
                <c:pt idx="40">
                  <c:v>72</c:v>
                </c:pt>
                <c:pt idx="41">
                  <c:v>74</c:v>
                </c:pt>
                <c:pt idx="42">
                  <c:v>76</c:v>
                </c:pt>
                <c:pt idx="43">
                  <c:v>78</c:v>
                </c:pt>
                <c:pt idx="44">
                  <c:v>80</c:v>
                </c:pt>
                <c:pt idx="45">
                  <c:v>82</c:v>
                </c:pt>
                <c:pt idx="46">
                  <c:v>84</c:v>
                </c:pt>
                <c:pt idx="47">
                  <c:v>86</c:v>
                </c:pt>
                <c:pt idx="48">
                  <c:v>88</c:v>
                </c:pt>
                <c:pt idx="49">
                  <c:v>90</c:v>
                </c:pt>
                <c:pt idx="50">
                  <c:v>91</c:v>
                </c:pt>
                <c:pt idx="51">
                  <c:v>92</c:v>
                </c:pt>
                <c:pt idx="52">
                  <c:v>93</c:v>
                </c:pt>
                <c:pt idx="53">
                  <c:v>94</c:v>
                </c:pt>
                <c:pt idx="54">
                  <c:v>95</c:v>
                </c:pt>
                <c:pt idx="55">
                  <c:v>96</c:v>
                </c:pt>
                <c:pt idx="56">
                  <c:v>97</c:v>
                </c:pt>
                <c:pt idx="57">
                  <c:v>98</c:v>
                </c:pt>
                <c:pt idx="58">
                  <c:v>99</c:v>
                </c:pt>
                <c:pt idx="59">
                  <c:v>100</c:v>
                </c:pt>
              </c:numCache>
            </c:numRef>
          </c:xVal>
          <c:yVal>
            <c:numRef>
              <c:f>'Quelle pH Senker 2'!$H$3:$H$62</c:f>
              <c:numCache>
                <c:formatCode>General</c:formatCode>
                <c:ptCount val="60"/>
                <c:pt idx="0">
                  <c:v>1.0038</c:v>
                </c:pt>
                <c:pt idx="1">
                  <c:v>1.0104</c:v>
                </c:pt>
                <c:pt idx="2">
                  <c:v>1.0168999999999999</c:v>
                </c:pt>
                <c:pt idx="3">
                  <c:v>1.0234000000000001</c:v>
                </c:pt>
                <c:pt idx="4">
                  <c:v>1.03</c:v>
                </c:pt>
                <c:pt idx="5">
                  <c:v>1.0367</c:v>
                </c:pt>
                <c:pt idx="6">
                  <c:v>1.0434000000000001</c:v>
                </c:pt>
                <c:pt idx="7">
                  <c:v>1.0502</c:v>
                </c:pt>
                <c:pt idx="8">
                  <c:v>1.0570999999999999</c:v>
                </c:pt>
                <c:pt idx="9">
                  <c:v>1.0640000000000001</c:v>
                </c:pt>
                <c:pt idx="10">
                  <c:v>1.0780000000000001</c:v>
                </c:pt>
                <c:pt idx="11">
                  <c:v>1.0922000000000001</c:v>
                </c:pt>
                <c:pt idx="12">
                  <c:v>1.1067</c:v>
                </c:pt>
                <c:pt idx="13">
                  <c:v>1.1214999999999999</c:v>
                </c:pt>
                <c:pt idx="14">
                  <c:v>1.1365000000000001</c:v>
                </c:pt>
                <c:pt idx="15">
                  <c:v>1.1516999999999999</c:v>
                </c:pt>
                <c:pt idx="16">
                  <c:v>1.1672</c:v>
                </c:pt>
                <c:pt idx="17">
                  <c:v>1.1829000000000001</c:v>
                </c:pt>
                <c:pt idx="18">
                  <c:v>1.1989000000000001</c:v>
                </c:pt>
                <c:pt idx="19">
                  <c:v>1.2150000000000001</c:v>
                </c:pt>
                <c:pt idx="20">
                  <c:v>1.2314000000000001</c:v>
                </c:pt>
                <c:pt idx="21">
                  <c:v>1.2479</c:v>
                </c:pt>
                <c:pt idx="22">
                  <c:v>1.2646999999999999</c:v>
                </c:pt>
                <c:pt idx="23">
                  <c:v>1.2818000000000001</c:v>
                </c:pt>
                <c:pt idx="24">
                  <c:v>1.2990999999999999</c:v>
                </c:pt>
                <c:pt idx="25">
                  <c:v>1.3167</c:v>
                </c:pt>
                <c:pt idx="26">
                  <c:v>1.3346</c:v>
                </c:pt>
                <c:pt idx="27">
                  <c:v>1.353</c:v>
                </c:pt>
                <c:pt idx="28">
                  <c:v>1.3718999999999999</c:v>
                </c:pt>
                <c:pt idx="29">
                  <c:v>1.3911</c:v>
                </c:pt>
                <c:pt idx="30">
                  <c:v>1.4109</c:v>
                </c:pt>
                <c:pt idx="31">
                  <c:v>1.431</c:v>
                </c:pt>
                <c:pt idx="32">
                  <c:v>1.4516</c:v>
                </c:pt>
                <c:pt idx="33">
                  <c:v>1.4725999999999999</c:v>
                </c:pt>
                <c:pt idx="34">
                  <c:v>1.494</c:v>
                </c:pt>
                <c:pt idx="35">
                  <c:v>1.5157</c:v>
                </c:pt>
                <c:pt idx="36">
                  <c:v>1.5378000000000001</c:v>
                </c:pt>
                <c:pt idx="37">
                  <c:v>1.5602</c:v>
                </c:pt>
                <c:pt idx="38">
                  <c:v>1.5829</c:v>
                </c:pt>
                <c:pt idx="39">
                  <c:v>1.6059000000000001</c:v>
                </c:pt>
                <c:pt idx="40">
                  <c:v>1.6292</c:v>
                </c:pt>
                <c:pt idx="41">
                  <c:v>1.6526000000000001</c:v>
                </c:pt>
                <c:pt idx="42">
                  <c:v>1.6760999999999999</c:v>
                </c:pt>
                <c:pt idx="43">
                  <c:v>1.6994</c:v>
                </c:pt>
                <c:pt idx="44">
                  <c:v>1.7221</c:v>
                </c:pt>
                <c:pt idx="45">
                  <c:v>1.7437</c:v>
                </c:pt>
                <c:pt idx="46">
                  <c:v>1.7639</c:v>
                </c:pt>
                <c:pt idx="47">
                  <c:v>1.7818000000000001</c:v>
                </c:pt>
                <c:pt idx="48">
                  <c:v>1.7968</c:v>
                </c:pt>
                <c:pt idx="49">
                  <c:v>1.8090999999999999</c:v>
                </c:pt>
                <c:pt idx="50">
                  <c:v>1.8142</c:v>
                </c:pt>
                <c:pt idx="51">
                  <c:v>1.8188</c:v>
                </c:pt>
                <c:pt idx="52">
                  <c:v>1.8227</c:v>
                </c:pt>
                <c:pt idx="53">
                  <c:v>1.8260000000000001</c:v>
                </c:pt>
                <c:pt idx="54">
                  <c:v>1.8286</c:v>
                </c:pt>
                <c:pt idx="55">
                  <c:v>1.8305</c:v>
                </c:pt>
                <c:pt idx="56">
                  <c:v>1.8313999999999999</c:v>
                </c:pt>
                <c:pt idx="57">
                  <c:v>1.831</c:v>
                </c:pt>
                <c:pt idx="58">
                  <c:v>1.8291999999999999</c:v>
                </c:pt>
                <c:pt idx="59">
                  <c:v>1.8254999999999999</c:v>
                </c:pt>
              </c:numCache>
            </c:numRef>
          </c:yVal>
          <c:extLst xmlns:c16r2="http://schemas.microsoft.com/office/drawing/2015/06/chart">
            <c:ext xmlns:c16="http://schemas.microsoft.com/office/drawing/2014/chart" uri="{C3380CC4-5D6E-409C-BE32-E72D297353CC}">
              <c16:uniqueId val="{00000000-0B06-4ACC-982F-FA0C7BCB6DCC}"/>
            </c:ext>
          </c:extLst>
        </c:ser>
        <c:dLbls/>
        <c:axId val="151252352"/>
        <c:axId val="151254528"/>
      </c:scatterChart>
      <c:valAx>
        <c:axId val="151252352"/>
        <c:scaling>
          <c:orientation val="minMax"/>
          <c:max val="200"/>
        </c:scaling>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title>
        <c:numFmt formatCode="General" sourceLinked="1"/>
        <c:tickLblPos val="nextTo"/>
        <c:crossAx val="151254528"/>
        <c:crosses val="autoZero"/>
        <c:crossBetween val="midCat"/>
      </c:valAx>
      <c:valAx>
        <c:axId val="151254528"/>
        <c:scaling>
          <c:orientation val="minMax"/>
        </c:scaling>
        <c:axPos val="l"/>
        <c:majorGridlines/>
        <c:title>
          <c:tx>
            <c:rich>
              <a:bodyPr rot="-5400000" vert="horz"/>
              <a:lstStyle/>
              <a:p>
                <a:pPr>
                  <a:defRPr/>
                </a:pPr>
                <a:r>
                  <a:rPr lang="de-DE" b="1"/>
                  <a:t>Dichte (kg/L)</a:t>
                </a:r>
              </a:p>
            </c:rich>
          </c:tx>
        </c:title>
        <c:numFmt formatCode="General" sourceLinked="1"/>
        <c:tickLblPos val="nextTo"/>
        <c:crossAx val="151252352"/>
        <c:crosses val="autoZero"/>
        <c:crossBetween val="midCat"/>
      </c:valAx>
    </c:plotArea>
    <c:plotVisOnly val="1"/>
    <c:dispBlanksAs val="gap"/>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9137729658792668"/>
          <c:y val="5.1400554097404488E-2"/>
          <c:w val="0.76399081364829502"/>
          <c:h val="0.76486840186643335"/>
        </c:manualLayout>
      </c:layout>
      <c:scatterChart>
        <c:scatterStyle val="lineMarker"/>
        <c:ser>
          <c:idx val="0"/>
          <c:order val="0"/>
          <c:spPr>
            <a:ln>
              <a:noFill/>
            </a:ln>
          </c:spPr>
          <c:trendline>
            <c:trendlineType val="poly"/>
            <c:order val="2"/>
          </c:trendline>
          <c:trendline>
            <c:trendlineType val="poly"/>
            <c:order val="5"/>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Redox 1'!#REF!</c:f>
            </c:numRef>
          </c:xVal>
          <c:yVal>
            <c:numRef>
              <c:f>'Quelle Redox 1'!#REF!</c:f>
              <c:numCache>
                <c:formatCode>General</c:formatCode>
                <c:ptCount val="1"/>
                <c:pt idx="0">
                  <c:v>1</c:v>
                </c:pt>
              </c:numCache>
            </c:numRef>
          </c:yVal>
          <c:extLst xmlns:c16r2="http://schemas.microsoft.com/office/drawing/2015/06/chart">
            <c:ext xmlns:c16="http://schemas.microsoft.com/office/drawing/2014/chart" uri="{C3380CC4-5D6E-409C-BE32-E72D297353CC}">
              <c16:uniqueId val="{00000000-61A9-4F41-ACF6-D58C93B2A71B}"/>
            </c:ext>
          </c:extLst>
        </c:ser>
        <c:dLbls/>
        <c:axId val="151057536"/>
        <c:axId val="151059456"/>
      </c:scatterChart>
      <c:valAx>
        <c:axId val="151057536"/>
        <c:scaling>
          <c:orientation val="minMax"/>
          <c:max val="200"/>
        </c:scaling>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title>
        <c:numFmt formatCode="General" sourceLinked="1"/>
        <c:tickLblPos val="nextTo"/>
        <c:crossAx val="151059456"/>
        <c:crosses val="autoZero"/>
        <c:crossBetween val="midCat"/>
      </c:valAx>
      <c:valAx>
        <c:axId val="151059456"/>
        <c:scaling>
          <c:orientation val="minMax"/>
        </c:scaling>
        <c:axPos val="l"/>
        <c:majorGridlines/>
        <c:title>
          <c:tx>
            <c:rich>
              <a:bodyPr rot="-5400000" vert="horz"/>
              <a:lstStyle/>
              <a:p>
                <a:pPr>
                  <a:defRPr/>
                </a:pPr>
                <a:r>
                  <a:rPr lang="de-DE" b="1"/>
                  <a:t>Dichte (kg/L)</a:t>
                </a:r>
              </a:p>
            </c:rich>
          </c:tx>
        </c:title>
        <c:numFmt formatCode="General" sourceLinked="1"/>
        <c:tickLblPos val="nextTo"/>
        <c:crossAx val="151057536"/>
        <c:crosses val="autoZero"/>
        <c:crossBetween val="midCat"/>
      </c:valAx>
    </c:plotArea>
    <c:plotVisOnly val="1"/>
    <c:dispBlanksAs val="gap"/>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38101</xdr:rowOff>
    </xdr:from>
    <xdr:to>
      <xdr:col>5</xdr:col>
      <xdr:colOff>701670</xdr:colOff>
      <xdr:row>18</xdr:row>
      <xdr:rowOff>76201</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6200" y="228601"/>
          <a:ext cx="4435470" cy="3276600"/>
        </a:xfrm>
        <a:prstGeom prst="rect">
          <a:avLst/>
        </a:prstGeom>
        <a:noFill/>
        <a:ln w="1">
          <a:noFill/>
          <a:miter lim="800000"/>
          <a:headEnd/>
          <a:tailEnd type="none" w="med" len="med"/>
        </a:ln>
        <a:effectLst/>
      </xdr:spPr>
    </xdr:pic>
    <xdr:clientData/>
  </xdr:twoCellAnchor>
  <xdr:twoCellAnchor>
    <xdr:from>
      <xdr:col>11</xdr:col>
      <xdr:colOff>66675</xdr:colOff>
      <xdr:row>1</xdr:row>
      <xdr:rowOff>66675</xdr:rowOff>
    </xdr:from>
    <xdr:to>
      <xdr:col>17</xdr:col>
      <xdr:colOff>66675</xdr:colOff>
      <xdr:row>15</xdr:row>
      <xdr:rowOff>142875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1</xdr:row>
      <xdr:rowOff>0</xdr:rowOff>
    </xdr:from>
    <xdr:to>
      <xdr:col>5</xdr:col>
      <xdr:colOff>552451</xdr:colOff>
      <xdr:row>24</xdr:row>
      <xdr:rowOff>93922</xdr:rowOff>
    </xdr:to>
    <xdr:pic>
      <xdr:nvPicPr>
        <xdr:cNvPr id="4" name="Grafik 3"/>
        <xdr:cNvPicPr>
          <a:picLocks noChangeAspect="1"/>
        </xdr:cNvPicPr>
      </xdr:nvPicPr>
      <xdr:blipFill>
        <a:blip xmlns:r="http://schemas.openxmlformats.org/officeDocument/2006/relationships" r:embed="rId2"/>
        <a:stretch>
          <a:fillRect/>
        </a:stretch>
      </xdr:blipFill>
      <xdr:spPr>
        <a:xfrm>
          <a:off x="1" y="190500"/>
          <a:ext cx="4362450" cy="4475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57150</xdr:rowOff>
    </xdr:from>
    <xdr:to>
      <xdr:col>5</xdr:col>
      <xdr:colOff>733425</xdr:colOff>
      <xdr:row>5</xdr:row>
      <xdr:rowOff>47087</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57150" y="247650"/>
          <a:ext cx="4486275" cy="751937"/>
        </a:xfrm>
        <a:prstGeom prst="rect">
          <a:avLst/>
        </a:prstGeom>
        <a:noFill/>
        <a:ln w="1">
          <a:noFill/>
          <a:miter lim="800000"/>
          <a:headEnd/>
          <a:tailEnd type="none" w="med" len="med"/>
        </a:ln>
        <a:effectLst/>
      </xdr:spPr>
    </xdr:pic>
    <xdr:clientData/>
  </xdr:twoCellAnchor>
  <xdr:twoCellAnchor editAs="oneCell">
    <xdr:from>
      <xdr:col>0</xdr:col>
      <xdr:colOff>114300</xdr:colOff>
      <xdr:row>5</xdr:row>
      <xdr:rowOff>76200</xdr:rowOff>
    </xdr:from>
    <xdr:to>
      <xdr:col>4</xdr:col>
      <xdr:colOff>476250</xdr:colOff>
      <xdr:row>13</xdr:row>
      <xdr:rowOff>19050</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114300" y="1028700"/>
          <a:ext cx="3409950" cy="14668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xdr:row>
      <xdr:rowOff>76200</xdr:rowOff>
    </xdr:from>
    <xdr:to>
      <xdr:col>6</xdr:col>
      <xdr:colOff>328641</xdr:colOff>
      <xdr:row>15</xdr:row>
      <xdr:rowOff>85725</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6675" y="266700"/>
          <a:ext cx="4833966" cy="2676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xdr:row>
      <xdr:rowOff>47626</xdr:rowOff>
    </xdr:from>
    <xdr:to>
      <xdr:col>4</xdr:col>
      <xdr:colOff>714375</xdr:colOff>
      <xdr:row>19</xdr:row>
      <xdr:rowOff>114216</xdr:rowOff>
    </xdr:to>
    <xdr:pic>
      <xdr:nvPicPr>
        <xdr:cNvPr id="5" name="Grafik 4"/>
        <xdr:cNvPicPr>
          <a:picLocks noChangeAspect="1"/>
        </xdr:cNvPicPr>
      </xdr:nvPicPr>
      <xdr:blipFill>
        <a:blip xmlns:r="http://schemas.openxmlformats.org/officeDocument/2006/relationships" r:embed="rId2"/>
        <a:stretch>
          <a:fillRect/>
        </a:stretch>
      </xdr:blipFill>
      <xdr:spPr>
        <a:xfrm>
          <a:off x="95250" y="238126"/>
          <a:ext cx="3667125" cy="34955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66675</xdr:colOff>
      <xdr:row>1</xdr:row>
      <xdr:rowOff>66675</xdr:rowOff>
    </xdr:from>
    <xdr:to>
      <xdr:col>15</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xdr:row>
      <xdr:rowOff>19050</xdr:rowOff>
    </xdr:from>
    <xdr:to>
      <xdr:col>4</xdr:col>
      <xdr:colOff>285750</xdr:colOff>
      <xdr:row>20</xdr:row>
      <xdr:rowOff>114300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47625" y="209550"/>
          <a:ext cx="3286125" cy="3714750"/>
        </a:xfrm>
        <a:prstGeom prst="rect">
          <a:avLst/>
        </a:prstGeom>
        <a:noFill/>
        <a:ln w="1">
          <a:noFill/>
          <a:miter lim="800000"/>
          <a:headEnd/>
          <a:tailEnd type="none" w="med" len="med"/>
        </a:ln>
        <a:effectLst/>
      </xdr:spPr>
    </xdr:pic>
    <xdr:clientData/>
  </xdr:twoCellAnchor>
  <xdr:twoCellAnchor>
    <xdr:from>
      <xdr:col>4</xdr:col>
      <xdr:colOff>87061</xdr:colOff>
      <xdr:row>4</xdr:row>
      <xdr:rowOff>183967</xdr:rowOff>
    </xdr:from>
    <xdr:to>
      <xdr:col>4</xdr:col>
      <xdr:colOff>88649</xdr:colOff>
      <xdr:row>18</xdr:row>
      <xdr:rowOff>96044</xdr:rowOff>
    </xdr:to>
    <xdr:cxnSp macro="">
      <xdr:nvCxnSpPr>
        <xdr:cNvPr id="6" name="Gerade Verbindung 5"/>
        <xdr:cNvCxnSpPr/>
      </xdr:nvCxnSpPr>
      <xdr:spPr>
        <a:xfrm rot="5400000" flipH="1" flipV="1">
          <a:off x="1846316" y="2234712"/>
          <a:ext cx="2579077"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6</xdr:col>
      <xdr:colOff>38101</xdr:colOff>
      <xdr:row>7</xdr:row>
      <xdr:rowOff>103457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 y="190500"/>
          <a:ext cx="4610100" cy="1246457"/>
        </a:xfrm>
        <a:prstGeom prst="rect">
          <a:avLst/>
        </a:prstGeom>
        <a:noFill/>
        <a:ln w="1">
          <a:noFill/>
          <a:miter lim="800000"/>
          <a:headEnd/>
          <a:tailEnd type="none" w="med" len="med"/>
        </a:ln>
        <a:effectLst/>
      </xdr:spPr>
    </xdr:pic>
    <xdr:clientData/>
  </xdr:twoCellAnchor>
  <xdr:twoCellAnchor>
    <xdr:from>
      <xdr:col>10</xdr:col>
      <xdr:colOff>0</xdr:colOff>
      <xdr:row>1</xdr:row>
      <xdr:rowOff>0</xdr:rowOff>
    </xdr:from>
    <xdr:to>
      <xdr:col>16</xdr:col>
      <xdr:colOff>0</xdr:colOff>
      <xdr:row>15</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4</xdr:col>
      <xdr:colOff>390998</xdr:colOff>
      <xdr:row>44</xdr:row>
      <xdr:rowOff>144042</xdr:rowOff>
    </xdr:to>
    <xdr:pic>
      <xdr:nvPicPr>
        <xdr:cNvPr id="2" name="Grafik 1"/>
        <xdr:cNvPicPr>
          <a:picLocks noChangeAspect="1"/>
        </xdr:cNvPicPr>
      </xdr:nvPicPr>
      <xdr:blipFill>
        <a:blip xmlns:r="http://schemas.openxmlformats.org/officeDocument/2006/relationships" r:embed="rId1"/>
        <a:stretch>
          <a:fillRect/>
        </a:stretch>
      </xdr:blipFill>
      <xdr:spPr>
        <a:xfrm>
          <a:off x="47625" y="219075"/>
          <a:ext cx="3391373" cy="8364117"/>
        </a:xfrm>
        <a:prstGeom prst="rect">
          <a:avLst/>
        </a:prstGeom>
      </xdr:spPr>
    </xdr:pic>
    <xdr:clientData/>
  </xdr:twoCellAnchor>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382224</xdr:colOff>
      <xdr:row>5</xdr:row>
      <xdr:rowOff>85870</xdr:rowOff>
    </xdr:to>
    <xdr:pic>
      <xdr:nvPicPr>
        <xdr:cNvPr id="2" name="Grafik 1"/>
        <xdr:cNvPicPr>
          <a:picLocks noChangeAspect="1"/>
        </xdr:cNvPicPr>
      </xdr:nvPicPr>
      <xdr:blipFill>
        <a:blip xmlns:r="http://schemas.openxmlformats.org/officeDocument/2006/relationships" r:embed="rId1"/>
        <a:stretch>
          <a:fillRect/>
        </a:stretch>
      </xdr:blipFill>
      <xdr:spPr>
        <a:xfrm>
          <a:off x="0" y="0"/>
          <a:ext cx="8773749" cy="10383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124301</xdr:colOff>
      <xdr:row>2</xdr:row>
      <xdr:rowOff>114343</xdr:rowOff>
    </xdr:to>
    <xdr:pic>
      <xdr:nvPicPr>
        <xdr:cNvPr id="3" name="Grafik 2"/>
        <xdr:cNvPicPr>
          <a:picLocks noChangeAspect="1"/>
        </xdr:cNvPicPr>
      </xdr:nvPicPr>
      <xdr:blipFill>
        <a:blip xmlns:r="http://schemas.openxmlformats.org/officeDocument/2006/relationships" r:embed="rId1"/>
        <a:stretch>
          <a:fillRect/>
        </a:stretch>
      </xdr:blipFill>
      <xdr:spPr>
        <a:xfrm>
          <a:off x="0" y="190500"/>
          <a:ext cx="3410426" cy="304843"/>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lovibond.eu/downloads/handbuch_de.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oolpowershop-forum.de/forum/thread/24091-wieviel-ph-minus-wird-zum-ph-stellen-ben%C3%B6tig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internetchemie.info/chemie-lexikon/daten/s/schwefelsaeure-dichtetabelle.php"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chids.de/dachs/expvortr/655eWasseranalytik_Schmidt_Scan.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lovibond.eu/downloads/handbuch_de.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bsw-web.de/wp-content/uploads/2016/11/Lutz-Jesco_Thomas-Beute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wiley.com/en-us/White%27s+Handbook+of+Chlorination+and+Alternative+Disinfectants%2C+5th+Edition-p-9780470180983" TargetMode="External"/></Relationships>
</file>

<file path=xl/worksheets/sheet1.xml><?xml version="1.0" encoding="utf-8"?>
<worksheet xmlns="http://schemas.openxmlformats.org/spreadsheetml/2006/main" xmlns:r="http://schemas.openxmlformats.org/officeDocument/2006/relationships">
  <dimension ref="B2:N36"/>
  <sheetViews>
    <sheetView tabSelected="1" workbookViewId="0"/>
  </sheetViews>
  <sheetFormatPr baseColWidth="10" defaultRowHeight="15"/>
  <cols>
    <col min="1" max="2" width="11.42578125" style="49"/>
    <col min="3" max="3" width="5.5703125" style="49" customWidth="1"/>
    <col min="4" max="4" width="57" style="49" customWidth="1"/>
    <col min="5" max="7" width="11.42578125" style="49"/>
    <col min="8" max="8" width="5.28515625" style="49" customWidth="1"/>
    <col min="9" max="16384" width="11.42578125" style="49"/>
  </cols>
  <sheetData>
    <row r="2" spans="2:14">
      <c r="B2" s="117" t="s">
        <v>87</v>
      </c>
    </row>
    <row r="3" spans="2:14" ht="7.5" customHeight="1"/>
    <row r="4" spans="2:14">
      <c r="B4" s="118" t="s">
        <v>86</v>
      </c>
      <c r="D4" s="49" t="s">
        <v>85</v>
      </c>
    </row>
    <row r="5" spans="2:14" ht="7.5" customHeight="1"/>
    <row r="6" spans="2:14">
      <c r="B6" s="100" t="s">
        <v>89</v>
      </c>
      <c r="D6" s="49" t="s">
        <v>88</v>
      </c>
    </row>
    <row r="7" spans="2:14" ht="7.5" customHeight="1"/>
    <row r="8" spans="2:14">
      <c r="B8" s="99" t="s">
        <v>89</v>
      </c>
      <c r="D8" s="49" t="s">
        <v>90</v>
      </c>
    </row>
    <row r="11" spans="2:14">
      <c r="B11" s="117" t="s">
        <v>91</v>
      </c>
    </row>
    <row r="12" spans="2:14" ht="7.5" customHeight="1"/>
    <row r="13" spans="2:14" ht="15" customHeight="1">
      <c r="B13" s="109" t="s">
        <v>92</v>
      </c>
      <c r="C13" s="110"/>
      <c r="D13" s="110"/>
      <c r="E13" s="110"/>
      <c r="F13" s="110"/>
      <c r="G13" s="111"/>
      <c r="I13" s="115" t="s">
        <v>114</v>
      </c>
      <c r="J13" s="115"/>
      <c r="K13" s="115"/>
      <c r="L13" s="115"/>
      <c r="M13" s="125"/>
      <c r="N13" s="126"/>
    </row>
    <row r="14" spans="2:14">
      <c r="B14" s="112"/>
      <c r="C14" s="113"/>
      <c r="D14" s="113"/>
      <c r="E14" s="113"/>
      <c r="F14" s="113"/>
      <c r="G14" s="114"/>
      <c r="I14" s="115"/>
      <c r="J14" s="115"/>
      <c r="K14" s="115"/>
      <c r="L14" s="115"/>
      <c r="M14" s="125"/>
      <c r="N14" s="126"/>
    </row>
    <row r="15" spans="2:14">
      <c r="I15" s="115"/>
      <c r="J15" s="115"/>
      <c r="K15" s="115"/>
      <c r="L15" s="115"/>
      <c r="M15" s="125"/>
      <c r="N15" s="126"/>
    </row>
    <row r="16" spans="2:14">
      <c r="B16" s="109" t="s">
        <v>110</v>
      </c>
      <c r="C16" s="110"/>
      <c r="D16" s="110"/>
      <c r="E16" s="110"/>
      <c r="F16" s="110"/>
      <c r="G16" s="111"/>
      <c r="I16" s="115"/>
      <c r="J16" s="115"/>
      <c r="K16" s="115"/>
      <c r="L16" s="115"/>
      <c r="M16" s="125"/>
      <c r="N16" s="126"/>
    </row>
    <row r="17" spans="2:14">
      <c r="B17" s="112"/>
      <c r="C17" s="113"/>
      <c r="D17" s="113"/>
      <c r="E17" s="113"/>
      <c r="F17" s="113"/>
      <c r="G17" s="114"/>
      <c r="I17" s="115"/>
      <c r="J17" s="115"/>
      <c r="K17" s="115"/>
      <c r="L17" s="115"/>
      <c r="M17" s="125"/>
      <c r="N17" s="126"/>
    </row>
    <row r="18" spans="2:14">
      <c r="I18" s="115"/>
      <c r="J18" s="115"/>
      <c r="K18" s="115"/>
      <c r="L18" s="115"/>
      <c r="M18" s="125"/>
      <c r="N18" s="126"/>
    </row>
    <row r="19" spans="2:14">
      <c r="B19" s="109" t="s">
        <v>111</v>
      </c>
      <c r="C19" s="110"/>
      <c r="D19" s="110"/>
      <c r="E19" s="110"/>
      <c r="F19" s="110"/>
      <c r="G19" s="111"/>
      <c r="I19" s="115"/>
      <c r="J19" s="115"/>
      <c r="K19" s="115"/>
      <c r="L19" s="115"/>
      <c r="M19" s="125"/>
      <c r="N19" s="126"/>
    </row>
    <row r="20" spans="2:14">
      <c r="B20" s="112"/>
      <c r="C20" s="113"/>
      <c r="D20" s="113"/>
      <c r="E20" s="113"/>
      <c r="F20" s="113"/>
      <c r="G20" s="114"/>
      <c r="I20" s="115"/>
      <c r="J20" s="115"/>
      <c r="K20" s="115"/>
      <c r="L20" s="115"/>
      <c r="M20" s="125"/>
      <c r="N20" s="126"/>
    </row>
    <row r="23" spans="2:14">
      <c r="B23" s="119" t="s">
        <v>115</v>
      </c>
    </row>
    <row r="25" spans="2:14">
      <c r="B25" s="120" t="s">
        <v>116</v>
      </c>
      <c r="C25" s="121" t="s">
        <v>119</v>
      </c>
      <c r="D25" s="122" t="s">
        <v>117</v>
      </c>
    </row>
    <row r="26" spans="2:14">
      <c r="B26" s="123">
        <v>44386</v>
      </c>
      <c r="C26" s="124">
        <v>1</v>
      </c>
      <c r="D26" s="49" t="s">
        <v>118</v>
      </c>
    </row>
    <row r="27" spans="2:14" ht="30">
      <c r="B27" s="123">
        <v>44387</v>
      </c>
      <c r="C27" s="124">
        <v>2</v>
      </c>
      <c r="D27" s="68" t="s">
        <v>122</v>
      </c>
    </row>
    <row r="28" spans="2:14">
      <c r="C28" s="124"/>
    </row>
    <row r="29" spans="2:14">
      <c r="C29" s="124"/>
    </row>
    <row r="30" spans="2:14">
      <c r="C30" s="124"/>
    </row>
    <row r="31" spans="2:14">
      <c r="C31" s="124"/>
    </row>
    <row r="32" spans="2:14">
      <c r="C32" s="124"/>
    </row>
    <row r="33" spans="3:3">
      <c r="C33" s="124"/>
    </row>
    <row r="34" spans="3:3">
      <c r="C34" s="124"/>
    </row>
    <row r="35" spans="3:3">
      <c r="C35" s="124"/>
    </row>
    <row r="36" spans="3:3">
      <c r="C36" s="124"/>
    </row>
  </sheetData>
  <mergeCells count="4">
    <mergeCell ref="B13:G14"/>
    <mergeCell ref="B16:G17"/>
    <mergeCell ref="B19:G20"/>
    <mergeCell ref="I13:L20"/>
  </mergeCells>
  <hyperlinks>
    <hyperlink ref="B13:G14" location="'Rechner aktives Chlor'!A1" display="Berechnung aktiv wirksames Chlor "/>
    <hyperlink ref="B16:G17" location="'Rechner pH Senker Dosierung'!A1" display="Berechnung Dosierung pH Senker"/>
    <hyperlink ref="B19:G20" location="'Rechner Chlor Dosierung'!A1" display="Berechnung Dosierung Chlor"/>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dimension ref="A1:L13"/>
  <sheetViews>
    <sheetView workbookViewId="0"/>
  </sheetViews>
  <sheetFormatPr baseColWidth="10" defaultRowHeight="15"/>
  <cols>
    <col min="8" max="8" width="13.140625" customWidth="1"/>
    <col min="9" max="9" width="15.42578125" customWidth="1"/>
  </cols>
  <sheetData>
    <row r="1" spans="1:12">
      <c r="A1" s="3" t="s">
        <v>5</v>
      </c>
      <c r="B1" s="2"/>
      <c r="C1" s="2"/>
      <c r="D1" s="2"/>
      <c r="E1" s="2"/>
      <c r="F1" s="2"/>
      <c r="G1" s="2"/>
      <c r="H1" s="4" t="s">
        <v>4</v>
      </c>
      <c r="I1" s="4"/>
      <c r="J1" s="4"/>
      <c r="K1" s="3" t="s">
        <v>6</v>
      </c>
      <c r="L1" s="2"/>
    </row>
    <row r="2" spans="1:12">
      <c r="H2" s="9" t="s">
        <v>79</v>
      </c>
      <c r="I2" s="6" t="s">
        <v>77</v>
      </c>
    </row>
    <row r="3" spans="1:12">
      <c r="H3" s="10">
        <v>0</v>
      </c>
      <c r="I3" s="10">
        <v>100</v>
      </c>
    </row>
    <row r="4" spans="1:12">
      <c r="H4" s="10">
        <v>30</v>
      </c>
      <c r="I4" s="10">
        <v>45</v>
      </c>
    </row>
    <row r="5" spans="1:12">
      <c r="H5" s="10">
        <v>50</v>
      </c>
      <c r="I5" s="10">
        <v>33</v>
      </c>
    </row>
    <row r="6" spans="1:12">
      <c r="H6" s="10">
        <v>70</v>
      </c>
      <c r="I6" s="10">
        <v>28</v>
      </c>
    </row>
    <row r="7" spans="1:12">
      <c r="H7" s="10">
        <v>90</v>
      </c>
      <c r="I7" s="10">
        <v>14</v>
      </c>
    </row>
    <row r="8" spans="1:12">
      <c r="H8" s="10">
        <v>100</v>
      </c>
      <c r="I8" s="10">
        <v>12</v>
      </c>
    </row>
    <row r="9" spans="1:12">
      <c r="A9" s="2" t="s">
        <v>1</v>
      </c>
      <c r="B9" s="1" t="s">
        <v>7</v>
      </c>
      <c r="H9" s="10">
        <v>130</v>
      </c>
      <c r="I9" s="10">
        <v>10</v>
      </c>
    </row>
    <row r="10" spans="1:12">
      <c r="A10" s="2" t="s">
        <v>80</v>
      </c>
      <c r="B10" s="1"/>
      <c r="H10" s="10">
        <v>140</v>
      </c>
      <c r="I10" s="10">
        <v>9</v>
      </c>
    </row>
    <row r="11" spans="1:12">
      <c r="A11" s="2"/>
      <c r="B11" s="1"/>
      <c r="H11" s="10">
        <v>160</v>
      </c>
      <c r="I11" s="10">
        <v>8</v>
      </c>
    </row>
    <row r="12" spans="1:12">
      <c r="H12" s="10">
        <v>180</v>
      </c>
      <c r="I12" s="10">
        <v>7</v>
      </c>
    </row>
    <row r="13" spans="1:12">
      <c r="H13" s="10">
        <v>200</v>
      </c>
      <c r="I13" s="10">
        <v>6</v>
      </c>
    </row>
  </sheetData>
  <hyperlinks>
    <hyperlink ref="B9" r:id="rId1"/>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dimension ref="A1:J51"/>
  <sheetViews>
    <sheetView workbookViewId="0">
      <selection activeCell="A2" sqref="A2"/>
    </sheetView>
  </sheetViews>
  <sheetFormatPr baseColWidth="10" defaultRowHeight="1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1" spans="1:3">
      <c r="A1" t="s">
        <v>1</v>
      </c>
      <c r="C1" s="1" t="s">
        <v>58</v>
      </c>
    </row>
    <row r="2" spans="1:3">
      <c r="A2" s="2" t="s">
        <v>80</v>
      </c>
    </row>
    <row r="3" spans="1:3">
      <c r="A3" s="2"/>
    </row>
    <row r="4" spans="1:3" ht="18.75">
      <c r="C4" s="39" t="s">
        <v>18</v>
      </c>
    </row>
    <row r="6" spans="1:3">
      <c r="C6" t="s">
        <v>19</v>
      </c>
    </row>
    <row r="7" spans="1:3">
      <c r="C7" t="s">
        <v>20</v>
      </c>
    </row>
    <row r="8" spans="1:3">
      <c r="C8" t="s">
        <v>21</v>
      </c>
    </row>
    <row r="9" spans="1:3">
      <c r="C9" t="s">
        <v>22</v>
      </c>
    </row>
    <row r="10" spans="1:3">
      <c r="C10" t="s">
        <v>23</v>
      </c>
    </row>
    <row r="11" spans="1:3">
      <c r="C11" t="s">
        <v>24</v>
      </c>
    </row>
    <row r="12" spans="1:3">
      <c r="C12" t="s">
        <v>25</v>
      </c>
    </row>
    <row r="13" spans="1:3">
      <c r="C13" t="s">
        <v>26</v>
      </c>
    </row>
    <row r="15" spans="1:3">
      <c r="C15" t="s">
        <v>27</v>
      </c>
    </row>
    <row r="17" spans="3:9" ht="18">
      <c r="C17" t="s">
        <v>28</v>
      </c>
      <c r="E17" t="s">
        <v>29</v>
      </c>
      <c r="I17" t="s">
        <v>30</v>
      </c>
    </row>
    <row r="18" spans="3:9" ht="18.75">
      <c r="E18" t="s">
        <v>31</v>
      </c>
      <c r="I18" s="40" t="s">
        <v>32</v>
      </c>
    </row>
    <row r="20" spans="3:9">
      <c r="C20" t="s">
        <v>33</v>
      </c>
    </row>
    <row r="21" spans="3:9">
      <c r="C21" t="s">
        <v>34</v>
      </c>
    </row>
    <row r="22" spans="3:9">
      <c r="C22" t="s">
        <v>35</v>
      </c>
    </row>
    <row r="23" spans="3:9">
      <c r="C23" t="s">
        <v>36</v>
      </c>
    </row>
    <row r="24" spans="3:9">
      <c r="C24" t="s">
        <v>37</v>
      </c>
    </row>
    <row r="25" spans="3:9">
      <c r="C25" t="s">
        <v>38</v>
      </c>
    </row>
    <row r="27" spans="3:9">
      <c r="C27" s="41" t="s">
        <v>39</v>
      </c>
      <c r="D27" s="41"/>
      <c r="E27" s="42">
        <v>100</v>
      </c>
      <c r="F27" s="41" t="s">
        <v>40</v>
      </c>
      <c r="H27" s="42" t="s">
        <v>41</v>
      </c>
      <c r="I27" s="42"/>
    </row>
    <row r="28" spans="3:9">
      <c r="C28" s="41" t="s">
        <v>42</v>
      </c>
      <c r="D28" s="41"/>
      <c r="E28" s="42">
        <v>7.5</v>
      </c>
      <c r="F28" s="41" t="s">
        <v>43</v>
      </c>
    </row>
    <row r="29" spans="3:9">
      <c r="C29" s="41" t="s">
        <v>44</v>
      </c>
      <c r="D29" s="41"/>
      <c r="E29" s="42">
        <v>1</v>
      </c>
      <c r="F29" s="41" t="s">
        <v>45</v>
      </c>
    </row>
    <row r="30" spans="3:9">
      <c r="C30" s="41" t="s">
        <v>46</v>
      </c>
      <c r="D30" s="41"/>
      <c r="E30" s="41">
        <v>6.37</v>
      </c>
      <c r="F30" s="41" t="s">
        <v>43</v>
      </c>
    </row>
    <row r="31" spans="3:9">
      <c r="C31" s="41" t="s">
        <v>47</v>
      </c>
      <c r="D31" s="41"/>
      <c r="E31" s="42">
        <v>7</v>
      </c>
      <c r="F31" s="41" t="s">
        <v>43</v>
      </c>
    </row>
    <row r="34" spans="1:10" ht="18.75">
      <c r="A34" s="43" t="s">
        <v>9</v>
      </c>
      <c r="B34" s="40">
        <f>E28</f>
        <v>7.5</v>
      </c>
      <c r="C34" t="s">
        <v>32</v>
      </c>
      <c r="E34">
        <f>E27*0.01*E29*2/(10^(-1*(E28-E30))+1)</f>
        <v>1.861970239263635</v>
      </c>
      <c r="F34" t="s">
        <v>48</v>
      </c>
    </row>
    <row r="35" spans="1:10" ht="18">
      <c r="C35" t="s">
        <v>30</v>
      </c>
      <c r="E35">
        <f>E27*0.01*E29*2-E34</f>
        <v>0.13802976073636497</v>
      </c>
      <c r="F35" t="s">
        <v>48</v>
      </c>
    </row>
    <row r="38" spans="1:10" ht="18.75">
      <c r="A38" s="43" t="s">
        <v>9</v>
      </c>
      <c r="B38" s="40">
        <f>E31</f>
        <v>7</v>
      </c>
      <c r="C38" t="s">
        <v>32</v>
      </c>
      <c r="E38">
        <f>E27*0.01*E29*2/(10^(-1*(E31-E30))+1)</f>
        <v>1.6201903172095133</v>
      </c>
      <c r="F38" t="s">
        <v>48</v>
      </c>
    </row>
    <row r="39" spans="1:10" ht="18">
      <c r="C39" t="s">
        <v>30</v>
      </c>
      <c r="E39">
        <f>E27*0.01*E29*2-E38</f>
        <v>0.37980968279048666</v>
      </c>
      <c r="F39" t="s">
        <v>48</v>
      </c>
    </row>
    <row r="42" spans="1:10" ht="18.75">
      <c r="C42" t="s">
        <v>49</v>
      </c>
      <c r="E42">
        <f>E34-E38</f>
        <v>0.24177992205412169</v>
      </c>
      <c r="F42" t="s">
        <v>48</v>
      </c>
    </row>
    <row r="44" spans="1:10" ht="18">
      <c r="C44" t="s">
        <v>50</v>
      </c>
      <c r="D44">
        <v>120.059</v>
      </c>
      <c r="E44" t="s">
        <v>51</v>
      </c>
      <c r="H44" t="s">
        <v>52</v>
      </c>
      <c r="I44">
        <v>98.078000000000003</v>
      </c>
      <c r="J44" t="s">
        <v>51</v>
      </c>
    </row>
    <row r="45" spans="1:10">
      <c r="C45" s="41" t="s">
        <v>53</v>
      </c>
      <c r="D45" s="42">
        <v>95</v>
      </c>
      <c r="E45" s="41" t="s">
        <v>54</v>
      </c>
      <c r="H45" s="41" t="s">
        <v>53</v>
      </c>
      <c r="I45" s="42">
        <v>30</v>
      </c>
      <c r="J45" s="41" t="s">
        <v>54</v>
      </c>
    </row>
    <row r="47" spans="1:10">
      <c r="C47" s="41"/>
      <c r="D47" s="41"/>
      <c r="E47" s="41"/>
    </row>
    <row r="48" spans="1:10" ht="18">
      <c r="H48" s="44" t="s">
        <v>55</v>
      </c>
      <c r="I48" s="45">
        <f>E42/2*I44*100/I45</f>
        <v>39.522151992040243</v>
      </c>
      <c r="J48" s="44" t="s">
        <v>56</v>
      </c>
    </row>
    <row r="49" spans="3:8" ht="18">
      <c r="C49" s="44" t="s">
        <v>57</v>
      </c>
      <c r="D49" s="45">
        <f>E42*D44*100/D45</f>
        <v>30.555637538837679</v>
      </c>
      <c r="E49" s="44" t="s">
        <v>56</v>
      </c>
      <c r="H49" s="46"/>
    </row>
    <row r="50" spans="3:8">
      <c r="H50" s="46"/>
    </row>
    <row r="51" spans="3:8">
      <c r="C51" s="47"/>
      <c r="D51" s="48"/>
      <c r="E51" s="47"/>
    </row>
  </sheetData>
  <hyperlinks>
    <hyperlink ref="C1" r:id="rId1"/>
  </hyperlinks>
  <pageMargins left="0.7" right="0.7" top="0.78740157499999996" bottom="0.78740157499999996"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dimension ref="A1:J62"/>
  <sheetViews>
    <sheetView workbookViewId="0">
      <selection activeCell="A47" sqref="A47"/>
    </sheetView>
  </sheetViews>
  <sheetFormatPr baseColWidth="10" defaultRowHeight="15"/>
  <sheetData>
    <row r="1" spans="1:10" ht="15.75" thickBot="1">
      <c r="A1" s="3" t="s">
        <v>5</v>
      </c>
      <c r="C1" s="1"/>
      <c r="G1" s="4" t="s">
        <v>4</v>
      </c>
      <c r="J1" s="3" t="s">
        <v>6</v>
      </c>
    </row>
    <row r="2" spans="1:10" ht="17.25" thickBot="1">
      <c r="G2" s="91" t="s">
        <v>82</v>
      </c>
      <c r="H2" s="92" t="s">
        <v>81</v>
      </c>
    </row>
    <row r="3" spans="1:10">
      <c r="G3" s="87">
        <v>1</v>
      </c>
      <c r="H3" s="88">
        <v>1.0038</v>
      </c>
    </row>
    <row r="4" spans="1:10">
      <c r="G4" s="87">
        <v>2</v>
      </c>
      <c r="H4" s="88">
        <v>1.0104</v>
      </c>
    </row>
    <row r="5" spans="1:10">
      <c r="G5" s="87">
        <v>3</v>
      </c>
      <c r="H5" s="88">
        <v>1.0168999999999999</v>
      </c>
    </row>
    <row r="6" spans="1:10">
      <c r="G6" s="87">
        <v>4</v>
      </c>
      <c r="H6" s="88">
        <v>1.0234000000000001</v>
      </c>
    </row>
    <row r="7" spans="1:10">
      <c r="G7" s="87">
        <v>5</v>
      </c>
      <c r="H7" s="88">
        <v>1.03</v>
      </c>
    </row>
    <row r="8" spans="1:10">
      <c r="G8" s="87">
        <v>6</v>
      </c>
      <c r="H8" s="88">
        <v>1.0367</v>
      </c>
    </row>
    <row r="9" spans="1:10">
      <c r="G9" s="87">
        <v>7</v>
      </c>
      <c r="H9" s="88">
        <v>1.0434000000000001</v>
      </c>
    </row>
    <row r="10" spans="1:10">
      <c r="G10" s="87">
        <v>8</v>
      </c>
      <c r="H10" s="88">
        <v>1.0502</v>
      </c>
    </row>
    <row r="11" spans="1:10">
      <c r="G11" s="87">
        <v>9</v>
      </c>
      <c r="H11" s="88">
        <v>1.0570999999999999</v>
      </c>
    </row>
    <row r="12" spans="1:10">
      <c r="G12" s="87">
        <v>10</v>
      </c>
      <c r="H12" s="88">
        <v>1.0640000000000001</v>
      </c>
    </row>
    <row r="13" spans="1:10">
      <c r="G13" s="87">
        <v>12</v>
      </c>
      <c r="H13" s="88">
        <v>1.0780000000000001</v>
      </c>
    </row>
    <row r="14" spans="1:10">
      <c r="G14" s="87">
        <v>14</v>
      </c>
      <c r="H14" s="88">
        <v>1.0922000000000001</v>
      </c>
    </row>
    <row r="15" spans="1:10">
      <c r="G15" s="87">
        <v>16</v>
      </c>
      <c r="H15" s="88">
        <v>1.1067</v>
      </c>
    </row>
    <row r="16" spans="1:10">
      <c r="G16" s="87">
        <v>18</v>
      </c>
      <c r="H16" s="88">
        <v>1.1214999999999999</v>
      </c>
    </row>
    <row r="17" spans="7:8">
      <c r="G17" s="87">
        <v>20</v>
      </c>
      <c r="H17" s="88">
        <v>1.1365000000000001</v>
      </c>
    </row>
    <row r="18" spans="7:8">
      <c r="G18" s="87">
        <v>22</v>
      </c>
      <c r="H18" s="88">
        <v>1.1516999999999999</v>
      </c>
    </row>
    <row r="19" spans="7:8">
      <c r="G19" s="87">
        <v>24</v>
      </c>
      <c r="H19" s="88">
        <v>1.1672</v>
      </c>
    </row>
    <row r="20" spans="7:8">
      <c r="G20" s="87">
        <v>26</v>
      </c>
      <c r="H20" s="88">
        <v>1.1829000000000001</v>
      </c>
    </row>
    <row r="21" spans="7:8">
      <c r="G21" s="87">
        <v>28</v>
      </c>
      <c r="H21" s="88">
        <v>1.1989000000000001</v>
      </c>
    </row>
    <row r="22" spans="7:8">
      <c r="G22" s="87">
        <v>30</v>
      </c>
      <c r="H22" s="88">
        <v>1.2150000000000001</v>
      </c>
    </row>
    <row r="23" spans="7:8">
      <c r="G23" s="87">
        <v>32</v>
      </c>
      <c r="H23" s="88">
        <v>1.2314000000000001</v>
      </c>
    </row>
    <row r="24" spans="7:8">
      <c r="G24" s="87">
        <v>34</v>
      </c>
      <c r="H24" s="88">
        <v>1.2479</v>
      </c>
    </row>
    <row r="25" spans="7:8">
      <c r="G25" s="87">
        <v>36</v>
      </c>
      <c r="H25" s="88">
        <v>1.2646999999999999</v>
      </c>
    </row>
    <row r="26" spans="7:8">
      <c r="G26" s="87">
        <v>38</v>
      </c>
      <c r="H26" s="88">
        <v>1.2818000000000001</v>
      </c>
    </row>
    <row r="27" spans="7:8">
      <c r="G27" s="87">
        <v>40</v>
      </c>
      <c r="H27" s="88">
        <v>1.2990999999999999</v>
      </c>
    </row>
    <row r="28" spans="7:8">
      <c r="G28" s="87">
        <v>42</v>
      </c>
      <c r="H28" s="88">
        <v>1.3167</v>
      </c>
    </row>
    <row r="29" spans="7:8">
      <c r="G29" s="87">
        <v>44</v>
      </c>
      <c r="H29" s="88">
        <v>1.3346</v>
      </c>
    </row>
    <row r="30" spans="7:8">
      <c r="G30" s="87">
        <v>46</v>
      </c>
      <c r="H30" s="88">
        <v>1.353</v>
      </c>
    </row>
    <row r="31" spans="7:8">
      <c r="G31" s="87">
        <v>48</v>
      </c>
      <c r="H31" s="88">
        <v>1.3718999999999999</v>
      </c>
    </row>
    <row r="32" spans="7:8">
      <c r="G32" s="87">
        <v>50</v>
      </c>
      <c r="H32" s="88">
        <v>1.3911</v>
      </c>
    </row>
    <row r="33" spans="1:8">
      <c r="G33" s="87">
        <v>52</v>
      </c>
      <c r="H33" s="88">
        <v>1.4109</v>
      </c>
    </row>
    <row r="34" spans="1:8">
      <c r="G34" s="87">
        <v>54</v>
      </c>
      <c r="H34" s="88">
        <v>1.431</v>
      </c>
    </row>
    <row r="35" spans="1:8">
      <c r="G35" s="87">
        <v>56</v>
      </c>
      <c r="H35" s="88">
        <v>1.4516</v>
      </c>
    </row>
    <row r="36" spans="1:8">
      <c r="G36" s="87">
        <v>58</v>
      </c>
      <c r="H36" s="88">
        <v>1.4725999999999999</v>
      </c>
    </row>
    <row r="37" spans="1:8">
      <c r="G37" s="87">
        <v>60</v>
      </c>
      <c r="H37" s="88">
        <v>1.494</v>
      </c>
    </row>
    <row r="38" spans="1:8">
      <c r="G38" s="87">
        <v>62</v>
      </c>
      <c r="H38" s="88">
        <v>1.5157</v>
      </c>
    </row>
    <row r="39" spans="1:8">
      <c r="G39" s="87">
        <v>64</v>
      </c>
      <c r="H39" s="88">
        <v>1.5378000000000001</v>
      </c>
    </row>
    <row r="40" spans="1:8">
      <c r="G40" s="87">
        <v>66</v>
      </c>
      <c r="H40" s="88">
        <v>1.5602</v>
      </c>
    </row>
    <row r="41" spans="1:8">
      <c r="G41" s="87">
        <v>68</v>
      </c>
      <c r="H41" s="88">
        <v>1.5829</v>
      </c>
    </row>
    <row r="42" spans="1:8">
      <c r="G42" s="87">
        <v>70</v>
      </c>
      <c r="H42" s="88">
        <v>1.6059000000000001</v>
      </c>
    </row>
    <row r="43" spans="1:8">
      <c r="G43" s="87">
        <v>72</v>
      </c>
      <c r="H43" s="88">
        <v>1.6292</v>
      </c>
    </row>
    <row r="44" spans="1:8">
      <c r="G44" s="87">
        <v>74</v>
      </c>
      <c r="H44" s="88">
        <v>1.6526000000000001</v>
      </c>
    </row>
    <row r="45" spans="1:8">
      <c r="G45" s="87">
        <v>76</v>
      </c>
      <c r="H45" s="88">
        <v>1.6760999999999999</v>
      </c>
    </row>
    <row r="46" spans="1:8">
      <c r="A46" t="s">
        <v>1</v>
      </c>
      <c r="B46" s="1" t="s">
        <v>75</v>
      </c>
      <c r="G46" s="87">
        <v>78</v>
      </c>
      <c r="H46" s="88">
        <v>1.6994</v>
      </c>
    </row>
    <row r="47" spans="1:8">
      <c r="A47" s="2" t="s">
        <v>80</v>
      </c>
      <c r="G47" s="87">
        <v>80</v>
      </c>
      <c r="H47" s="88">
        <v>1.7221</v>
      </c>
    </row>
    <row r="48" spans="1:8">
      <c r="G48" s="87">
        <v>82</v>
      </c>
      <c r="H48" s="88">
        <v>1.7437</v>
      </c>
    </row>
    <row r="49" spans="7:8">
      <c r="G49" s="87">
        <v>84</v>
      </c>
      <c r="H49" s="88">
        <v>1.7639</v>
      </c>
    </row>
    <row r="50" spans="7:8">
      <c r="G50" s="87">
        <v>86</v>
      </c>
      <c r="H50" s="88">
        <v>1.7818000000000001</v>
      </c>
    </row>
    <row r="51" spans="7:8">
      <c r="G51" s="87">
        <v>88</v>
      </c>
      <c r="H51" s="88">
        <v>1.7968</v>
      </c>
    </row>
    <row r="52" spans="7:8">
      <c r="G52" s="87">
        <v>90</v>
      </c>
      <c r="H52" s="88">
        <v>1.8090999999999999</v>
      </c>
    </row>
    <row r="53" spans="7:8">
      <c r="G53" s="87">
        <v>91</v>
      </c>
      <c r="H53" s="88">
        <v>1.8142</v>
      </c>
    </row>
    <row r="54" spans="7:8">
      <c r="G54" s="87">
        <v>92</v>
      </c>
      <c r="H54" s="88">
        <v>1.8188</v>
      </c>
    </row>
    <row r="55" spans="7:8">
      <c r="G55" s="87">
        <v>93</v>
      </c>
      <c r="H55" s="88">
        <v>1.8227</v>
      </c>
    </row>
    <row r="56" spans="7:8">
      <c r="G56" s="87">
        <v>94</v>
      </c>
      <c r="H56" s="88">
        <v>1.8260000000000001</v>
      </c>
    </row>
    <row r="57" spans="7:8">
      <c r="G57" s="87">
        <v>95</v>
      </c>
      <c r="H57" s="88">
        <v>1.8286</v>
      </c>
    </row>
    <row r="58" spans="7:8">
      <c r="G58" s="87">
        <v>96</v>
      </c>
      <c r="H58" s="88">
        <v>1.8305</v>
      </c>
    </row>
    <row r="59" spans="7:8">
      <c r="G59" s="87">
        <v>97</v>
      </c>
      <c r="H59" s="88">
        <v>1.8313999999999999</v>
      </c>
    </row>
    <row r="60" spans="7:8">
      <c r="G60" s="87">
        <v>98</v>
      </c>
      <c r="H60" s="88">
        <v>1.831</v>
      </c>
    </row>
    <row r="61" spans="7:8">
      <c r="G61" s="87">
        <v>99</v>
      </c>
      <c r="H61" s="88">
        <v>1.8291999999999999</v>
      </c>
    </row>
    <row r="62" spans="7:8" ht="15.75" thickBot="1">
      <c r="G62" s="89">
        <v>100</v>
      </c>
      <c r="H62" s="90">
        <v>1.8254999999999999</v>
      </c>
    </row>
  </sheetData>
  <hyperlinks>
    <hyperlink ref="B46" r:id="rId1"/>
  </hyperlinks>
  <pageMargins left="0.7" right="0.7" top="0.78740157499999996" bottom="0.78740157499999996" header="0.3" footer="0.3"/>
  <drawing r:id="rId2"/>
</worksheet>
</file>

<file path=xl/worksheets/sheet13.xml><?xml version="1.0" encoding="utf-8"?>
<worksheet xmlns="http://schemas.openxmlformats.org/spreadsheetml/2006/main" xmlns:r="http://schemas.openxmlformats.org/officeDocument/2006/relationships">
  <dimension ref="A7:C9"/>
  <sheetViews>
    <sheetView workbookViewId="0"/>
  </sheetViews>
  <sheetFormatPr baseColWidth="10" defaultRowHeight="1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7" spans="1:3">
      <c r="A7" t="s">
        <v>1</v>
      </c>
      <c r="C7" s="1" t="s">
        <v>95</v>
      </c>
    </row>
    <row r="8" spans="1:3">
      <c r="A8" s="2" t="s">
        <v>80</v>
      </c>
    </row>
    <row r="9" spans="1:3">
      <c r="A9" s="2"/>
    </row>
  </sheetData>
  <pageMargins left="0.7" right="0.7" top="0.78740157499999996" bottom="0.78740157499999996"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dimension ref="A5:C7"/>
  <sheetViews>
    <sheetView workbookViewId="0"/>
  </sheetViews>
  <sheetFormatPr baseColWidth="10" defaultRowHeight="1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5" spans="1:3">
      <c r="A5" t="s">
        <v>1</v>
      </c>
      <c r="C5" s="1" t="s">
        <v>99</v>
      </c>
    </row>
    <row r="6" spans="1:3">
      <c r="A6" s="2" t="s">
        <v>80</v>
      </c>
    </row>
    <row r="7" spans="1:3">
      <c r="A7" s="2"/>
    </row>
  </sheetData>
  <pageMargins left="0.7" right="0.7" top="0.78740157499999996" bottom="0.78740157499999996" header="0.3" footer="0.3"/>
  <pageSetup paperSize="9"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dimension ref="A1:J28"/>
  <sheetViews>
    <sheetView workbookViewId="0">
      <selection activeCell="L37" sqref="L37"/>
    </sheetView>
  </sheetViews>
  <sheetFormatPr baseColWidth="10" defaultRowHeight="15"/>
  <sheetData>
    <row r="1" spans="1:10">
      <c r="A1" s="3" t="s">
        <v>5</v>
      </c>
      <c r="C1" s="1"/>
      <c r="G1" s="4" t="s">
        <v>4</v>
      </c>
      <c r="J1" s="3" t="s">
        <v>6</v>
      </c>
    </row>
    <row r="27" spans="1:2">
      <c r="A27" t="s">
        <v>1</v>
      </c>
      <c r="B27" s="1" t="s">
        <v>3</v>
      </c>
    </row>
    <row r="28" spans="1:2">
      <c r="A28" s="2" t="s">
        <v>80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dimension ref="B1:M52"/>
  <sheetViews>
    <sheetView workbookViewId="0">
      <selection activeCell="I3" sqref="I3:J4"/>
    </sheetView>
  </sheetViews>
  <sheetFormatPr baseColWidth="10" defaultRowHeight="15"/>
  <cols>
    <col min="1" max="1" width="4.85546875" customWidth="1"/>
    <col min="2" max="2" width="1.7109375" customWidth="1"/>
    <col min="3" max="3" width="32" customWidth="1"/>
    <col min="4" max="5" width="8.42578125" customWidth="1"/>
    <col min="6" max="6" width="1.7109375" customWidth="1"/>
  </cols>
  <sheetData>
    <row r="1" spans="2:13" ht="15.75" thickBot="1"/>
    <row r="2" spans="2:13" ht="8.25" customHeight="1">
      <c r="B2" s="31"/>
      <c r="C2" s="14"/>
      <c r="D2" s="14"/>
      <c r="E2" s="14"/>
      <c r="F2" s="15"/>
    </row>
    <row r="3" spans="2:13">
      <c r="B3" s="18"/>
      <c r="C3" s="84" t="s">
        <v>13</v>
      </c>
      <c r="D3" s="16"/>
      <c r="E3" s="16"/>
      <c r="F3" s="17"/>
      <c r="I3" s="109" t="s">
        <v>93</v>
      </c>
      <c r="J3" s="111"/>
    </row>
    <row r="4" spans="2:13">
      <c r="B4" s="18"/>
      <c r="C4" s="16"/>
      <c r="D4" s="16"/>
      <c r="E4" s="16"/>
      <c r="F4" s="17"/>
      <c r="I4" s="112"/>
      <c r="J4" s="114"/>
    </row>
    <row r="5" spans="2:13">
      <c r="B5" s="18"/>
      <c r="C5" s="26" t="s">
        <v>60</v>
      </c>
      <c r="D5" s="24">
        <v>1.18</v>
      </c>
      <c r="E5" s="16" t="s">
        <v>8</v>
      </c>
      <c r="F5" s="17"/>
    </row>
    <row r="6" spans="2:13">
      <c r="B6" s="18"/>
      <c r="C6" s="16" t="s">
        <v>61</v>
      </c>
      <c r="D6" s="25">
        <v>26</v>
      </c>
      <c r="E6" s="16" t="s">
        <v>8</v>
      </c>
      <c r="F6" s="17"/>
    </row>
    <row r="7" spans="2:13">
      <c r="B7" s="18"/>
      <c r="C7" s="16" t="s">
        <v>62</v>
      </c>
      <c r="D7" s="24">
        <v>6.9</v>
      </c>
      <c r="E7" s="16" t="s">
        <v>9</v>
      </c>
      <c r="F7" s="17"/>
    </row>
    <row r="8" spans="2:13" ht="8.25" customHeight="1" thickBot="1">
      <c r="B8" s="22"/>
      <c r="C8" s="20"/>
      <c r="D8" s="32"/>
      <c r="E8" s="20"/>
      <c r="F8" s="21"/>
    </row>
    <row r="9" spans="2:13" ht="15.75" thickBot="1"/>
    <row r="10" spans="2:13" ht="8.25" customHeight="1">
      <c r="B10" s="31"/>
      <c r="C10" s="14"/>
      <c r="D10" s="14"/>
      <c r="E10" s="14"/>
      <c r="F10" s="15"/>
    </row>
    <row r="11" spans="2:13" s="2" customFormat="1">
      <c r="B11" s="82"/>
      <c r="C11" s="84" t="s">
        <v>15</v>
      </c>
      <c r="D11" s="38" t="s">
        <v>16</v>
      </c>
      <c r="E11" s="38" t="s">
        <v>16</v>
      </c>
      <c r="F11" s="83"/>
    </row>
    <row r="12" spans="2:13">
      <c r="B12" s="18"/>
      <c r="C12" s="27"/>
      <c r="D12" s="16"/>
      <c r="E12" s="16"/>
      <c r="F12" s="17"/>
    </row>
    <row r="13" spans="2:13">
      <c r="B13" s="18"/>
      <c r="C13" s="16" t="s">
        <v>10</v>
      </c>
      <c r="D13" s="97">
        <f>0.751201923267217*D7^5-22.9230405075359*D7^4+271.602746296906*D7^3-1558.52363838115*D7^2+4292.40829146816*D7-4349.26661079253</f>
        <v>80.087047229938435</v>
      </c>
      <c r="E13" s="19" t="s">
        <v>11</v>
      </c>
      <c r="F13" s="17"/>
      <c r="G13" s="11"/>
      <c r="H13" s="11"/>
      <c r="I13" s="11"/>
      <c r="J13" s="11"/>
      <c r="K13" s="11"/>
      <c r="L13" s="11"/>
      <c r="M13" s="11"/>
    </row>
    <row r="14" spans="2:13">
      <c r="B14" s="18"/>
      <c r="C14" s="16" t="s">
        <v>12</v>
      </c>
      <c r="D14" s="98">
        <f>-3.55929641346394E-09*D6^5+0.0000020015710579953*D6^4-0.000429972723418801*D6^3+0.0460773383745402*D6^2-2.80529044381005*D6+99.6338409554219</f>
        <v>51.159750167555572</v>
      </c>
      <c r="E14" s="19" t="s">
        <v>11</v>
      </c>
      <c r="F14" s="17"/>
    </row>
    <row r="15" spans="2:13">
      <c r="B15" s="18"/>
      <c r="C15" s="16"/>
      <c r="D15" s="16"/>
      <c r="E15" s="19"/>
      <c r="F15" s="17"/>
    </row>
    <row r="16" spans="2:13">
      <c r="B16" s="18"/>
      <c r="C16" s="30" t="s">
        <v>14</v>
      </c>
      <c r="D16" s="35">
        <f>D5*D13/100*D14/100</f>
        <v>0.48347353269702309</v>
      </c>
      <c r="E16" s="36" t="s">
        <v>8</v>
      </c>
      <c r="F16" s="17"/>
    </row>
    <row r="17" spans="2:13" ht="8.25" customHeight="1" thickBot="1">
      <c r="B17" s="22"/>
      <c r="C17" s="28"/>
      <c r="D17" s="33"/>
      <c r="E17" s="34"/>
      <c r="F17" s="21"/>
    </row>
    <row r="18" spans="2:13" ht="15.75" thickBot="1"/>
    <row r="19" spans="2:13" ht="8.25" customHeight="1">
      <c r="B19" s="31"/>
      <c r="C19" s="14"/>
      <c r="D19" s="14"/>
      <c r="E19" s="14"/>
      <c r="F19" s="15"/>
    </row>
    <row r="20" spans="2:13" s="2" customFormat="1">
      <c r="B20" s="82"/>
      <c r="C20" s="84" t="s">
        <v>15</v>
      </c>
      <c r="D20" s="38" t="s">
        <v>16</v>
      </c>
      <c r="E20" s="38" t="s">
        <v>16</v>
      </c>
      <c r="F20" s="83"/>
    </row>
    <row r="21" spans="2:13">
      <c r="B21" s="18"/>
      <c r="C21" s="27"/>
      <c r="D21" s="16"/>
      <c r="E21" s="16"/>
      <c r="F21" s="17"/>
    </row>
    <row r="22" spans="2:13">
      <c r="B22" s="18"/>
      <c r="C22" s="16" t="s">
        <v>10</v>
      </c>
      <c r="D22" s="97">
        <f>7.22051282053251*D7^5-252.344988345526*D7^4+3516.66200466729*D7^3-24442.5594405799*D7^2+84751.3272727387*D7-117184.46153839</f>
        <v>82.205783274635905</v>
      </c>
      <c r="E22" s="19" t="s">
        <v>11</v>
      </c>
      <c r="F22" s="17"/>
      <c r="G22" s="11"/>
      <c r="H22" s="11"/>
      <c r="I22" s="11"/>
      <c r="J22" s="11"/>
      <c r="K22" s="11"/>
      <c r="L22" s="11"/>
      <c r="M22" s="11"/>
    </row>
    <row r="23" spans="2:13">
      <c r="B23" s="18"/>
      <c r="C23" s="16" t="s">
        <v>12</v>
      </c>
      <c r="D23" s="98">
        <f>-3.55929641346394E-09*D6^5+0.0000020015710579953*D6^4-0.000429972723418801*D6^3+0.0460773383745402*D6^2-2.80529044381005*D6+99.6338409554219</f>
        <v>51.159750167555572</v>
      </c>
      <c r="E23" s="19" t="s">
        <v>11</v>
      </c>
      <c r="F23" s="17"/>
    </row>
    <row r="24" spans="2:13">
      <c r="B24" s="18"/>
      <c r="C24" s="16"/>
      <c r="D24" s="16"/>
      <c r="E24" s="19"/>
      <c r="F24" s="17"/>
    </row>
    <row r="25" spans="2:13">
      <c r="B25" s="18"/>
      <c r="C25" s="30" t="s">
        <v>14</v>
      </c>
      <c r="D25" s="35">
        <f>D5*D22/100*D23/100</f>
        <v>0.49626402548971377</v>
      </c>
      <c r="E25" s="36" t="s">
        <v>8</v>
      </c>
      <c r="F25" s="17"/>
    </row>
    <row r="26" spans="2:13" ht="8.25" customHeight="1" thickBot="1">
      <c r="B26" s="22"/>
      <c r="C26" s="28"/>
      <c r="D26" s="33"/>
      <c r="E26" s="34"/>
      <c r="F26" s="21"/>
    </row>
    <row r="27" spans="2:13" ht="15.75" thickBot="1"/>
    <row r="28" spans="2:13" ht="8.25" customHeight="1">
      <c r="B28" s="31"/>
      <c r="C28" s="14"/>
      <c r="D28" s="14"/>
      <c r="E28" s="14"/>
      <c r="F28" s="15"/>
    </row>
    <row r="29" spans="2:13">
      <c r="B29" s="18"/>
      <c r="C29" s="84" t="s">
        <v>15</v>
      </c>
      <c r="D29" s="38" t="s">
        <v>16</v>
      </c>
      <c r="E29" s="38" t="s">
        <v>16</v>
      </c>
      <c r="F29" s="17"/>
    </row>
    <row r="30" spans="2:13">
      <c r="B30" s="18"/>
      <c r="C30" s="27"/>
      <c r="D30" s="16"/>
      <c r="E30" s="16"/>
      <c r="F30" s="17"/>
    </row>
    <row r="31" spans="2:13">
      <c r="B31" s="18"/>
      <c r="C31" s="16" t="s">
        <v>10</v>
      </c>
      <c r="D31" s="97">
        <f>4.59487179488902*D7^5-145.230769231237*D7^4+1815.58974359428*D7^3 - 11221.627039644*D7^2+34267.6195804252*D7-41210.141025571</f>
        <v>81.23520999597531</v>
      </c>
      <c r="E31" s="19" t="s">
        <v>11</v>
      </c>
      <c r="F31" s="17"/>
      <c r="G31" s="11"/>
      <c r="H31" s="11"/>
      <c r="I31" s="11"/>
      <c r="J31" s="11"/>
      <c r="K31" s="11"/>
      <c r="L31" s="11"/>
      <c r="M31" s="11"/>
    </row>
    <row r="32" spans="2:13">
      <c r="B32" s="18"/>
      <c r="C32" s="16" t="s">
        <v>12</v>
      </c>
      <c r="D32" s="98">
        <f>-3.55929641346394E-09*D6^5+0.0000020015710579953*D6^4-0.000429972723418801*D6^3+0.0460773383745402*D6^2-2.80529044381005*D6+99.6338409554219</f>
        <v>51.159750167555572</v>
      </c>
      <c r="E32" s="19" t="s">
        <v>11</v>
      </c>
      <c r="F32" s="17"/>
    </row>
    <row r="33" spans="2:13">
      <c r="B33" s="18"/>
      <c r="C33" s="16"/>
      <c r="D33" s="16"/>
      <c r="E33" s="19"/>
      <c r="F33" s="17"/>
    </row>
    <row r="34" spans="2:13">
      <c r="B34" s="18"/>
      <c r="C34" s="30" t="s">
        <v>14</v>
      </c>
      <c r="D34" s="35">
        <f>D5*D31/100*D32/100</f>
        <v>0.49040481968795518</v>
      </c>
      <c r="E34" s="36" t="s">
        <v>8</v>
      </c>
      <c r="F34" s="17"/>
    </row>
    <row r="35" spans="2:13" ht="8.25" customHeight="1" thickBot="1">
      <c r="B35" s="22"/>
      <c r="C35" s="28"/>
      <c r="D35" s="33"/>
      <c r="E35" s="34"/>
      <c r="F35" s="21"/>
    </row>
    <row r="36" spans="2:13" ht="15.75" thickBot="1"/>
    <row r="37" spans="2:13" ht="8.25" customHeight="1">
      <c r="B37" s="31"/>
      <c r="C37" s="14"/>
      <c r="D37" s="14"/>
      <c r="E37" s="14"/>
      <c r="F37" s="15"/>
    </row>
    <row r="38" spans="2:13">
      <c r="B38" s="18"/>
      <c r="C38" s="84" t="s">
        <v>15</v>
      </c>
      <c r="D38" s="38" t="s">
        <v>16</v>
      </c>
      <c r="E38" s="38" t="s">
        <v>16</v>
      </c>
      <c r="F38" s="17"/>
    </row>
    <row r="39" spans="2:13">
      <c r="B39" s="18"/>
      <c r="C39" s="27"/>
      <c r="D39" s="16"/>
      <c r="E39" s="16"/>
      <c r="F39" s="17"/>
    </row>
    <row r="40" spans="2:13">
      <c r="B40" s="18"/>
      <c r="C40" s="16" t="s">
        <v>10</v>
      </c>
      <c r="D40" s="97">
        <f>-9.86801751423627E-11*D7^5+11.6550116601304*D7^4-324.009324101167*D7^3+3353.61305437523*D7^2-15353.4848514933*D7+26374.6993052818</f>
        <v>79.748251747747418</v>
      </c>
      <c r="E40" s="19" t="s">
        <v>11</v>
      </c>
      <c r="F40" s="17"/>
      <c r="G40" s="11"/>
      <c r="H40" s="11"/>
      <c r="I40" s="11"/>
      <c r="J40" s="11"/>
      <c r="K40" s="11"/>
      <c r="L40" s="11"/>
      <c r="M40" s="11"/>
    </row>
    <row r="41" spans="2:13">
      <c r="B41" s="18"/>
      <c r="C41" s="16" t="s">
        <v>12</v>
      </c>
      <c r="D41" s="98">
        <f>-3.55929641346394E-09*D6^5+0.0000020015710579953*D6^4-0.000429972723418801*D6^3+0.0460773383745402*D6^2-2.80529044381005*D6+99.6338409554219</f>
        <v>51.159750167555572</v>
      </c>
      <c r="E41" s="19" t="s">
        <v>11</v>
      </c>
      <c r="F41" s="17"/>
    </row>
    <row r="42" spans="2:13">
      <c r="B42" s="18"/>
      <c r="C42" s="16"/>
      <c r="D42" s="16"/>
      <c r="E42" s="19"/>
      <c r="F42" s="17"/>
    </row>
    <row r="43" spans="2:13">
      <c r="B43" s="18"/>
      <c r="C43" s="30" t="s">
        <v>14</v>
      </c>
      <c r="D43" s="35">
        <f>D5*D40/100*D41/100</f>
        <v>0.48142827501426205</v>
      </c>
      <c r="E43" s="36" t="s">
        <v>8</v>
      </c>
      <c r="F43" s="17"/>
    </row>
    <row r="44" spans="2:13" ht="8.25" customHeight="1" thickBot="1">
      <c r="B44" s="22"/>
      <c r="C44" s="28"/>
      <c r="D44" s="33"/>
      <c r="E44" s="34"/>
      <c r="F44" s="21"/>
    </row>
    <row r="45" spans="2:13" ht="15.75" thickBot="1">
      <c r="C45" s="12"/>
      <c r="D45" s="13"/>
    </row>
    <row r="46" spans="2:13" ht="8.25" customHeight="1">
      <c r="B46" s="31"/>
      <c r="C46" s="37"/>
      <c r="D46" s="23"/>
      <c r="E46" s="14"/>
      <c r="F46" s="15"/>
    </row>
    <row r="47" spans="2:13">
      <c r="B47" s="18"/>
      <c r="C47" s="84" t="s">
        <v>17</v>
      </c>
      <c r="D47" s="38" t="s">
        <v>16</v>
      </c>
      <c r="E47" s="38" t="s">
        <v>16</v>
      </c>
      <c r="F47" s="17"/>
    </row>
    <row r="48" spans="2:13">
      <c r="B48" s="18"/>
      <c r="C48" s="16"/>
      <c r="D48" s="16"/>
      <c r="E48" s="16"/>
      <c r="F48" s="17"/>
    </row>
    <row r="49" spans="2:6">
      <c r="B49" s="18"/>
      <c r="C49" s="16" t="s">
        <v>12</v>
      </c>
      <c r="D49" s="98">
        <f>-3.55929641346394E-09*D6^5+0.0000020015710579953*D6^4-0.000429972723418801*D6^3+0.0460773383745402*D6^2-2.80529044381005*D6+99.6338409554219</f>
        <v>51.159750167555572</v>
      </c>
      <c r="E49" s="19" t="s">
        <v>11</v>
      </c>
      <c r="F49" s="17"/>
    </row>
    <row r="50" spans="2:6">
      <c r="B50" s="18"/>
      <c r="C50" s="16"/>
      <c r="D50" s="16"/>
      <c r="E50" s="19"/>
      <c r="F50" s="17"/>
    </row>
    <row r="51" spans="2:6">
      <c r="B51" s="18"/>
      <c r="C51" s="30" t="s">
        <v>14</v>
      </c>
      <c r="D51" s="35">
        <f>D5/(1+((0.0567*25)+1.476)*10^-8/10^(-1*D7))*D23/100</f>
        <v>0.49086515671887443</v>
      </c>
      <c r="E51" s="36" t="s">
        <v>8</v>
      </c>
      <c r="F51" s="17"/>
    </row>
    <row r="52" spans="2:6" ht="8.25" customHeight="1" thickBot="1">
      <c r="B52" s="22"/>
      <c r="C52" s="28"/>
      <c r="D52" s="33"/>
      <c r="E52" s="34"/>
      <c r="F52" s="21"/>
    </row>
  </sheetData>
  <mergeCells count="1">
    <mergeCell ref="I3:J4"/>
  </mergeCells>
  <hyperlinks>
    <hyperlink ref="D20" location="'Quelle pH_1'!A1" display="Quelle"/>
    <hyperlink ref="E20" location="'Quelle CYA'!A1" display="Quelle"/>
    <hyperlink ref="D47" location="'Quelle pH_2'!A1" display="Quelle"/>
    <hyperlink ref="E47" location="'Quelle CYA'!A1" display="Quelle"/>
    <hyperlink ref="D29" location="'Quelle pH_3'!A1" display="Quelle"/>
    <hyperlink ref="E29" location="'Quelle CYA'!A1" display="Quelle"/>
    <hyperlink ref="I3:J4" location="Start!A1" display="Zurück"/>
    <hyperlink ref="D11" location="'Quelle pH 4'!A1" display="Quelle"/>
    <hyperlink ref="E11" location="'Quelle CYA'!A1" display="Quelle"/>
    <hyperlink ref="D38" location="'Quelle pH 5'!A1" display="Quelle"/>
    <hyperlink ref="E38" location="'Quelle CYA'!A1" display="Quelle"/>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M43"/>
  <sheetViews>
    <sheetView workbookViewId="0">
      <selection activeCell="I3" sqref="I3:J4"/>
    </sheetView>
  </sheetViews>
  <sheetFormatPr baseColWidth="10" defaultRowHeight="15"/>
  <cols>
    <col min="1" max="1" width="4.85546875" style="49" customWidth="1"/>
    <col min="2" max="2" width="1.7109375" style="49" customWidth="1"/>
    <col min="3" max="3" width="32" style="49" customWidth="1"/>
    <col min="4" max="4" width="10.28515625" style="49" customWidth="1"/>
    <col min="5" max="5" width="8.42578125" style="49" customWidth="1"/>
    <col min="6" max="6" width="1.7109375" style="49" customWidth="1"/>
    <col min="7" max="16384" width="11.42578125" style="49"/>
  </cols>
  <sheetData>
    <row r="1" spans="2:10" ht="15.75" thickBot="1"/>
    <row r="2" spans="2:10" ht="8.25" customHeight="1">
      <c r="B2" s="50"/>
      <c r="C2" s="51"/>
      <c r="D2" s="51"/>
      <c r="E2" s="51"/>
      <c r="F2" s="52"/>
    </row>
    <row r="3" spans="2:10">
      <c r="B3" s="53"/>
      <c r="C3" s="85" t="s">
        <v>13</v>
      </c>
      <c r="D3" s="55"/>
      <c r="E3" s="55"/>
      <c r="F3" s="56"/>
      <c r="I3" s="109" t="s">
        <v>93</v>
      </c>
      <c r="J3" s="111"/>
    </row>
    <row r="4" spans="2:10">
      <c r="B4" s="53"/>
      <c r="C4" s="55"/>
      <c r="D4" s="55"/>
      <c r="E4" s="55"/>
      <c r="F4" s="56"/>
      <c r="I4" s="112"/>
      <c r="J4" s="114"/>
    </row>
    <row r="5" spans="2:10">
      <c r="B5" s="53"/>
      <c r="C5" s="57" t="s">
        <v>59</v>
      </c>
      <c r="D5" s="58">
        <v>100</v>
      </c>
      <c r="E5" s="55" t="s">
        <v>70</v>
      </c>
      <c r="F5" s="56"/>
    </row>
    <row r="6" spans="2:10">
      <c r="B6" s="53"/>
      <c r="C6" s="55" t="s">
        <v>62</v>
      </c>
      <c r="D6" s="59">
        <v>7.5</v>
      </c>
      <c r="E6" s="55" t="s">
        <v>9</v>
      </c>
      <c r="F6" s="56"/>
    </row>
    <row r="7" spans="2:10">
      <c r="B7" s="53"/>
      <c r="C7" s="55" t="s">
        <v>63</v>
      </c>
      <c r="D7" s="58">
        <v>1</v>
      </c>
      <c r="E7" s="55" t="s">
        <v>64</v>
      </c>
      <c r="F7" s="56"/>
    </row>
    <row r="8" spans="2:10">
      <c r="B8" s="53"/>
      <c r="C8" s="60" t="s">
        <v>65</v>
      </c>
      <c r="D8" s="59">
        <v>7</v>
      </c>
      <c r="E8" s="55" t="s">
        <v>9</v>
      </c>
      <c r="F8" s="56"/>
    </row>
    <row r="9" spans="2:10" ht="8.25" customHeight="1" thickBot="1">
      <c r="B9" s="61"/>
      <c r="C9" s="62"/>
      <c r="D9" s="63"/>
      <c r="E9" s="62"/>
      <c r="F9" s="64"/>
    </row>
    <row r="10" spans="2:10" ht="15.75" thickBot="1"/>
    <row r="11" spans="2:10" ht="8.25" customHeight="1">
      <c r="B11" s="50"/>
      <c r="C11" s="51"/>
      <c r="D11" s="51"/>
      <c r="E11" s="51"/>
      <c r="F11" s="52"/>
    </row>
    <row r="12" spans="2:10" s="65" customFormat="1">
      <c r="B12" s="80"/>
      <c r="C12" s="85" t="s">
        <v>66</v>
      </c>
      <c r="D12" s="77" t="s">
        <v>16</v>
      </c>
      <c r="E12" s="77"/>
      <c r="F12" s="81"/>
    </row>
    <row r="13" spans="2:10">
      <c r="B13" s="53"/>
      <c r="C13" s="54"/>
      <c r="D13" s="55"/>
      <c r="E13" s="55"/>
      <c r="F13" s="56"/>
    </row>
    <row r="14" spans="2:10">
      <c r="B14" s="53"/>
      <c r="C14" s="66" t="s">
        <v>67</v>
      </c>
      <c r="D14" s="95">
        <v>6.37</v>
      </c>
      <c r="E14" s="55"/>
      <c r="F14" s="56"/>
    </row>
    <row r="15" spans="2:10">
      <c r="B15" s="53"/>
      <c r="C15" s="54"/>
      <c r="D15" s="55"/>
      <c r="E15" s="55"/>
      <c r="F15" s="56"/>
    </row>
    <row r="16" spans="2:10">
      <c r="B16" s="53"/>
      <c r="C16" s="54" t="str">
        <f>"pH "&amp;D6&amp;":"</f>
        <v>pH 7,5:</v>
      </c>
      <c r="D16" s="55"/>
      <c r="E16" s="55"/>
      <c r="F16" s="56"/>
    </row>
    <row r="17" spans="2:13" ht="18">
      <c r="B17" s="53"/>
      <c r="C17" s="66" t="s">
        <v>32</v>
      </c>
      <c r="D17" s="96">
        <f>D5*0.01*D7*2/(10^(-1*(D6-D14))+1)</f>
        <v>1.861970239263635</v>
      </c>
      <c r="E17" s="55" t="s">
        <v>68</v>
      </c>
      <c r="F17" s="56"/>
    </row>
    <row r="18" spans="2:13" ht="18">
      <c r="B18" s="53"/>
      <c r="C18" s="66" t="s">
        <v>69</v>
      </c>
      <c r="D18" s="96">
        <f>D5*0.01*D7*2-D17</f>
        <v>0.13802976073636497</v>
      </c>
      <c r="E18" s="55" t="s">
        <v>68</v>
      </c>
      <c r="F18" s="56"/>
    </row>
    <row r="19" spans="2:13">
      <c r="B19" s="53"/>
      <c r="C19" s="54" t="str">
        <f>"pH "&amp;D8&amp;":"</f>
        <v>pH 7:</v>
      </c>
      <c r="D19" s="55"/>
      <c r="E19" s="55"/>
      <c r="F19" s="56"/>
    </row>
    <row r="20" spans="2:13" ht="18">
      <c r="B20" s="53"/>
      <c r="C20" s="66" t="s">
        <v>32</v>
      </c>
      <c r="D20" s="96">
        <f>D5*0.01*D7*2/(10^(-1*(D8-D14))+1)</f>
        <v>1.6201903172095133</v>
      </c>
      <c r="E20" s="55" t="s">
        <v>68</v>
      </c>
      <c r="F20" s="56"/>
    </row>
    <row r="21" spans="2:13" ht="18">
      <c r="B21" s="53"/>
      <c r="C21" s="66" t="s">
        <v>69</v>
      </c>
      <c r="D21" s="96">
        <f>D5*0.01*D7*2-D20</f>
        <v>0.37980968279048666</v>
      </c>
      <c r="E21" s="55" t="s">
        <v>68</v>
      </c>
      <c r="F21" s="56"/>
      <c r="G21" s="68"/>
      <c r="H21" s="68"/>
      <c r="I21" s="68"/>
      <c r="J21" s="68"/>
      <c r="K21" s="68"/>
      <c r="L21" s="68"/>
      <c r="M21" s="68"/>
    </row>
    <row r="22" spans="2:13">
      <c r="B22" s="53"/>
      <c r="C22" s="66"/>
      <c r="D22" s="67"/>
      <c r="E22" s="55"/>
      <c r="F22" s="56"/>
      <c r="G22" s="68"/>
      <c r="H22" s="68"/>
      <c r="I22" s="68"/>
      <c r="J22" s="68"/>
      <c r="K22" s="68"/>
      <c r="L22" s="68"/>
      <c r="M22" s="68"/>
    </row>
    <row r="23" spans="2:13" ht="18">
      <c r="B23" s="53"/>
      <c r="C23" s="66" t="s">
        <v>49</v>
      </c>
      <c r="D23" s="96">
        <f>D17-D20</f>
        <v>0.24177992205412169</v>
      </c>
      <c r="E23" s="69" t="s">
        <v>68</v>
      </c>
      <c r="F23" s="56"/>
    </row>
    <row r="24" spans="2:13" ht="8.25" customHeight="1" thickBot="1">
      <c r="B24" s="61"/>
      <c r="C24" s="70"/>
      <c r="D24" s="71"/>
      <c r="E24" s="72"/>
      <c r="F24" s="64"/>
    </row>
    <row r="25" spans="2:13" ht="15.75" thickBot="1">
      <c r="C25" s="73"/>
      <c r="D25" s="74"/>
    </row>
    <row r="26" spans="2:13" ht="8.25" customHeight="1">
      <c r="B26" s="50"/>
      <c r="C26" s="75"/>
      <c r="D26" s="76"/>
      <c r="E26" s="51"/>
      <c r="F26" s="52"/>
    </row>
    <row r="27" spans="2:13" ht="18">
      <c r="B27" s="53"/>
      <c r="C27" s="85" t="s">
        <v>103</v>
      </c>
      <c r="D27" s="77" t="s">
        <v>16</v>
      </c>
      <c r="E27" s="77"/>
      <c r="F27" s="56"/>
    </row>
    <row r="28" spans="2:13">
      <c r="B28" s="53"/>
      <c r="C28" s="55"/>
      <c r="D28" s="55"/>
      <c r="E28" s="55"/>
      <c r="F28" s="56"/>
    </row>
    <row r="29" spans="2:13">
      <c r="B29" s="53"/>
      <c r="C29" s="55" t="s">
        <v>53</v>
      </c>
      <c r="D29" s="58">
        <v>95</v>
      </c>
      <c r="E29" s="69" t="s">
        <v>11</v>
      </c>
      <c r="F29" s="56"/>
    </row>
    <row r="30" spans="2:13">
      <c r="B30" s="53"/>
      <c r="C30" s="55" t="s">
        <v>71</v>
      </c>
      <c r="D30" s="94">
        <v>120.059</v>
      </c>
      <c r="E30" s="69" t="s">
        <v>72</v>
      </c>
      <c r="F30" s="56"/>
    </row>
    <row r="31" spans="2:13">
      <c r="B31" s="53"/>
      <c r="C31" s="55"/>
      <c r="D31" s="55"/>
      <c r="E31" s="69"/>
      <c r="F31" s="56"/>
    </row>
    <row r="32" spans="2:13">
      <c r="B32" s="53"/>
      <c r="C32" s="78" t="s">
        <v>73</v>
      </c>
      <c r="D32" s="86">
        <f>D23*D30*100/D29</f>
        <v>30.555637538837679</v>
      </c>
      <c r="E32" s="79" t="s">
        <v>74</v>
      </c>
      <c r="F32" s="56"/>
    </row>
    <row r="33" spans="2:6" ht="8.25" customHeight="1" thickBot="1">
      <c r="B33" s="61"/>
      <c r="C33" s="70"/>
      <c r="D33" s="71"/>
      <c r="E33" s="72"/>
      <c r="F33" s="64"/>
    </row>
    <row r="34" spans="2:6" ht="15.75" thickBot="1"/>
    <row r="35" spans="2:6" ht="8.25" customHeight="1">
      <c r="B35" s="50"/>
      <c r="C35" s="75"/>
      <c r="D35" s="76"/>
      <c r="E35" s="51"/>
      <c r="F35" s="52"/>
    </row>
    <row r="36" spans="2:6" ht="18">
      <c r="B36" s="53"/>
      <c r="C36" s="85" t="s">
        <v>104</v>
      </c>
      <c r="D36" s="77" t="s">
        <v>16</v>
      </c>
      <c r="E36" s="77" t="s">
        <v>16</v>
      </c>
      <c r="F36" s="56"/>
    </row>
    <row r="37" spans="2:6">
      <c r="B37" s="53"/>
      <c r="C37" s="55"/>
      <c r="D37" s="55"/>
      <c r="E37" s="55"/>
      <c r="F37" s="56"/>
    </row>
    <row r="38" spans="2:6">
      <c r="B38" s="53"/>
      <c r="C38" s="55" t="s">
        <v>53</v>
      </c>
      <c r="D38" s="58">
        <v>30</v>
      </c>
      <c r="E38" s="69" t="s">
        <v>11</v>
      </c>
      <c r="F38" s="56"/>
    </row>
    <row r="39" spans="2:6">
      <c r="B39" s="53"/>
      <c r="C39" s="55" t="s">
        <v>71</v>
      </c>
      <c r="D39" s="94">
        <v>98.078000000000003</v>
      </c>
      <c r="E39" s="69" t="s">
        <v>72</v>
      </c>
      <c r="F39" s="56"/>
    </row>
    <row r="40" spans="2:6">
      <c r="B40" s="53"/>
      <c r="C40" s="55" t="s">
        <v>83</v>
      </c>
      <c r="D40" s="93">
        <f>-3.7690895087126E-10*D38^5+7.26911020653311E-08*D38^4-4.76190592765076E-06*D38^3+0.0001581146391987*D38^2+0.00505610133759853*D38+1.00067088253995</f>
        <v>1.2158065430669118</v>
      </c>
      <c r="E40" s="69" t="s">
        <v>76</v>
      </c>
      <c r="F40" s="56"/>
    </row>
    <row r="41" spans="2:6">
      <c r="B41" s="53"/>
      <c r="C41" s="55"/>
      <c r="D41" s="55"/>
      <c r="E41" s="69"/>
      <c r="F41" s="56"/>
    </row>
    <row r="42" spans="2:6">
      <c r="B42" s="53"/>
      <c r="C42" s="78" t="s">
        <v>73</v>
      </c>
      <c r="D42" s="86">
        <f>D23/2*D39*100/D38/D40</f>
        <v>32.506941352975716</v>
      </c>
      <c r="E42" s="79" t="s">
        <v>84</v>
      </c>
      <c r="F42" s="56"/>
    </row>
    <row r="43" spans="2:6" ht="8.25" customHeight="1" thickBot="1">
      <c r="B43" s="61"/>
      <c r="C43" s="70"/>
      <c r="D43" s="71"/>
      <c r="E43" s="72"/>
      <c r="F43" s="64"/>
    </row>
  </sheetData>
  <mergeCells count="1">
    <mergeCell ref="I3:J4"/>
  </mergeCells>
  <hyperlinks>
    <hyperlink ref="D12" location="'Quelle pH Senker'!A1" display="Quelle"/>
    <hyperlink ref="D27" location="'Quelle pH Senker'!A1" display="Quelle"/>
    <hyperlink ref="D36" location="'Quelle pH Senker'!A1" display="Quelle"/>
    <hyperlink ref="E36" location="'Quelle pH Senker 2'!A1" display="Quelle"/>
    <hyperlink ref="I3:J4" location="Start!A1" display="Zurück"/>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J38"/>
  <sheetViews>
    <sheetView workbookViewId="0">
      <selection activeCell="I3" sqref="I3:J4"/>
    </sheetView>
  </sheetViews>
  <sheetFormatPr baseColWidth="10" defaultRowHeight="15"/>
  <cols>
    <col min="1" max="1" width="4.85546875" customWidth="1"/>
    <col min="2" max="2" width="1.7109375" customWidth="1"/>
    <col min="3" max="3" width="32" customWidth="1"/>
    <col min="4" max="5" width="8.42578125" customWidth="1"/>
    <col min="6" max="6" width="1.7109375" customWidth="1"/>
  </cols>
  <sheetData>
    <row r="1" spans="2:10" ht="15.75" thickBot="1"/>
    <row r="2" spans="2:10" ht="8.25" customHeight="1">
      <c r="B2" s="31"/>
      <c r="C2" s="14"/>
      <c r="D2" s="14"/>
      <c r="E2" s="14"/>
      <c r="F2" s="15"/>
    </row>
    <row r="3" spans="2:10">
      <c r="B3" s="18"/>
      <c r="C3" s="84" t="s">
        <v>13</v>
      </c>
      <c r="D3" s="16"/>
      <c r="E3" s="16"/>
      <c r="F3" s="17"/>
      <c r="I3" s="109" t="s">
        <v>93</v>
      </c>
      <c r="J3" s="111"/>
    </row>
    <row r="4" spans="2:10">
      <c r="B4" s="18"/>
      <c r="C4" s="16"/>
      <c r="D4" s="16"/>
      <c r="E4" s="16"/>
      <c r="F4" s="17"/>
      <c r="I4" s="112"/>
      <c r="J4" s="114"/>
    </row>
    <row r="5" spans="2:10" s="49" customFormat="1">
      <c r="B5" s="53"/>
      <c r="C5" s="55" t="s">
        <v>63</v>
      </c>
      <c r="D5" s="58">
        <v>100</v>
      </c>
      <c r="E5" s="55" t="s">
        <v>64</v>
      </c>
      <c r="F5" s="56"/>
    </row>
    <row r="6" spans="2:10" s="49" customFormat="1">
      <c r="B6" s="53"/>
      <c r="C6" s="55"/>
      <c r="D6" s="105"/>
      <c r="E6" s="55"/>
      <c r="F6" s="56"/>
    </row>
    <row r="7" spans="2:10">
      <c r="B7" s="18"/>
      <c r="C7" s="26" t="s">
        <v>60</v>
      </c>
      <c r="D7" s="24">
        <v>1.66</v>
      </c>
      <c r="E7" s="16" t="s">
        <v>8</v>
      </c>
      <c r="F7" s="17"/>
    </row>
    <row r="8" spans="2:10">
      <c r="B8" s="18"/>
      <c r="C8" s="30" t="s">
        <v>96</v>
      </c>
      <c r="D8" s="24">
        <v>1.76</v>
      </c>
      <c r="E8" s="16" t="s">
        <v>8</v>
      </c>
      <c r="F8" s="17"/>
    </row>
    <row r="9" spans="2:10">
      <c r="B9" s="18"/>
      <c r="C9" s="104" t="s">
        <v>98</v>
      </c>
      <c r="D9" s="102"/>
      <c r="E9" s="16"/>
      <c r="F9" s="17"/>
    </row>
    <row r="10" spans="2:10">
      <c r="B10" s="18"/>
      <c r="C10" s="29" t="s">
        <v>97</v>
      </c>
      <c r="D10" s="103">
        <f>'Rechner aktives Chlor'!D16</f>
        <v>0.48347353269702309</v>
      </c>
      <c r="E10" s="16" t="s">
        <v>8</v>
      </c>
      <c r="F10" s="17"/>
    </row>
    <row r="11" spans="2:10">
      <c r="B11" s="18"/>
      <c r="C11" s="30" t="s">
        <v>96</v>
      </c>
      <c r="D11" s="24">
        <v>0.58299999999999996</v>
      </c>
      <c r="E11" s="16" t="s">
        <v>8</v>
      </c>
      <c r="F11" s="17"/>
    </row>
    <row r="12" spans="2:10" ht="8.25" customHeight="1" thickBot="1">
      <c r="B12" s="22"/>
      <c r="C12" s="20"/>
      <c r="D12" s="32"/>
      <c r="E12" s="20"/>
      <c r="F12" s="21"/>
    </row>
    <row r="13" spans="2:10" ht="15.75" thickBot="1"/>
    <row r="14" spans="2:10" s="49" customFormat="1" ht="8.25" customHeight="1">
      <c r="B14" s="50"/>
      <c r="C14" s="51"/>
      <c r="D14" s="51"/>
      <c r="E14" s="51"/>
      <c r="F14" s="52"/>
    </row>
    <row r="15" spans="2:10" s="65" customFormat="1">
      <c r="B15" s="80"/>
      <c r="C15" s="85" t="s">
        <v>66</v>
      </c>
      <c r="D15" s="77" t="s">
        <v>16</v>
      </c>
      <c r="E15" s="77" t="s">
        <v>16</v>
      </c>
      <c r="F15" s="81"/>
    </row>
    <row r="16" spans="2:10" s="49" customFormat="1">
      <c r="B16" s="53"/>
      <c r="C16" s="54"/>
      <c r="D16" s="55"/>
      <c r="E16" s="55"/>
      <c r="F16" s="56"/>
    </row>
    <row r="17" spans="2:6" s="49" customFormat="1">
      <c r="B17" s="53"/>
      <c r="C17" s="66" t="s">
        <v>107</v>
      </c>
      <c r="D17" s="95">
        <v>13</v>
      </c>
      <c r="E17" s="55" t="s">
        <v>11</v>
      </c>
      <c r="F17" s="56"/>
    </row>
    <row r="18" spans="2:6" s="49" customFormat="1">
      <c r="B18" s="53"/>
      <c r="C18" s="66" t="s">
        <v>108</v>
      </c>
      <c r="D18" s="106">
        <v>1.2</v>
      </c>
      <c r="E18" s="55" t="s">
        <v>76</v>
      </c>
      <c r="F18" s="56"/>
    </row>
    <row r="19" spans="2:6" s="49" customFormat="1">
      <c r="B19" s="53"/>
      <c r="C19" s="66" t="s">
        <v>105</v>
      </c>
      <c r="D19" s="106">
        <v>9.6</v>
      </c>
      <c r="E19" s="55" t="s">
        <v>106</v>
      </c>
      <c r="F19" s="56"/>
    </row>
    <row r="20" spans="2:6" s="49" customFormat="1">
      <c r="B20" s="53"/>
      <c r="C20" s="54"/>
      <c r="D20" s="55"/>
      <c r="E20" s="55"/>
      <c r="F20" s="56"/>
    </row>
    <row r="21" spans="2:6" s="49" customFormat="1">
      <c r="B21" s="53"/>
      <c r="C21" s="66" t="s">
        <v>100</v>
      </c>
      <c r="D21" s="96">
        <f>D8-D7</f>
        <v>0.10000000000000009</v>
      </c>
      <c r="E21" s="55" t="s">
        <v>101</v>
      </c>
      <c r="F21" s="56"/>
    </row>
    <row r="22" spans="2:6" s="49" customFormat="1">
      <c r="B22" s="53"/>
      <c r="C22" s="66"/>
      <c r="D22" s="108"/>
      <c r="E22" s="55"/>
      <c r="F22" s="56"/>
    </row>
    <row r="23" spans="2:6" s="49" customFormat="1">
      <c r="B23" s="53"/>
      <c r="C23" s="66" t="s">
        <v>102</v>
      </c>
      <c r="D23" s="96">
        <f>D11-D10</f>
        <v>9.9526467302976873E-2</v>
      </c>
      <c r="E23" s="55" t="s">
        <v>101</v>
      </c>
      <c r="F23" s="56"/>
    </row>
    <row r="24" spans="2:6" s="49" customFormat="1">
      <c r="B24" s="53"/>
      <c r="C24" s="16" t="s">
        <v>10</v>
      </c>
      <c r="D24" s="107">
        <f>'Rechner aktives Chlor'!D13</f>
        <v>80.087047229938435</v>
      </c>
      <c r="E24" s="55" t="s">
        <v>11</v>
      </c>
      <c r="F24" s="56"/>
    </row>
    <row r="25" spans="2:6" s="49" customFormat="1">
      <c r="B25" s="53"/>
      <c r="C25" s="16" t="s">
        <v>12</v>
      </c>
      <c r="D25" s="107">
        <f>'Rechner aktives Chlor'!D14</f>
        <v>51.159750167555572</v>
      </c>
      <c r="E25" s="55" t="s">
        <v>11</v>
      </c>
      <c r="F25" s="56"/>
    </row>
    <row r="26" spans="2:6" s="49" customFormat="1" ht="8.25" customHeight="1" thickBot="1">
      <c r="B26" s="61"/>
      <c r="C26" s="70"/>
      <c r="D26" s="71"/>
      <c r="E26" s="72"/>
      <c r="F26" s="64"/>
    </row>
    <row r="27" spans="2:6" ht="15.75" thickBot="1"/>
    <row r="28" spans="2:6">
      <c r="B28" s="50"/>
      <c r="C28" s="75"/>
      <c r="D28" s="76"/>
      <c r="E28" s="51"/>
      <c r="F28" s="52"/>
    </row>
    <row r="29" spans="2:6">
      <c r="B29" s="53"/>
      <c r="C29" s="85" t="s">
        <v>112</v>
      </c>
      <c r="D29" s="77"/>
      <c r="E29" s="77"/>
      <c r="F29" s="56"/>
    </row>
    <row r="30" spans="2:6">
      <c r="B30" s="53"/>
      <c r="C30" s="55"/>
      <c r="D30" s="55"/>
      <c r="E30" s="55"/>
      <c r="F30" s="56"/>
    </row>
    <row r="31" spans="2:6">
      <c r="B31" s="53"/>
      <c r="C31" s="78" t="s">
        <v>73</v>
      </c>
      <c r="D31" s="86">
        <f>D5*1000*D21/1000/D19*100/D18</f>
        <v>86.805555555555628</v>
      </c>
      <c r="E31" s="79" t="s">
        <v>84</v>
      </c>
      <c r="F31" s="56"/>
    </row>
    <row r="32" spans="2:6" ht="15.75" thickBot="1">
      <c r="B32" s="61"/>
      <c r="C32" s="70"/>
      <c r="D32" s="71"/>
      <c r="E32" s="72"/>
      <c r="F32" s="64"/>
    </row>
    <row r="33" spans="2:10" ht="15.75" thickBot="1"/>
    <row r="34" spans="2:10">
      <c r="B34" s="50"/>
      <c r="C34" s="75"/>
      <c r="D34" s="76"/>
      <c r="E34" s="51"/>
      <c r="F34" s="52"/>
    </row>
    <row r="35" spans="2:10">
      <c r="B35" s="53"/>
      <c r="C35" s="85" t="s">
        <v>113</v>
      </c>
      <c r="D35" s="77"/>
      <c r="E35" s="77"/>
      <c r="F35" s="56"/>
      <c r="H35" s="116" t="s">
        <v>109</v>
      </c>
      <c r="I35" s="116"/>
      <c r="J35" s="116"/>
    </row>
    <row r="36" spans="2:10">
      <c r="B36" s="53"/>
      <c r="C36" s="55"/>
      <c r="D36" s="55"/>
      <c r="E36" s="55"/>
      <c r="F36" s="56"/>
      <c r="H36" s="116"/>
      <c r="I36" s="116"/>
      <c r="J36" s="116"/>
    </row>
    <row r="37" spans="2:10">
      <c r="B37" s="53"/>
      <c r="C37" s="78" t="s">
        <v>73</v>
      </c>
      <c r="D37" s="86">
        <f>D5*1000*D23/1000/D19*100/D18/D24*100/D25*100</f>
        <v>210.86058799240095</v>
      </c>
      <c r="E37" s="79" t="s">
        <v>84</v>
      </c>
      <c r="F37" s="56"/>
      <c r="H37" s="116"/>
      <c r="I37" s="116"/>
      <c r="J37" s="116"/>
    </row>
    <row r="38" spans="2:10" ht="15.75" thickBot="1">
      <c r="B38" s="61"/>
      <c r="C38" s="70"/>
      <c r="D38" s="71"/>
      <c r="E38" s="72"/>
      <c r="F38" s="64"/>
    </row>
  </sheetData>
  <mergeCells count="2">
    <mergeCell ref="I3:J4"/>
    <mergeCell ref="H35:J37"/>
  </mergeCells>
  <hyperlinks>
    <hyperlink ref="I3:J4" location="Start!A1" display="Zurück"/>
    <hyperlink ref="C10" location="'Rechner Chlor'!A1" display="Aktives freies Chlor:"/>
    <hyperlink ref="D15" location="'Quelle Chlor 1'!A1" display="Quelle"/>
    <hyperlink ref="E15" location="'Quelle Chlor 2'!A1" display="Quelle"/>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22"/>
  <sheetViews>
    <sheetView workbookViewId="0">
      <selection activeCell="A21" sqref="A21"/>
    </sheetView>
  </sheetViews>
  <sheetFormatPr baseColWidth="10" defaultRowHeight="1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c r="A1" s="3" t="s">
        <v>5</v>
      </c>
      <c r="H1" s="4" t="s">
        <v>4</v>
      </c>
      <c r="I1" s="4"/>
      <c r="J1" s="4"/>
      <c r="K1" s="4"/>
      <c r="L1" s="3" t="s">
        <v>6</v>
      </c>
    </row>
    <row r="2" spans="1:12">
      <c r="H2" s="6" t="s">
        <v>0</v>
      </c>
      <c r="I2" s="6" t="s">
        <v>77</v>
      </c>
      <c r="J2" s="6" t="s">
        <v>78</v>
      </c>
      <c r="K2" s="7"/>
    </row>
    <row r="3" spans="1:12">
      <c r="H3" s="5">
        <v>6</v>
      </c>
      <c r="I3" s="5">
        <v>98</v>
      </c>
      <c r="J3" s="5">
        <f>100-I3</f>
        <v>2</v>
      </c>
      <c r="K3" s="8"/>
    </row>
    <row r="4" spans="1:12">
      <c r="H4" s="5">
        <v>6.25</v>
      </c>
      <c r="I4" s="5">
        <v>96</v>
      </c>
      <c r="J4" s="5">
        <f t="shared" ref="J4:J11" si="0">100-I4</f>
        <v>4</v>
      </c>
      <c r="K4" s="8"/>
    </row>
    <row r="5" spans="1:12">
      <c r="H5" s="5">
        <v>6.5</v>
      </c>
      <c r="I5" s="5">
        <v>92</v>
      </c>
      <c r="J5" s="5">
        <f t="shared" si="0"/>
        <v>8</v>
      </c>
      <c r="K5" s="8"/>
    </row>
    <row r="6" spans="1:12">
      <c r="H6" s="5">
        <v>6.75</v>
      </c>
      <c r="I6" s="5">
        <v>86</v>
      </c>
      <c r="J6" s="5">
        <f t="shared" si="0"/>
        <v>14</v>
      </c>
      <c r="K6" s="8"/>
    </row>
    <row r="7" spans="1:12">
      <c r="H7" s="5">
        <v>7</v>
      </c>
      <c r="I7" s="5">
        <v>79</v>
      </c>
      <c r="J7" s="5">
        <f t="shared" si="0"/>
        <v>21</v>
      </c>
      <c r="K7" s="8"/>
    </row>
    <row r="8" spans="1:12">
      <c r="H8" s="5">
        <v>7.25</v>
      </c>
      <c r="I8" s="5">
        <v>71</v>
      </c>
      <c r="J8" s="5">
        <f t="shared" si="0"/>
        <v>29</v>
      </c>
      <c r="K8" s="8"/>
    </row>
    <row r="9" spans="1:12">
      <c r="H9" s="5">
        <v>7.5</v>
      </c>
      <c r="I9" s="5">
        <v>59</v>
      </c>
      <c r="J9" s="5">
        <f t="shared" si="0"/>
        <v>41</v>
      </c>
      <c r="K9" s="8"/>
    </row>
    <row r="10" spans="1:12">
      <c r="H10" s="5">
        <v>7.75</v>
      </c>
      <c r="I10" s="5">
        <v>45</v>
      </c>
      <c r="J10" s="5">
        <f t="shared" si="0"/>
        <v>55</v>
      </c>
      <c r="K10" s="8"/>
    </row>
    <row r="11" spans="1:12">
      <c r="H11" s="5">
        <v>8</v>
      </c>
      <c r="I11" s="5">
        <v>30</v>
      </c>
      <c r="J11" s="5">
        <f t="shared" si="0"/>
        <v>70</v>
      </c>
      <c r="K11" s="8"/>
    </row>
    <row r="20" spans="1:2">
      <c r="A20" s="2" t="s">
        <v>1</v>
      </c>
      <c r="B20" s="1" t="s">
        <v>2</v>
      </c>
    </row>
    <row r="21" spans="1:2">
      <c r="A21" s="2" t="s">
        <v>80</v>
      </c>
      <c r="B21" s="1"/>
    </row>
    <row r="22" spans="1:2">
      <c r="B22" s="1"/>
    </row>
  </sheetData>
  <hyperlinks>
    <hyperlink ref="B20" r:id="rId1"/>
  </hyperlinks>
  <pageMargins left="0.7" right="0.7" top="0.78740157499999996" bottom="0.78740157499999996"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dimension ref="A1:I18"/>
  <sheetViews>
    <sheetView workbookViewId="0">
      <selection activeCell="F22" sqref="F22"/>
    </sheetView>
  </sheetViews>
  <sheetFormatPr baseColWidth="10" defaultRowHeight="15"/>
  <cols>
    <col min="1" max="6" width="11.42578125" style="2"/>
    <col min="7" max="7" width="6.7109375" style="2" customWidth="1"/>
    <col min="8" max="8" width="8.85546875" style="2" customWidth="1"/>
    <col min="9" max="16384" width="11.42578125" style="2"/>
  </cols>
  <sheetData>
    <row r="1" spans="1:9">
      <c r="A1" s="3" t="s">
        <v>5</v>
      </c>
      <c r="H1" s="4"/>
      <c r="I1" s="3"/>
    </row>
    <row r="2" spans="1:9">
      <c r="H2" s="7"/>
    </row>
    <row r="3" spans="1:9">
      <c r="H3" s="8"/>
    </row>
    <row r="15" spans="1:9">
      <c r="A15" s="2" t="s">
        <v>1</v>
      </c>
      <c r="B15" s="1" t="s">
        <v>7</v>
      </c>
    </row>
    <row r="16" spans="1:9">
      <c r="B16" s="1" t="s">
        <v>120</v>
      </c>
    </row>
    <row r="17" spans="1:2">
      <c r="A17" s="2" t="s">
        <v>80</v>
      </c>
      <c r="B17" s="1"/>
    </row>
    <row r="18" spans="1:2">
      <c r="B18" s="1"/>
    </row>
  </sheetData>
  <hyperlinks>
    <hyperlink ref="B15" r:id="rId1"/>
  </hyperlinks>
  <pageMargins left="0.7" right="0.7" top="0.78740157499999996" bottom="0.78740157499999996"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dimension ref="A1:L20"/>
  <sheetViews>
    <sheetView workbookViewId="0">
      <selection activeCell="A19" sqref="A19"/>
    </sheetView>
  </sheetViews>
  <sheetFormatPr baseColWidth="10" defaultRowHeight="1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c r="A1" s="3" t="s">
        <v>5</v>
      </c>
      <c r="H1" s="4" t="s">
        <v>4</v>
      </c>
      <c r="I1" s="4"/>
      <c r="J1" s="4"/>
      <c r="K1" s="4"/>
      <c r="L1" s="3" t="s">
        <v>6</v>
      </c>
    </row>
    <row r="2" spans="1:12">
      <c r="H2" s="6" t="s">
        <v>0</v>
      </c>
      <c r="I2" s="6" t="s">
        <v>77</v>
      </c>
      <c r="J2" s="6" t="s">
        <v>78</v>
      </c>
      <c r="K2" s="7"/>
    </row>
    <row r="3" spans="1:12">
      <c r="H3" s="5">
        <v>6</v>
      </c>
      <c r="I3" s="5">
        <v>95</v>
      </c>
      <c r="J3" s="5">
        <f>100-I3</f>
        <v>5</v>
      </c>
      <c r="K3" s="8"/>
    </row>
    <row r="4" spans="1:12">
      <c r="H4" s="5">
        <v>6.25</v>
      </c>
      <c r="I4" s="5">
        <v>92.5</v>
      </c>
      <c r="J4" s="5">
        <f t="shared" ref="J4:J11" si="0">100-I4</f>
        <v>7.5</v>
      </c>
      <c r="K4" s="8"/>
    </row>
    <row r="5" spans="1:12">
      <c r="H5" s="5">
        <v>6.5</v>
      </c>
      <c r="I5" s="5">
        <v>90</v>
      </c>
      <c r="J5" s="5">
        <f t="shared" si="0"/>
        <v>10</v>
      </c>
      <c r="K5" s="8"/>
    </row>
    <row r="6" spans="1:12">
      <c r="H6" s="5">
        <v>6.75</v>
      </c>
      <c r="I6" s="5">
        <v>85</v>
      </c>
      <c r="J6" s="5">
        <f t="shared" si="0"/>
        <v>15</v>
      </c>
      <c r="K6" s="8"/>
    </row>
    <row r="7" spans="1:12">
      <c r="H7" s="5">
        <v>7</v>
      </c>
      <c r="I7" s="5">
        <v>77.5</v>
      </c>
      <c r="J7" s="5">
        <f t="shared" si="0"/>
        <v>22.5</v>
      </c>
      <c r="K7" s="8"/>
    </row>
    <row r="8" spans="1:12">
      <c r="H8" s="5">
        <v>7.25</v>
      </c>
      <c r="I8" s="5">
        <v>67.5</v>
      </c>
      <c r="J8" s="5">
        <f t="shared" si="0"/>
        <v>32.5</v>
      </c>
      <c r="K8" s="8"/>
    </row>
    <row r="9" spans="1:12">
      <c r="H9" s="5">
        <v>7.5</v>
      </c>
      <c r="I9" s="5">
        <v>50</v>
      </c>
      <c r="J9" s="5">
        <f t="shared" si="0"/>
        <v>50</v>
      </c>
      <c r="K9" s="8"/>
    </row>
    <row r="10" spans="1:12">
      <c r="H10" s="5">
        <v>7.75</v>
      </c>
      <c r="I10" s="5">
        <v>38</v>
      </c>
      <c r="J10" s="5">
        <f t="shared" si="0"/>
        <v>62</v>
      </c>
      <c r="K10" s="8"/>
    </row>
    <row r="11" spans="1:12">
      <c r="H11" s="5">
        <v>8</v>
      </c>
      <c r="I11" s="5">
        <v>28</v>
      </c>
      <c r="J11" s="5">
        <f t="shared" si="0"/>
        <v>72</v>
      </c>
      <c r="K11" s="8"/>
    </row>
    <row r="18" spans="1:2">
      <c r="A18" s="2" t="s">
        <v>1</v>
      </c>
      <c r="B18" s="1" t="s">
        <v>3</v>
      </c>
    </row>
    <row r="19" spans="1:2">
      <c r="A19" s="2" t="s">
        <v>80</v>
      </c>
      <c r="B19" s="1"/>
    </row>
    <row r="20" spans="1:2">
      <c r="B20" s="1"/>
    </row>
  </sheetData>
  <hyperlinks>
    <hyperlink ref="B18" r:id="rId1"/>
  </hyperlinks>
  <pageMargins left="0.7" right="0.7" top="0.78740157499999996" bottom="0.78740157499999996" header="0.3" footer="0.3"/>
  <pageSetup paperSize="9" orientation="portrait" horizontalDpi="0" verticalDpi="0" r:id="rId2"/>
  <drawing r:id="rId3"/>
</worksheet>
</file>

<file path=xl/worksheets/sheet8.xml><?xml version="1.0" encoding="utf-8"?>
<worksheet xmlns="http://schemas.openxmlformats.org/spreadsheetml/2006/main" xmlns:r="http://schemas.openxmlformats.org/officeDocument/2006/relationships">
  <dimension ref="A1:L23"/>
  <sheetViews>
    <sheetView workbookViewId="0">
      <selection activeCell="K29" sqref="K29"/>
    </sheetView>
  </sheetViews>
  <sheetFormatPr baseColWidth="10" defaultRowHeight="15"/>
  <cols>
    <col min="1" max="5" width="11.42578125" style="2"/>
    <col min="6"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c r="A1" s="3" t="s">
        <v>5</v>
      </c>
      <c r="H1" s="4" t="s">
        <v>4</v>
      </c>
      <c r="I1" s="4"/>
      <c r="J1" s="4"/>
      <c r="K1" s="4"/>
      <c r="L1" s="3" t="s">
        <v>6</v>
      </c>
    </row>
    <row r="2" spans="1:12">
      <c r="H2" s="6" t="s">
        <v>0</v>
      </c>
      <c r="I2" s="6" t="s">
        <v>77</v>
      </c>
      <c r="J2" s="6" t="s">
        <v>78</v>
      </c>
      <c r="K2" s="7"/>
    </row>
    <row r="3" spans="1:12">
      <c r="H3" s="5">
        <v>6</v>
      </c>
      <c r="I3" s="5">
        <v>97.5</v>
      </c>
      <c r="J3" s="5">
        <f>100-I3</f>
        <v>2.5</v>
      </c>
      <c r="K3" s="8"/>
    </row>
    <row r="4" spans="1:12">
      <c r="H4" s="5">
        <v>6.2</v>
      </c>
      <c r="I4" s="5">
        <v>95</v>
      </c>
      <c r="J4" s="5">
        <f t="shared" ref="J4:J11" si="0">100-I4</f>
        <v>5</v>
      </c>
      <c r="K4" s="8"/>
    </row>
    <row r="5" spans="1:12">
      <c r="H5" s="5">
        <v>6.4</v>
      </c>
      <c r="I5" s="5">
        <v>91.5</v>
      </c>
      <c r="J5" s="5">
        <f t="shared" si="0"/>
        <v>8.5</v>
      </c>
      <c r="K5" s="8"/>
    </row>
    <row r="6" spans="1:12">
      <c r="H6" s="5">
        <v>6.6</v>
      </c>
      <c r="I6" s="5">
        <v>87.5</v>
      </c>
      <c r="J6" s="5">
        <f t="shared" si="0"/>
        <v>12.5</v>
      </c>
      <c r="K6" s="8"/>
    </row>
    <row r="7" spans="1:12">
      <c r="H7" s="5">
        <v>6.8</v>
      </c>
      <c r="I7" s="5">
        <v>82.5</v>
      </c>
      <c r="J7" s="5">
        <f t="shared" si="0"/>
        <v>17.5</v>
      </c>
      <c r="K7" s="8"/>
    </row>
    <row r="8" spans="1:12">
      <c r="H8" s="5">
        <v>7</v>
      </c>
      <c r="I8" s="5">
        <v>77.5</v>
      </c>
      <c r="J8" s="5">
        <f t="shared" si="0"/>
        <v>22.5</v>
      </c>
      <c r="K8" s="8"/>
    </row>
    <row r="9" spans="1:12">
      <c r="H9" s="5">
        <v>7.2</v>
      </c>
      <c r="I9" s="5">
        <v>70</v>
      </c>
      <c r="J9" s="5">
        <f t="shared" si="0"/>
        <v>30</v>
      </c>
      <c r="K9" s="8"/>
    </row>
    <row r="10" spans="1:12">
      <c r="H10" s="5">
        <v>7.4</v>
      </c>
      <c r="I10" s="5">
        <v>60</v>
      </c>
      <c r="J10" s="5">
        <f t="shared" si="0"/>
        <v>40</v>
      </c>
      <c r="K10" s="8"/>
    </row>
    <row r="11" spans="1:12">
      <c r="H11" s="5">
        <v>7.6</v>
      </c>
      <c r="I11" s="5">
        <v>50</v>
      </c>
      <c r="J11" s="5">
        <f t="shared" si="0"/>
        <v>50</v>
      </c>
      <c r="K11" s="8"/>
    </row>
    <row r="12" spans="1:12">
      <c r="H12" s="101">
        <v>7.8</v>
      </c>
      <c r="I12" s="5">
        <v>40</v>
      </c>
      <c r="J12" s="5">
        <f t="shared" ref="J12:J13" si="1">100-I12</f>
        <v>60</v>
      </c>
    </row>
    <row r="13" spans="1:12">
      <c r="H13" s="101">
        <v>8</v>
      </c>
      <c r="I13" s="5">
        <v>27.5</v>
      </c>
      <c r="J13" s="5">
        <f t="shared" si="1"/>
        <v>72.5</v>
      </c>
    </row>
    <row r="21" spans="1:2">
      <c r="A21" s="2" t="s">
        <v>1</v>
      </c>
      <c r="B21" s="1" t="s">
        <v>94</v>
      </c>
    </row>
    <row r="22" spans="1:2">
      <c r="A22" s="2" t="s">
        <v>80</v>
      </c>
      <c r="B22" s="1"/>
    </row>
    <row r="23" spans="1:2">
      <c r="B23" s="1"/>
    </row>
  </sheetData>
  <pageMargins left="0.7" right="0.7" top="0.78740157499999996" bottom="0.78740157499999996"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dimension ref="A1:J25"/>
  <sheetViews>
    <sheetView workbookViewId="0">
      <selection activeCell="J20" sqref="J20"/>
    </sheetView>
  </sheetViews>
  <sheetFormatPr baseColWidth="10" defaultRowHeight="15"/>
  <cols>
    <col min="1" max="6" width="11.42578125" style="2"/>
    <col min="7" max="7" width="14.7109375" style="2" bestFit="1" customWidth="1"/>
    <col min="8" max="8" width="14.140625" style="2" bestFit="1" customWidth="1"/>
    <col min="9" max="9" width="8.85546875" style="2" customWidth="1"/>
    <col min="10" max="16384" width="11.42578125" style="2"/>
  </cols>
  <sheetData>
    <row r="1" spans="1:10">
      <c r="A1" s="3" t="s">
        <v>5</v>
      </c>
      <c r="F1" s="4" t="s">
        <v>4</v>
      </c>
      <c r="G1" s="4"/>
      <c r="H1" s="4"/>
      <c r="I1" s="4"/>
      <c r="J1" s="3" t="s">
        <v>6</v>
      </c>
    </row>
    <row r="2" spans="1:10">
      <c r="F2" s="6" t="s">
        <v>0</v>
      </c>
      <c r="G2" s="6" t="s">
        <v>77</v>
      </c>
      <c r="H2" s="6" t="s">
        <v>78</v>
      </c>
      <c r="I2" s="7"/>
    </row>
    <row r="3" spans="1:10">
      <c r="F3" s="5">
        <v>6.5</v>
      </c>
      <c r="G3" s="5">
        <v>91</v>
      </c>
      <c r="H3" s="5">
        <f>100-G3</f>
        <v>9</v>
      </c>
      <c r="I3" s="8"/>
    </row>
    <row r="4" spans="1:10">
      <c r="F4" s="5">
        <v>6.6</v>
      </c>
      <c r="G4" s="5">
        <v>89</v>
      </c>
      <c r="H4" s="5">
        <f t="shared" ref="H4:H13" si="0">100-G4</f>
        <v>11</v>
      </c>
      <c r="I4" s="8"/>
    </row>
    <row r="5" spans="1:10">
      <c r="F5" s="5">
        <v>6.7</v>
      </c>
      <c r="G5" s="5">
        <v>86</v>
      </c>
      <c r="H5" s="5">
        <f t="shared" si="0"/>
        <v>14</v>
      </c>
      <c r="I5" s="8"/>
    </row>
    <row r="6" spans="1:10">
      <c r="F6" s="5">
        <v>6.8</v>
      </c>
      <c r="G6" s="5">
        <v>83</v>
      </c>
      <c r="H6" s="5">
        <f t="shared" si="0"/>
        <v>17</v>
      </c>
      <c r="I6" s="8"/>
    </row>
    <row r="7" spans="1:10">
      <c r="F7" s="5">
        <v>6.9</v>
      </c>
      <c r="G7" s="5">
        <v>80</v>
      </c>
      <c r="H7" s="5">
        <f t="shared" si="0"/>
        <v>20</v>
      </c>
      <c r="I7" s="8"/>
    </row>
    <row r="8" spans="1:10">
      <c r="F8" s="5">
        <v>7</v>
      </c>
      <c r="G8" s="5">
        <v>76</v>
      </c>
      <c r="H8" s="5">
        <f t="shared" si="0"/>
        <v>24</v>
      </c>
      <c r="I8" s="8"/>
    </row>
    <row r="9" spans="1:10">
      <c r="F9" s="5">
        <v>7.1</v>
      </c>
      <c r="G9" s="5">
        <v>71</v>
      </c>
      <c r="H9" s="5">
        <f t="shared" si="0"/>
        <v>29</v>
      </c>
      <c r="I9" s="8"/>
    </row>
    <row r="10" spans="1:10">
      <c r="F10" s="5">
        <v>7.2</v>
      </c>
      <c r="G10" s="5">
        <v>67</v>
      </c>
      <c r="H10" s="5">
        <f t="shared" si="0"/>
        <v>33</v>
      </c>
      <c r="I10" s="8"/>
    </row>
    <row r="11" spans="1:10">
      <c r="F11" s="5">
        <v>7.3</v>
      </c>
      <c r="G11" s="5">
        <v>61</v>
      </c>
      <c r="H11" s="5">
        <f t="shared" si="0"/>
        <v>39</v>
      </c>
      <c r="I11" s="8"/>
    </row>
    <row r="12" spans="1:10">
      <c r="F12" s="101">
        <v>7.4</v>
      </c>
      <c r="G12" s="5">
        <v>56</v>
      </c>
      <c r="H12" s="5">
        <f t="shared" si="0"/>
        <v>44</v>
      </c>
    </row>
    <row r="13" spans="1:10">
      <c r="F13" s="101">
        <v>7.5</v>
      </c>
      <c r="G13" s="5">
        <v>50</v>
      </c>
      <c r="H13" s="5">
        <f t="shared" si="0"/>
        <v>50</v>
      </c>
    </row>
    <row r="14" spans="1:10">
      <c r="F14" s="101">
        <v>7.6</v>
      </c>
      <c r="G14" s="5">
        <v>44</v>
      </c>
      <c r="H14" s="5">
        <f t="shared" ref="H14:H16" si="1">100-G14</f>
        <v>56</v>
      </c>
    </row>
    <row r="15" spans="1:10">
      <c r="F15" s="101">
        <v>7.7</v>
      </c>
      <c r="G15" s="5">
        <v>39</v>
      </c>
      <c r="H15" s="5">
        <f t="shared" si="1"/>
        <v>61</v>
      </c>
    </row>
    <row r="16" spans="1:10">
      <c r="F16" s="101">
        <v>7.8</v>
      </c>
      <c r="G16" s="5">
        <v>34</v>
      </c>
      <c r="H16" s="5">
        <f t="shared" si="1"/>
        <v>66</v>
      </c>
    </row>
    <row r="22" spans="1:2">
      <c r="A22" s="2" t="s">
        <v>1</v>
      </c>
      <c r="B22" s="1" t="s">
        <v>120</v>
      </c>
    </row>
    <row r="23" spans="1:2">
      <c r="B23" s="1" t="s">
        <v>121</v>
      </c>
    </row>
    <row r="24" spans="1:2">
      <c r="A24" s="2" t="s">
        <v>80</v>
      </c>
      <c r="B24" s="1"/>
    </row>
    <row r="25" spans="1:2">
      <c r="B25" s="1"/>
    </row>
  </sheetData>
  <hyperlinks>
    <hyperlink ref="B23" r:id="rId1"/>
  </hyperlinks>
  <pageMargins left="0.7" right="0.7" top="0.78740157499999996" bottom="0.78740157499999996"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Start</vt:lpstr>
      <vt:lpstr>Rechner aktives Chlor</vt:lpstr>
      <vt:lpstr>Rechner pH Senker Dosierung</vt:lpstr>
      <vt:lpstr>Rechner Chlor Dosierung</vt:lpstr>
      <vt:lpstr>Quelle pH 1</vt:lpstr>
      <vt:lpstr>Quelle pH 2</vt:lpstr>
      <vt:lpstr>Quelle pH 3</vt:lpstr>
      <vt:lpstr>Quelle pH 4</vt:lpstr>
      <vt:lpstr>Quelle pH 5</vt:lpstr>
      <vt:lpstr>Quelle CYA</vt:lpstr>
      <vt:lpstr>Quelle pH Senker 1</vt:lpstr>
      <vt:lpstr>Quelle pH Senker 2</vt:lpstr>
      <vt:lpstr>Quelle Chlor 1</vt:lpstr>
      <vt:lpstr>Quelle Chlor 2</vt:lpstr>
      <vt:lpstr>Quelle Redox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2021-07-08T19:26:26Z</dcterms:created>
  <dcterms:modified xsi:type="dcterms:W3CDTF">2021-07-10T10:05:01Z</dcterms:modified>
</cp:coreProperties>
</file>