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schlenstedt\Desktop\"/>
    </mc:Choice>
  </mc:AlternateContent>
  <bookViews>
    <workbookView xWindow="0" yWindow="0" windowWidth="28800" windowHeight="12300" tabRatio="824"/>
  </bookViews>
  <sheets>
    <sheet name="Start" sheetId="12" r:id="rId1"/>
    <sheet name="Rechner aktives Chlor" sheetId="3" r:id="rId2"/>
    <sheet name="Rechner pH Senker Dosierung" sheetId="10" r:id="rId3"/>
    <sheet name="Rechner Chlor Dosierung" sheetId="18" r:id="rId4"/>
    <sheet name="Quelle pH 1" sheetId="1" r:id="rId5"/>
    <sheet name="Quelle pH 2" sheetId="4" r:id="rId6"/>
    <sheet name="Quelle pH 3" sheetId="5" r:id="rId7"/>
    <sheet name="Quelle pH 4" sheetId="13" r:id="rId8"/>
    <sheet name="Quelle pH 5" sheetId="20" r:id="rId9"/>
    <sheet name="Quelle CYA 1" sheetId="2" r:id="rId10"/>
    <sheet name="Quelle CYA 2" sheetId="21" r:id="rId11"/>
    <sheet name="Quelle pH Senker 1" sheetId="9" r:id="rId12"/>
    <sheet name="Quelle pH Senker 2" sheetId="11" r:id="rId13"/>
    <sheet name="Quelle Chlor 1" sheetId="16" r:id="rId14"/>
    <sheet name="Quelle Chlor 2" sheetId="19" r:id="rId15"/>
    <sheet name="Quelle Redox 1" sheetId="15" r:id="rId16"/>
  </sheets>
  <calcPr calcId="162913"/>
</workbook>
</file>

<file path=xl/calcChain.xml><?xml version="1.0" encoding="utf-8"?>
<calcChain xmlns="http://schemas.openxmlformats.org/spreadsheetml/2006/main">
  <c r="C10" i="12" l="1"/>
  <c r="K42" i="18"/>
  <c r="J51" i="3"/>
  <c r="D51" i="3"/>
  <c r="J43" i="3"/>
  <c r="J34" i="3"/>
  <c r="J25" i="3"/>
  <c r="J16" i="3"/>
  <c r="J49" i="3"/>
  <c r="J41" i="3"/>
  <c r="J32" i="3"/>
  <c r="J23" i="3"/>
  <c r="J14" i="3"/>
  <c r="J40" i="3"/>
  <c r="D40" i="3"/>
  <c r="J31" i="3"/>
  <c r="J22" i="3"/>
  <c r="J13" i="3"/>
  <c r="H6" i="21"/>
  <c r="H5" i="21"/>
  <c r="H4" i="21"/>
  <c r="D10" i="18" l="1"/>
  <c r="K37" i="18"/>
  <c r="D41" i="3"/>
  <c r="H14" i="20"/>
  <c r="H15" i="20"/>
  <c r="H16" i="20"/>
  <c r="H13" i="20"/>
  <c r="H12" i="20"/>
  <c r="H11" i="20"/>
  <c r="H10" i="20"/>
  <c r="H9" i="20"/>
  <c r="H8" i="20"/>
  <c r="H7" i="20"/>
  <c r="H6" i="20"/>
  <c r="H5" i="20"/>
  <c r="H4" i="20"/>
  <c r="H3" i="20"/>
  <c r="D43" i="3" l="1"/>
  <c r="D21" i="18"/>
  <c r="D31" i="18" s="1"/>
  <c r="D13" i="3"/>
  <c r="D24" i="18" s="1"/>
  <c r="D14" i="3"/>
  <c r="D25" i="18" s="1"/>
  <c r="J12" i="13"/>
  <c r="J13" i="13"/>
  <c r="J11" i="13"/>
  <c r="J10" i="13"/>
  <c r="J9" i="13"/>
  <c r="J8" i="13"/>
  <c r="J7" i="13"/>
  <c r="J6" i="13"/>
  <c r="J5" i="13"/>
  <c r="J4" i="13"/>
  <c r="J3" i="13"/>
  <c r="D40" i="10"/>
  <c r="D20" i="10"/>
  <c r="D21" i="10" s="1"/>
  <c r="D17" i="10"/>
  <c r="C19" i="10"/>
  <c r="C16" i="10"/>
  <c r="E34" i="9"/>
  <c r="E35" i="9" s="1"/>
  <c r="E38" i="9"/>
  <c r="E39" i="9" s="1"/>
  <c r="B38" i="9"/>
  <c r="B34" i="9"/>
  <c r="D31" i="3"/>
  <c r="D32" i="3"/>
  <c r="J11" i="5"/>
  <c r="J10" i="5"/>
  <c r="J9" i="5"/>
  <c r="J8" i="5"/>
  <c r="J7" i="5"/>
  <c r="J6" i="5"/>
  <c r="J5" i="5"/>
  <c r="J4" i="5"/>
  <c r="J3" i="5"/>
  <c r="D49" i="3"/>
  <c r="D23" i="3"/>
  <c r="D22" i="3"/>
  <c r="J4" i="1"/>
  <c r="J5" i="1"/>
  <c r="J6" i="1"/>
  <c r="J7" i="1"/>
  <c r="J8" i="1"/>
  <c r="J9" i="1"/>
  <c r="J10" i="1"/>
  <c r="J11" i="1"/>
  <c r="J3" i="1"/>
  <c r="D23" i="10" l="1"/>
  <c r="D16" i="3"/>
  <c r="D23" i="18" s="1"/>
  <c r="D37" i="18" s="1"/>
  <c r="D34" i="3"/>
  <c r="D18" i="10"/>
  <c r="E42" i="9"/>
  <c r="D25" i="3"/>
  <c r="D32" i="10" l="1"/>
  <c r="D42" i="10"/>
  <c r="D49" i="9"/>
  <c r="I48" i="9"/>
</calcChain>
</file>

<file path=xl/sharedStrings.xml><?xml version="1.0" encoding="utf-8"?>
<sst xmlns="http://schemas.openxmlformats.org/spreadsheetml/2006/main" count="344" uniqueCount="142">
  <si>
    <t>pH Wert</t>
  </si>
  <si>
    <t>Quelle(n):</t>
  </si>
  <si>
    <t>https://www.chids.de/dachs/expvortr/655eWasseranalytik_Schmidt_Scan.pdf</t>
  </si>
  <si>
    <t>https://www.bsw-web.de/wp-content/uploads/2016/11/Lutz-Jesco_Thomas-Beutel.pdf</t>
  </si>
  <si>
    <t>Abgelesene Werte:</t>
  </si>
  <si>
    <t>Originaldiagramm:</t>
  </si>
  <si>
    <t>Generiertes Diagramm:</t>
  </si>
  <si>
    <t>http://lovibond.eu/downloads/handbuch_de.pdf</t>
  </si>
  <si>
    <t>mg/l</t>
  </si>
  <si>
    <t>pH</t>
  </si>
  <si>
    <t>Faktor pH Abhängigkeit:</t>
  </si>
  <si>
    <t>%</t>
  </si>
  <si>
    <t>Faktor CYA Abhängigkeit:</t>
  </si>
  <si>
    <t>Eingabe:</t>
  </si>
  <si>
    <t>Aktiv wirksames Chlor (25°C):</t>
  </si>
  <si>
    <t>Herleitung über Diagramme:</t>
  </si>
  <si>
    <t>Quelle</t>
  </si>
  <si>
    <t>Herleitung über Formel:</t>
  </si>
  <si>
    <t>Abschätzung der benötigten Säuremenge (pH Minus), um Poolwasser mit bekannter Alkalinität um vorgewählte pH Einheiten zu erniedrigen.</t>
  </si>
  <si>
    <t>Annahmen:</t>
  </si>
  <si>
    <t>1) Die Alkalinität ist genau bekannt (z.B. Scuba2)</t>
  </si>
  <si>
    <t>2) Der anfängliche pH Wert ist genau bekannt (Scuba2)</t>
  </si>
  <si>
    <t>3) Das Wasservolumen des Pools ist genau bekannt</t>
  </si>
  <si>
    <t xml:space="preserve">4) Es ist außer dem Kohlensäure/Hydrogencarbonatpuffer des Wasser kein anderes Puffersystem enthalten (normalerweise nicht der Fall) und auch keine anderen Stoffe, die Säure verbrauchen </t>
  </si>
  <si>
    <t>Wenn einer oder mehrere Punkte von 1-4 nicht zutrifft, kann man die Rechnung immer noch heranziehen, jedoch wächst die Ungenauigkeit</t>
  </si>
  <si>
    <t>Diese Berechnung gilt nur für den pH Bereich von etwa 4.5 - 8.5 (Existenzgebiet des Kohlensäure / Hydrogencarbonatpuffers)</t>
  </si>
  <si>
    <t>Die Berechnung gilt auch nur für die Erniedrigung des pH, für das Erhöhen des pH Wertes zeigt die Excel Tabelle negative Werte (eine Erhöhung des pH kann zwar auch so berechnet werden, aber man müsste die Formeln ändern)</t>
  </si>
  <si>
    <t>Die pH-Abhängigkeit des Stoffmengenverhältnisses zwei Substanzen, die ein Puffersystem bilden, wird von der Henderson-Hasselbalch Gleichung beschrieben</t>
  </si>
  <si>
    <t>pH = pK - log (Säure/Base)</t>
  </si>
  <si>
    <t xml:space="preserve">Die Säure in unserem Fall ist die Kohlensäure </t>
  </si>
  <si>
    <r>
      <t>H</t>
    </r>
    <r>
      <rPr>
        <vertAlign val="subscript"/>
        <sz val="11"/>
        <color indexed="8"/>
        <rFont val="Calibri"/>
        <family val="2"/>
      </rPr>
      <t>2</t>
    </r>
    <r>
      <rPr>
        <sz val="11"/>
        <color theme="1"/>
        <rFont val="Calibri"/>
        <family val="2"/>
        <scheme val="minor"/>
      </rPr>
      <t>CO</t>
    </r>
    <r>
      <rPr>
        <vertAlign val="subscript"/>
        <sz val="11"/>
        <color indexed="8"/>
        <rFont val="Calibri"/>
        <family val="2"/>
      </rPr>
      <t>3</t>
    </r>
  </si>
  <si>
    <t>Die Base ist in unserem Fall das (Calcium)hydrogencarbonat</t>
  </si>
  <si>
    <r>
      <t>HCO</t>
    </r>
    <r>
      <rPr>
        <vertAlign val="subscript"/>
        <sz val="11"/>
        <color indexed="8"/>
        <rFont val="Calibri"/>
        <family val="2"/>
      </rPr>
      <t>3</t>
    </r>
    <r>
      <rPr>
        <vertAlign val="superscript"/>
        <sz val="11"/>
        <color indexed="8"/>
        <rFont val="Calibri"/>
        <family val="2"/>
      </rPr>
      <t>-</t>
    </r>
  </si>
  <si>
    <t>Vorgehensweise:</t>
  </si>
  <si>
    <r>
      <t xml:space="preserve">Zuvor Alkalinität messen (oder aus der </t>
    </r>
    <r>
      <rPr>
        <u/>
        <sz val="11"/>
        <color indexed="8"/>
        <rFont val="Calibri"/>
        <family val="2"/>
      </rPr>
      <t>Carbonathärte (</t>
    </r>
    <r>
      <rPr>
        <u/>
        <sz val="11"/>
        <color indexed="8"/>
        <rFont val="Calibri"/>
        <family val="2"/>
      </rPr>
      <t>≠ Gesamthärte)</t>
    </r>
    <r>
      <rPr>
        <sz val="11"/>
        <color theme="1"/>
        <rFont val="Calibri"/>
        <family val="2"/>
        <scheme val="minor"/>
      </rPr>
      <t xml:space="preserve"> des Wassers berechnen, °dH * 17.8 = ppm Alkalinität), den aktuellen pH Wert bestimmen, beide Werte in die grünen Felder eintragen</t>
    </r>
  </si>
  <si>
    <t>Das Poolwasservolumen und den gewünschten pH Wert ebenso in die grünen Felder eintragen</t>
  </si>
  <si>
    <t>Auf der Verpackung oder im Sicherheitsdatenblatt des pH Minus-Pulvers den Prozentgehalt nachsehen und in das zutreffende grüne Feld eintragen.</t>
  </si>
  <si>
    <t>Bei Verwendung von Schwefelsäure den Prozentgehalt auf der Verpackung oder im Sicherheitsdatenblatt nachsehen und in das entsprechende grüne Feld eintragen. ACHTUNG: das Ergebnis wird in Gramm angegeben. Um auf Milliliter unzurechnen, muss durch die Dichte der x% Schwefelsäure dividiert werden.</t>
  </si>
  <si>
    <t>Ergebnisse werden in den orangen Feldern angezeigt.</t>
  </si>
  <si>
    <t>gemessene Alkalinität</t>
  </si>
  <si>
    <t>[ppm]</t>
  </si>
  <si>
    <t>grüne Felder erfordern eine Eingabe</t>
  </si>
  <si>
    <t>gemessener pH Wert</t>
  </si>
  <si>
    <t>[]</t>
  </si>
  <si>
    <t>Poolwasservolumen</t>
  </si>
  <si>
    <t>[m3]</t>
  </si>
  <si>
    <t>pK-Wert</t>
  </si>
  <si>
    <t>gewünschter pH Wert</t>
  </si>
  <si>
    <t>[mol]</t>
  </si>
  <si>
    <r>
      <t>Differenz HCO</t>
    </r>
    <r>
      <rPr>
        <vertAlign val="subscript"/>
        <sz val="11"/>
        <color indexed="8"/>
        <rFont val="Calibri"/>
        <family val="2"/>
      </rPr>
      <t>3</t>
    </r>
    <r>
      <rPr>
        <vertAlign val="superscript"/>
        <sz val="11"/>
        <color indexed="8"/>
        <rFont val="Calibri"/>
        <family val="2"/>
      </rPr>
      <t>-</t>
    </r>
  </si>
  <si>
    <r>
      <t>NaHSO</t>
    </r>
    <r>
      <rPr>
        <vertAlign val="subscript"/>
        <sz val="11"/>
        <color indexed="8"/>
        <rFont val="Calibri"/>
        <family val="2"/>
      </rPr>
      <t>4</t>
    </r>
    <r>
      <rPr>
        <sz val="11"/>
        <color theme="1"/>
        <rFont val="Calibri"/>
        <family val="2"/>
        <scheme val="minor"/>
      </rPr>
      <t>,</t>
    </r>
    <r>
      <rPr>
        <vertAlign val="subscript"/>
        <sz val="11"/>
        <color indexed="8"/>
        <rFont val="Calibri"/>
        <family val="2"/>
      </rPr>
      <t xml:space="preserve">  </t>
    </r>
    <r>
      <rPr>
        <sz val="11"/>
        <color theme="1"/>
        <rFont val="Calibri"/>
        <family val="2"/>
        <scheme val="minor"/>
      </rPr>
      <t>CAS [7681-38-1]</t>
    </r>
  </si>
  <si>
    <t>[g/mol]</t>
  </si>
  <si>
    <r>
      <t>H</t>
    </r>
    <r>
      <rPr>
        <vertAlign val="subscript"/>
        <sz val="11"/>
        <color indexed="8"/>
        <rFont val="Calibri"/>
        <family val="2"/>
      </rPr>
      <t>2</t>
    </r>
    <r>
      <rPr>
        <sz val="11"/>
        <color theme="1"/>
        <rFont val="Calibri"/>
        <family val="2"/>
        <scheme val="minor"/>
      </rPr>
      <t>SO</t>
    </r>
    <r>
      <rPr>
        <vertAlign val="subscript"/>
        <sz val="11"/>
        <color indexed="8"/>
        <rFont val="Calibri"/>
        <family val="2"/>
      </rPr>
      <t>4</t>
    </r>
  </si>
  <si>
    <t>Prozentgehalt</t>
  </si>
  <si>
    <t>[%]</t>
  </si>
  <si>
    <r>
      <t>Zugabemenge H</t>
    </r>
    <r>
      <rPr>
        <b/>
        <vertAlign val="subscript"/>
        <sz val="11"/>
        <color indexed="8"/>
        <rFont val="Calibri"/>
        <family val="2"/>
      </rPr>
      <t>2</t>
    </r>
    <r>
      <rPr>
        <b/>
        <sz val="11"/>
        <color indexed="8"/>
        <rFont val="Calibri"/>
        <family val="2"/>
      </rPr>
      <t>SO</t>
    </r>
    <r>
      <rPr>
        <b/>
        <vertAlign val="subscript"/>
        <sz val="11"/>
        <color indexed="8"/>
        <rFont val="Calibri"/>
        <family val="2"/>
      </rPr>
      <t>4</t>
    </r>
  </si>
  <si>
    <t>[g]</t>
  </si>
  <si>
    <r>
      <t>Zugabemenge NaHSO</t>
    </r>
    <r>
      <rPr>
        <b/>
        <vertAlign val="subscript"/>
        <sz val="11"/>
        <color indexed="8"/>
        <rFont val="Calibri"/>
        <family val="2"/>
      </rPr>
      <t>4</t>
    </r>
  </si>
  <si>
    <t>https://www.poolpowershop-forum.de/forum/thread/24091-wieviel-ph-minus-wird-zum-ph-stellen-ben%C3%B6tigt/</t>
  </si>
  <si>
    <t>Alkalinität gemessen:</t>
  </si>
  <si>
    <t>DPD1 gemessen (freies Chlor):</t>
  </si>
  <si>
    <t>Cyanursäure gemessen:</t>
  </si>
  <si>
    <t>pH Wert gemessen:</t>
  </si>
  <si>
    <t>Beckeninhalt:</t>
  </si>
  <si>
    <t>m³</t>
  </si>
  <si>
    <t>Ziel pH Wert:</t>
  </si>
  <si>
    <t>Berechnung</t>
  </si>
  <si>
    <t>pK Wert</t>
  </si>
  <si>
    <t>mol</t>
  </si>
  <si>
    <r>
      <t>H</t>
    </r>
    <r>
      <rPr>
        <vertAlign val="subscript"/>
        <sz val="11"/>
        <color indexed="8"/>
        <rFont val="Calibri"/>
        <family val="2"/>
      </rPr>
      <t>2</t>
    </r>
    <r>
      <rPr>
        <sz val="11"/>
        <color theme="1"/>
        <rFont val="Calibri"/>
        <family val="2"/>
        <scheme val="minor"/>
      </rPr>
      <t>CO</t>
    </r>
    <r>
      <rPr>
        <vertAlign val="subscript"/>
        <sz val="11"/>
        <color indexed="8"/>
        <rFont val="Calibri"/>
        <family val="2"/>
      </rPr>
      <t>3</t>
    </r>
  </si>
  <si>
    <t>ppm</t>
  </si>
  <si>
    <t>Molmasse</t>
  </si>
  <si>
    <t>g/mol</t>
  </si>
  <si>
    <t>Zugabemenge</t>
  </si>
  <si>
    <t>g</t>
  </si>
  <si>
    <t>https://www.internetchemie.info/chemie-lexikon/daten/s/schwefelsaeure-dichtetabelle.php</t>
  </si>
  <si>
    <t>kg/L</t>
  </si>
  <si>
    <t>Anteil HOCl (%)</t>
  </si>
  <si>
    <t>Anteil ClO- (%)</t>
  </si>
  <si>
    <t>c CYA (ppm)</t>
  </si>
  <si>
    <t>Alle Rechte liegen bei den jeweiligen Rechteinhabern.</t>
  </si>
  <si>
    <t>25 °C</t>
  </si>
  <si>
    <r>
      <t>% H</t>
    </r>
    <r>
      <rPr>
        <b/>
        <vertAlign val="subscript"/>
        <sz val="11"/>
        <color rgb="FF000000"/>
        <rFont val="Arial"/>
        <family val="2"/>
      </rPr>
      <t>2</t>
    </r>
    <r>
      <rPr>
        <b/>
        <sz val="11"/>
        <color rgb="FF000000"/>
        <rFont val="Arial"/>
        <family val="2"/>
      </rPr>
      <t>SO</t>
    </r>
    <r>
      <rPr>
        <b/>
        <vertAlign val="subscript"/>
        <sz val="11"/>
        <color rgb="FF000000"/>
        <rFont val="Arial"/>
        <family val="2"/>
      </rPr>
      <t>4</t>
    </r>
  </si>
  <si>
    <t>Dichte</t>
  </si>
  <si>
    <t>ml</t>
  </si>
  <si>
    <t>Eingabewert / Messwert</t>
  </si>
  <si>
    <t>WERT</t>
  </si>
  <si>
    <t>Legende:</t>
  </si>
  <si>
    <t>Berechneter Wert</t>
  </si>
  <si>
    <t>Wert</t>
  </si>
  <si>
    <t>Stoffwert / Konstante</t>
  </si>
  <si>
    <t>Verfügbare Rechner:</t>
  </si>
  <si>
    <t xml:space="preserve">Berechnung aktiv wirksames Chlor </t>
  </si>
  <si>
    <t>Zurück</t>
  </si>
  <si>
    <t>https://www.bds-lv-baden-wuerttemberg.de/files/GUV,UVV/chlorhandbuch.pdf</t>
  </si>
  <si>
    <t>https://www.poolpowershop-forum.de/forum/thread/21051-cyanurs%C3%A4ure-und-chlorgehalt-organischer-chlorprodukte/</t>
  </si>
  <si>
    <t>Anheben auf:</t>
  </si>
  <si>
    <t>Aktives freies Chlor:</t>
  </si>
  <si>
    <t>oder</t>
  </si>
  <si>
    <t>https://www.chemie.de/lexikon/Natriumhypochlorit.html</t>
  </si>
  <si>
    <t>DPD1 erhöhen um:</t>
  </si>
  <si>
    <t>mg/L</t>
  </si>
  <si>
    <t>Aktives Chlor erhöhen um:</t>
  </si>
  <si>
    <r>
      <t>Natriuhydrogensulfat NaHSO</t>
    </r>
    <r>
      <rPr>
        <b/>
        <u/>
        <vertAlign val="subscript"/>
        <sz val="11"/>
        <color theme="1"/>
        <rFont val="Calibri"/>
        <family val="2"/>
        <scheme val="minor"/>
      </rPr>
      <t>4</t>
    </r>
  </si>
  <si>
    <r>
      <t>Schwefelsäure H</t>
    </r>
    <r>
      <rPr>
        <b/>
        <u/>
        <vertAlign val="subscript"/>
        <sz val="11"/>
        <color theme="1"/>
        <rFont val="Calibri"/>
        <family val="2"/>
        <scheme val="minor"/>
      </rPr>
      <t>2</t>
    </r>
    <r>
      <rPr>
        <b/>
        <u/>
        <sz val="11"/>
        <color theme="1"/>
        <rFont val="Calibri"/>
        <family val="2"/>
        <scheme val="minor"/>
      </rPr>
      <t>SO</t>
    </r>
    <r>
      <rPr>
        <b/>
        <u/>
        <vertAlign val="subscript"/>
        <sz val="11"/>
        <color theme="1"/>
        <rFont val="Calibri"/>
        <family val="2"/>
        <scheme val="minor"/>
      </rPr>
      <t>4</t>
    </r>
  </si>
  <si>
    <t>Anteil Hypochlorige Säure:</t>
  </si>
  <si>
    <t>Gew %</t>
  </si>
  <si>
    <t>Konzentration NaOCl</t>
  </si>
  <si>
    <t>Dichte NaOCL bei 13%</t>
  </si>
  <si>
    <t>Berechnung Dosierung pH Senker</t>
  </si>
  <si>
    <t>Berechnung Dosierung Chlor</t>
  </si>
  <si>
    <t>DPD1 erhöhen mit NaOCl 13%ig</t>
  </si>
  <si>
    <t>Aktives Chlor erhöhen mit NaOCl 13%ig</t>
  </si>
  <si>
    <t>Verwendung ohne jegliche Gewähr oder Anspruch auf Vollständigkeit und Richtigkeit!</t>
  </si>
  <si>
    <t>Versionshistorie:</t>
  </si>
  <si>
    <t>Datum</t>
  </si>
  <si>
    <t>Bemerkung</t>
  </si>
  <si>
    <t>Erste öffentliche Version</t>
  </si>
  <si>
    <t>Ver</t>
  </si>
  <si>
    <t>https://www.loercher.de/ana/bad/Presse/sp/BDS-2017-10.pdf</t>
  </si>
  <si>
    <t>G.C. White: Handbook of chlorination and alternative desinfactants, John Wiley &amp; sons, Inc., New York, 1999, p. 218</t>
  </si>
  <si>
    <t>Quelle pH_5 inkl. Berechnung hinzugefügt; 2. Qellennachweis für die Formel in Quelle pH_2 hinzugefügt</t>
  </si>
  <si>
    <t>DPD1-Wert:</t>
  </si>
  <si>
    <t>Gegenrechnung: (Beispiel)</t>
  </si>
  <si>
    <t>Aktiv freies Chlor:</t>
  </si>
  <si>
    <t>Verhältnis:</t>
  </si>
  <si>
    <t>Zugabemenge DPD1 Erhöhung:</t>
  </si>
  <si>
    <t>Zugabemenge aktives Chlor Erhöhung:</t>
  </si>
  <si>
    <t>Gegenrechnung über Verhältnis:</t>
  </si>
  <si>
    <t>Überprüfung Formel Erhöhung aktives Chlor. Gegenrechnung über Verhältnis stimmt. Berechnung somit vermutlich korrekt</t>
  </si>
  <si>
    <t>Version:</t>
  </si>
  <si>
    <t>7. Auflage 2019, Seite 87</t>
  </si>
  <si>
    <t>Helmut Ruß, Chemie für den Badebetrieb, LITHO-Verlag,</t>
  </si>
  <si>
    <t>Quelle Chlor 4</t>
  </si>
  <si>
    <t>Quelle CYA 1</t>
  </si>
  <si>
    <t>Quelle Chlor 1</t>
  </si>
  <si>
    <t>Quelle Chlor 3</t>
  </si>
  <si>
    <t>Quelle  Chlor 5</t>
  </si>
  <si>
    <t>Quelle  Chlor 2</t>
  </si>
  <si>
    <t>Quelle CYA 2</t>
  </si>
  <si>
    <t>Favorit</t>
  </si>
  <si>
    <t>2. Quelle für Abhängigkeit CYA hinzugefügt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</si>
</sst>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0"/>
    <numFmt numFmtId="166" formatCode="0.0"/>
  </numFmts>
  <fonts count="21" x14ac:knownFonts="1">
    <font>
      <sz val="11"/>
      <color theme="1"/>
      <name val="Calibri"/>
      <family val="2"/>
      <scheme val="minor"/>
    </font>
    <font>
      <b/>
      <sz val="11"/>
      <color theme="1"/>
      <name val="Calibri"/>
      <family val="2"/>
      <scheme val="minor"/>
    </font>
    <font>
      <u/>
      <sz val="14.3"/>
      <color theme="10"/>
      <name val="Calibri"/>
      <family val="2"/>
    </font>
    <font>
      <u/>
      <sz val="11"/>
      <color theme="10"/>
      <name val="Calibri"/>
      <family val="2"/>
    </font>
    <font>
      <sz val="9"/>
      <name val="Verdana"/>
      <family val="2"/>
    </font>
    <font>
      <b/>
      <sz val="9"/>
      <name val="Verdana"/>
      <family val="2"/>
    </font>
    <font>
      <u/>
      <sz val="11"/>
      <color theme="1"/>
      <name val="Calibri"/>
      <family val="2"/>
      <scheme val="minor"/>
    </font>
    <font>
      <b/>
      <sz val="14"/>
      <color theme="1"/>
      <name val="Calibri"/>
      <family val="2"/>
      <scheme val="minor"/>
    </font>
    <font>
      <vertAlign val="subscript"/>
      <sz val="11"/>
      <color indexed="8"/>
      <name val="Calibri"/>
      <family val="2"/>
    </font>
    <font>
      <vertAlign val="superscript"/>
      <sz val="11"/>
      <color indexed="8"/>
      <name val="Calibri"/>
      <family val="2"/>
    </font>
    <font>
      <u/>
      <sz val="11"/>
      <color indexed="8"/>
      <name val="Calibri"/>
      <family val="2"/>
    </font>
    <font>
      <b/>
      <vertAlign val="subscript"/>
      <sz val="11"/>
      <color indexed="8"/>
      <name val="Calibri"/>
      <family val="2"/>
    </font>
    <font>
      <b/>
      <sz val="11"/>
      <color indexed="8"/>
      <name val="Calibri"/>
      <family val="2"/>
    </font>
    <font>
      <b/>
      <u/>
      <sz val="11"/>
      <color theme="1"/>
      <name val="Calibri"/>
      <family val="2"/>
      <scheme val="minor"/>
    </font>
    <font>
      <sz val="12"/>
      <color rgb="FF000000"/>
      <name val="Arial"/>
      <family val="2"/>
    </font>
    <font>
      <b/>
      <sz val="11"/>
      <color rgb="FF000000"/>
      <name val="Arial"/>
      <family val="2"/>
    </font>
    <font>
      <b/>
      <vertAlign val="subscript"/>
      <sz val="11"/>
      <color rgb="FF000000"/>
      <name val="Arial"/>
      <family val="2"/>
    </font>
    <font>
      <i/>
      <sz val="9"/>
      <name val="Verdana"/>
      <family val="2"/>
    </font>
    <font>
      <b/>
      <u/>
      <vertAlign val="subscript"/>
      <sz val="11"/>
      <color theme="1"/>
      <name val="Calibri"/>
      <family val="2"/>
      <scheme val="minor"/>
    </font>
    <font>
      <b/>
      <sz val="11"/>
      <color rgb="FFFF0000"/>
      <name val="Calibri"/>
      <family val="2"/>
      <scheme val="minor"/>
    </font>
    <font>
      <b/>
      <sz val="11"/>
      <color theme="0"/>
      <name val="Calibri"/>
      <family val="2"/>
      <scheme val="minor"/>
    </font>
  </fonts>
  <fills count="11">
    <fill>
      <patternFill patternType="none"/>
    </fill>
    <fill>
      <patternFill patternType="gray125"/>
    </fill>
    <fill>
      <patternFill patternType="solid">
        <fgColor rgb="FFFFFFCC"/>
        <bgColor indexed="64"/>
      </patternFill>
    </fill>
    <fill>
      <patternFill patternType="solid">
        <fgColor rgb="FF92D050"/>
        <bgColor indexed="64"/>
      </patternFill>
    </fill>
    <fill>
      <patternFill patternType="solid">
        <fgColor rgb="FFFFC000"/>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00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47">
    <xf numFmtId="0" fontId="0" fillId="0" borderId="0" xfId="0"/>
    <xf numFmtId="0" fontId="3" fillId="0" borderId="0" xfId="1" applyFont="1" applyAlignment="1" applyProtection="1"/>
    <xf numFmtId="0" fontId="0" fillId="0" borderId="0" xfId="0" applyFont="1"/>
    <xf numFmtId="0" fontId="1" fillId="0" borderId="0" xfId="0" applyFont="1"/>
    <xf numFmtId="0" fontId="1" fillId="0" borderId="0" xfId="0" applyFont="1" applyAlignment="1"/>
    <xf numFmtId="0" fontId="0" fillId="0" borderId="1" xfId="0" applyFont="1" applyBorder="1" applyAlignment="1">
      <alignment horizontal="center"/>
    </xf>
    <xf numFmtId="0" fontId="1" fillId="0" borderId="1"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0" fontId="1" fillId="0" borderId="1" xfId="0" applyFont="1" applyBorder="1"/>
    <xf numFmtId="0" fontId="0" fillId="0" borderId="1" xfId="0" applyBorder="1"/>
    <xf numFmtId="0" fontId="0" fillId="0" borderId="0" xfId="0" applyAlignment="1">
      <alignment vertical="top" wrapText="1"/>
    </xf>
    <xf numFmtId="0" fontId="5" fillId="0" borderId="0" xfId="0" applyFont="1"/>
    <xf numFmtId="2" fontId="0" fillId="0" borderId="0" xfId="0" applyNumberFormat="1"/>
    <xf numFmtId="0" fontId="0" fillId="0" borderId="3" xfId="0" applyBorder="1"/>
    <xf numFmtId="0" fontId="0" fillId="0" borderId="4" xfId="0" applyBorder="1"/>
    <xf numFmtId="0" fontId="0" fillId="0" borderId="0" xfId="0" applyBorder="1"/>
    <xf numFmtId="0" fontId="0" fillId="0" borderId="6" xfId="0" applyBorder="1"/>
    <xf numFmtId="0" fontId="0" fillId="0" borderId="5" xfId="0" applyBorder="1"/>
    <xf numFmtId="0" fontId="0" fillId="0" borderId="0" xfId="0" applyBorder="1" applyAlignment="1">
      <alignment vertical="top" wrapText="1"/>
    </xf>
    <xf numFmtId="0" fontId="0" fillId="0" borderId="8" xfId="0" applyBorder="1"/>
    <xf numFmtId="0" fontId="0" fillId="0" borderId="9" xfId="0" applyBorder="1"/>
    <xf numFmtId="0" fontId="0" fillId="0" borderId="7" xfId="0" applyBorder="1"/>
    <xf numFmtId="2" fontId="0" fillId="0" borderId="3" xfId="0" applyNumberFormat="1" applyBorder="1"/>
    <xf numFmtId="2" fontId="1" fillId="2" borderId="1" xfId="0" applyNumberFormat="1" applyFont="1" applyFill="1" applyBorder="1"/>
    <xf numFmtId="1" fontId="1" fillId="2" borderId="1" xfId="0" applyNumberFormat="1" applyFont="1" applyFill="1" applyBorder="1"/>
    <xf numFmtId="0" fontId="4" fillId="0" borderId="0" xfId="0" applyFont="1" applyBorder="1"/>
    <xf numFmtId="0" fontId="6" fillId="0" borderId="0" xfId="0" applyFont="1" applyBorder="1"/>
    <xf numFmtId="0" fontId="5" fillId="0" borderId="8" xfId="0" applyFont="1" applyBorder="1"/>
    <xf numFmtId="0" fontId="3" fillId="0" borderId="0" xfId="1" applyFont="1" applyBorder="1" applyAlignment="1" applyProtection="1"/>
    <xf numFmtId="0" fontId="5" fillId="0" borderId="0" xfId="0" applyFont="1" applyBorder="1"/>
    <xf numFmtId="0" fontId="0" fillId="0" borderId="2" xfId="0" applyBorder="1"/>
    <xf numFmtId="2" fontId="1" fillId="0" borderId="8" xfId="0" applyNumberFormat="1" applyFont="1" applyFill="1" applyBorder="1"/>
    <xf numFmtId="164" fontId="1" fillId="0" borderId="8" xfId="0" applyNumberFormat="1" applyFont="1" applyFill="1" applyBorder="1"/>
    <xf numFmtId="0" fontId="1" fillId="0" borderId="8" xfId="0" applyFont="1" applyFill="1" applyBorder="1"/>
    <xf numFmtId="164" fontId="1" fillId="3" borderId="10" xfId="0" applyNumberFormat="1" applyFont="1" applyFill="1" applyBorder="1"/>
    <xf numFmtId="0" fontId="1" fillId="3" borderId="11" xfId="0" applyFont="1" applyFill="1" applyBorder="1"/>
    <xf numFmtId="0" fontId="5" fillId="0" borderId="3" xfId="0" applyFont="1" applyBorder="1"/>
    <xf numFmtId="0" fontId="3" fillId="0" borderId="0" xfId="1" applyFont="1" applyBorder="1" applyAlignment="1" applyProtection="1">
      <alignment horizontal="center"/>
    </xf>
    <xf numFmtId="0" fontId="7" fillId="0" borderId="0" xfId="0" applyFont="1"/>
    <xf numFmtId="0" fontId="0" fillId="0" borderId="0" xfId="0" applyAlignment="1">
      <alignment horizontal="left"/>
    </xf>
    <xf numFmtId="0" fontId="0" fillId="0" borderId="0" xfId="0" applyFill="1"/>
    <xf numFmtId="0" fontId="0" fillId="3" borderId="0" xfId="0" applyFill="1"/>
    <xf numFmtId="0" fontId="0" fillId="0" borderId="0" xfId="0" applyAlignment="1">
      <alignment horizontal="right"/>
    </xf>
    <xf numFmtId="0" fontId="1" fillId="4" borderId="0" xfId="0" applyFont="1" applyFill="1"/>
    <xf numFmtId="2" fontId="1" fillId="4" borderId="0" xfId="0" applyNumberFormat="1" applyFont="1" applyFill="1"/>
    <xf numFmtId="9" fontId="0" fillId="0" borderId="0" xfId="0" applyNumberFormat="1"/>
    <xf numFmtId="0" fontId="1" fillId="0" borderId="0" xfId="0" applyFont="1" applyFill="1"/>
    <xf numFmtId="2" fontId="1" fillId="0" borderId="0" xfId="0" applyNumberFormat="1" applyFont="1" applyFill="1"/>
    <xf numFmtId="0" fontId="0" fillId="0" borderId="0" xfId="0"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6" fillId="0" borderId="0" xfId="0" applyFont="1" applyBorder="1" applyAlignment="1">
      <alignment vertical="center"/>
    </xf>
    <xf numFmtId="0" fontId="0" fillId="0" borderId="0" xfId="0" applyBorder="1" applyAlignment="1">
      <alignment vertical="center"/>
    </xf>
    <xf numFmtId="0" fontId="0" fillId="0" borderId="6" xfId="0" applyBorder="1" applyAlignment="1">
      <alignment vertical="center"/>
    </xf>
    <xf numFmtId="0" fontId="4" fillId="0" borderId="0" xfId="0" applyFont="1" applyBorder="1" applyAlignment="1">
      <alignment vertical="center"/>
    </xf>
    <xf numFmtId="1" fontId="1" fillId="2" borderId="1" xfId="0" applyNumberFormat="1" applyFont="1" applyFill="1" applyBorder="1" applyAlignment="1">
      <alignment vertical="center"/>
    </xf>
    <xf numFmtId="2" fontId="1" fillId="2" borderId="1" xfId="0" applyNumberFormat="1" applyFont="1" applyFill="1" applyBorder="1" applyAlignment="1">
      <alignment vertical="center"/>
    </xf>
    <xf numFmtId="0" fontId="1" fillId="0" borderId="0" xfId="0" applyFont="1" applyBorder="1" applyAlignment="1">
      <alignment vertical="center"/>
    </xf>
    <xf numFmtId="0" fontId="0" fillId="0" borderId="7" xfId="0" applyBorder="1" applyAlignment="1">
      <alignment vertical="center"/>
    </xf>
    <xf numFmtId="0" fontId="0" fillId="0" borderId="8" xfId="0" applyBorder="1" applyAlignment="1">
      <alignment vertical="center"/>
    </xf>
    <xf numFmtId="2" fontId="1" fillId="0" borderId="8" xfId="0" applyNumberFormat="1" applyFont="1" applyFill="1" applyBorder="1" applyAlignment="1">
      <alignment vertical="center"/>
    </xf>
    <xf numFmtId="0" fontId="0" fillId="0" borderId="9" xfId="0" applyBorder="1" applyAlignment="1">
      <alignment vertical="center"/>
    </xf>
    <xf numFmtId="0" fontId="0" fillId="0" borderId="0" xfId="0" applyFont="1" applyAlignment="1">
      <alignment vertical="center"/>
    </xf>
    <xf numFmtId="0" fontId="0" fillId="0" borderId="0" xfId="0" applyFont="1" applyBorder="1" applyAlignment="1">
      <alignment vertical="center"/>
    </xf>
    <xf numFmtId="165" fontId="0" fillId="0" borderId="0" xfId="0" applyNumberFormat="1" applyBorder="1" applyAlignment="1">
      <alignment vertical="center"/>
    </xf>
    <xf numFmtId="0" fontId="0" fillId="0" borderId="0" xfId="0" applyAlignment="1">
      <alignment vertical="center" wrapText="1"/>
    </xf>
    <xf numFmtId="0" fontId="0" fillId="0" borderId="0" xfId="0" applyBorder="1" applyAlignment="1">
      <alignment vertical="center" wrapText="1"/>
    </xf>
    <xf numFmtId="0" fontId="5" fillId="0" borderId="8" xfId="0" applyFont="1" applyBorder="1" applyAlignment="1">
      <alignment vertical="center"/>
    </xf>
    <xf numFmtId="164" fontId="1" fillId="0" borderId="8" xfId="0" applyNumberFormat="1" applyFont="1" applyFill="1" applyBorder="1" applyAlignment="1">
      <alignment vertical="center"/>
    </xf>
    <xf numFmtId="0" fontId="1" fillId="0" borderId="8" xfId="0" applyFont="1" applyFill="1" applyBorder="1" applyAlignment="1">
      <alignment vertical="center"/>
    </xf>
    <xf numFmtId="0" fontId="5" fillId="0" borderId="0" xfId="0" applyFont="1" applyAlignment="1">
      <alignment vertical="center"/>
    </xf>
    <xf numFmtId="2" fontId="0" fillId="0" borderId="0" xfId="0" applyNumberFormat="1" applyAlignment="1">
      <alignment vertical="center"/>
    </xf>
    <xf numFmtId="0" fontId="5" fillId="0" borderId="3" xfId="0" applyFont="1" applyBorder="1" applyAlignment="1">
      <alignment vertical="center"/>
    </xf>
    <xf numFmtId="2" fontId="0" fillId="0" borderId="3" xfId="0" applyNumberFormat="1" applyBorder="1" applyAlignment="1">
      <alignment vertical="center"/>
    </xf>
    <xf numFmtId="0" fontId="3" fillId="0" borderId="0" xfId="1" applyFont="1" applyBorder="1" applyAlignment="1" applyProtection="1">
      <alignment horizontal="center" vertical="center"/>
    </xf>
    <xf numFmtId="0" fontId="5" fillId="0" borderId="0" xfId="0" applyFont="1" applyBorder="1" applyAlignment="1">
      <alignment vertical="center"/>
    </xf>
    <xf numFmtId="0" fontId="1" fillId="3" borderId="11" xfId="0" applyFont="1" applyFill="1" applyBorder="1" applyAlignment="1">
      <alignment vertical="center"/>
    </xf>
    <xf numFmtId="0" fontId="0" fillId="0" borderId="5" xfId="0" applyFont="1" applyBorder="1" applyAlignment="1">
      <alignment vertical="center"/>
    </xf>
    <xf numFmtId="0" fontId="0" fillId="0" borderId="6" xfId="0" applyFont="1" applyBorder="1" applyAlignment="1">
      <alignment vertical="center"/>
    </xf>
    <xf numFmtId="0" fontId="0" fillId="0" borderId="5" xfId="0" applyFont="1" applyBorder="1"/>
    <xf numFmtId="0" fontId="0" fillId="0" borderId="6" xfId="0" applyFont="1" applyBorder="1"/>
    <xf numFmtId="0" fontId="13" fillId="0" borderId="0" xfId="0" applyFont="1" applyBorder="1"/>
    <xf numFmtId="0" fontId="13" fillId="0" borderId="0" xfId="0" applyFont="1" applyBorder="1" applyAlignment="1">
      <alignment vertical="center"/>
    </xf>
    <xf numFmtId="2" fontId="1" fillId="3" borderId="10" xfId="0" applyNumberFormat="1" applyFont="1" applyFill="1" applyBorder="1" applyAlignment="1">
      <alignment vertical="center"/>
    </xf>
    <xf numFmtId="0" fontId="14" fillId="0" borderId="5" xfId="0" applyFont="1" applyBorder="1" applyAlignment="1">
      <alignment vertical="center" wrapText="1"/>
    </xf>
    <xf numFmtId="0" fontId="14" fillId="0" borderId="6" xfId="0" applyFont="1" applyBorder="1" applyAlignment="1">
      <alignment vertical="center" wrapText="1"/>
    </xf>
    <xf numFmtId="0" fontId="14" fillId="0" borderId="7" xfId="0" applyFont="1" applyBorder="1" applyAlignment="1">
      <alignment vertical="center" wrapText="1"/>
    </xf>
    <xf numFmtId="0" fontId="14" fillId="0" borderId="9" xfId="0" applyFont="1" applyBorder="1" applyAlignment="1">
      <alignment vertical="center" wrapText="1"/>
    </xf>
    <xf numFmtId="0" fontId="15" fillId="5" borderId="12" xfId="0" applyFont="1" applyFill="1" applyBorder="1" applyAlignment="1">
      <alignment vertical="center" wrapText="1"/>
    </xf>
    <xf numFmtId="0" fontId="15" fillId="5" borderId="13" xfId="0" applyFont="1" applyFill="1" applyBorder="1" applyAlignment="1">
      <alignment vertical="center" wrapText="1"/>
    </xf>
    <xf numFmtId="164" fontId="0" fillId="6" borderId="0" xfId="0" applyNumberFormat="1" applyFont="1" applyFill="1" applyBorder="1" applyAlignment="1">
      <alignment vertical="center"/>
    </xf>
    <xf numFmtId="164" fontId="0" fillId="7" borderId="0" xfId="0" applyNumberFormat="1" applyFont="1" applyFill="1" applyBorder="1" applyAlignment="1">
      <alignment vertical="center"/>
    </xf>
    <xf numFmtId="0" fontId="0" fillId="7" borderId="0" xfId="0" applyFill="1" applyBorder="1" applyAlignment="1">
      <alignment vertical="center"/>
    </xf>
    <xf numFmtId="165" fontId="0" fillId="6" borderId="0" xfId="0" applyNumberFormat="1" applyFill="1" applyBorder="1" applyAlignment="1">
      <alignment vertical="center"/>
    </xf>
    <xf numFmtId="2" fontId="0" fillId="6" borderId="0" xfId="0" applyNumberFormat="1" applyFill="1" applyBorder="1" applyAlignment="1">
      <alignment vertical="top" wrapText="1"/>
    </xf>
    <xf numFmtId="2" fontId="0" fillId="6" borderId="0" xfId="0" applyNumberFormat="1" applyFill="1" applyBorder="1"/>
    <xf numFmtId="0" fontId="0" fillId="7" borderId="0" xfId="0" applyFill="1" applyBorder="1" applyAlignment="1">
      <alignment horizontal="center" vertical="center"/>
    </xf>
    <xf numFmtId="0" fontId="0" fillId="6" borderId="0" xfId="0" applyFill="1" applyBorder="1" applyAlignment="1">
      <alignment horizontal="center" vertical="center"/>
    </xf>
    <xf numFmtId="0" fontId="0" fillId="0" borderId="1" xfId="0" applyFont="1" applyFill="1" applyBorder="1" applyAlignment="1">
      <alignment horizontal="center"/>
    </xf>
    <xf numFmtId="2" fontId="1" fillId="0" borderId="15" xfId="0" applyNumberFormat="1" applyFont="1" applyFill="1" applyBorder="1"/>
    <xf numFmtId="2" fontId="0" fillId="6" borderId="18" xfId="0" applyNumberFormat="1" applyFill="1" applyBorder="1" applyAlignment="1">
      <alignment vertical="top" wrapText="1"/>
    </xf>
    <xf numFmtId="0" fontId="17" fillId="0" borderId="0" xfId="0" applyFont="1" applyBorder="1"/>
    <xf numFmtId="1" fontId="1" fillId="0" borderId="20" xfId="0" applyNumberFormat="1" applyFont="1" applyFill="1" applyBorder="1" applyAlignment="1">
      <alignment vertical="center"/>
    </xf>
    <xf numFmtId="166" fontId="0" fillId="7" borderId="0" xfId="0" applyNumberFormat="1" applyFill="1" applyBorder="1" applyAlignment="1">
      <alignment vertical="center"/>
    </xf>
    <xf numFmtId="2" fontId="0" fillId="6" borderId="0" xfId="0" applyNumberFormat="1" applyFill="1" applyBorder="1" applyAlignment="1">
      <alignment vertical="center"/>
    </xf>
    <xf numFmtId="165" fontId="0" fillId="0" borderId="0" xfId="0" applyNumberFormat="1" applyFill="1" applyBorder="1" applyAlignment="1">
      <alignment vertical="center"/>
    </xf>
    <xf numFmtId="0" fontId="1" fillId="0" borderId="0" xfId="0" applyFont="1" applyAlignment="1">
      <alignment vertical="center"/>
    </xf>
    <xf numFmtId="2" fontId="1" fillId="2" borderId="1" xfId="0" applyNumberFormat="1" applyFont="1" applyFill="1" applyBorder="1" applyAlignment="1">
      <alignment horizontal="center" vertical="center"/>
    </xf>
    <xf numFmtId="0" fontId="13" fillId="0" borderId="0" xfId="0" applyFont="1" applyAlignment="1">
      <alignment vertical="center"/>
    </xf>
    <xf numFmtId="0" fontId="1" fillId="0" borderId="18" xfId="0" applyFont="1" applyBorder="1" applyAlignment="1">
      <alignment horizontal="right" vertical="center"/>
    </xf>
    <xf numFmtId="0" fontId="1" fillId="0" borderId="18" xfId="0" applyFont="1" applyBorder="1" applyAlignment="1">
      <alignment horizontal="center" vertical="center"/>
    </xf>
    <xf numFmtId="0" fontId="1" fillId="0" borderId="18" xfId="0" applyFont="1" applyBorder="1" applyAlignment="1">
      <alignment vertical="center"/>
    </xf>
    <xf numFmtId="14" fontId="0" fillId="0" borderId="0" xfId="0" applyNumberFormat="1" applyAlignment="1">
      <alignment vertical="center"/>
    </xf>
    <xf numFmtId="0" fontId="0" fillId="0" borderId="0" xfId="0" applyAlignment="1">
      <alignment horizontal="center" vertical="center"/>
    </xf>
    <xf numFmtId="0" fontId="19" fillId="0" borderId="21" xfId="0" applyFont="1" applyBorder="1" applyAlignment="1">
      <alignment vertical="center" wrapText="1"/>
    </xf>
    <xf numFmtId="0" fontId="19" fillId="0" borderId="0" xfId="0" applyFont="1" applyBorder="1" applyAlignment="1">
      <alignment vertical="center" wrapText="1"/>
    </xf>
    <xf numFmtId="0" fontId="1" fillId="0" borderId="0" xfId="0" applyFont="1" applyFill="1" applyAlignment="1">
      <alignment vertical="center"/>
    </xf>
    <xf numFmtId="0" fontId="0" fillId="0" borderId="0" xfId="0" applyFont="1" applyFill="1" applyAlignment="1">
      <alignment vertical="center"/>
    </xf>
    <xf numFmtId="0" fontId="0" fillId="9" borderId="0" xfId="0" applyFill="1"/>
    <xf numFmtId="0" fontId="1" fillId="0" borderId="0" xfId="0" applyFont="1" applyAlignment="1">
      <alignment horizontal="center" vertical="center"/>
    </xf>
    <xf numFmtId="0" fontId="2" fillId="8" borderId="14" xfId="1" applyFill="1" applyBorder="1" applyAlignment="1" applyProtection="1">
      <alignment horizontal="center" vertical="center"/>
    </xf>
    <xf numFmtId="0" fontId="2" fillId="8" borderId="15" xfId="1" applyFill="1" applyBorder="1" applyAlignment="1" applyProtection="1">
      <alignment horizontal="center" vertical="center"/>
    </xf>
    <xf numFmtId="0" fontId="2" fillId="8" borderId="16" xfId="1" applyFill="1" applyBorder="1" applyAlignment="1" applyProtection="1">
      <alignment horizontal="center" vertical="center"/>
    </xf>
    <xf numFmtId="0" fontId="2" fillId="8" borderId="17" xfId="1" applyFill="1" applyBorder="1" applyAlignment="1" applyProtection="1">
      <alignment horizontal="center" vertical="center"/>
    </xf>
    <xf numFmtId="0" fontId="2" fillId="8" borderId="18" xfId="1" applyFill="1" applyBorder="1" applyAlignment="1" applyProtection="1">
      <alignment horizontal="center" vertical="center"/>
    </xf>
    <xf numFmtId="0" fontId="2" fillId="8" borderId="19" xfId="1" applyFill="1" applyBorder="1" applyAlignment="1" applyProtection="1">
      <alignment horizontal="center" vertical="center"/>
    </xf>
    <xf numFmtId="0" fontId="19" fillId="0" borderId="1" xfId="0" applyFont="1" applyBorder="1" applyAlignment="1">
      <alignment horizontal="center" vertical="center" wrapText="1"/>
    </xf>
    <xf numFmtId="0" fontId="13" fillId="0" borderId="0" xfId="0" applyFont="1" applyFill="1" applyBorder="1"/>
    <xf numFmtId="0" fontId="0" fillId="0" borderId="0" xfId="0" applyFill="1" applyBorder="1"/>
    <xf numFmtId="0" fontId="4" fillId="0" borderId="0" xfId="0" applyFont="1" applyFill="1" applyBorder="1"/>
    <xf numFmtId="2" fontId="1" fillId="0" borderId="0" xfId="0" applyNumberFormat="1" applyFont="1" applyFill="1" applyBorder="1"/>
    <xf numFmtId="1" fontId="1" fillId="0" borderId="0" xfId="0" applyNumberFormat="1" applyFont="1" applyFill="1" applyBorder="1"/>
    <xf numFmtId="0" fontId="20" fillId="10" borderId="0" xfId="0" applyFont="1" applyFill="1" applyAlignment="1">
      <alignment horizontal="center" vertical="center"/>
    </xf>
    <xf numFmtId="0" fontId="0" fillId="10" borderId="2" xfId="0" applyFill="1" applyBorder="1"/>
    <xf numFmtId="0" fontId="0" fillId="10" borderId="3" xfId="0" applyFill="1" applyBorder="1"/>
    <xf numFmtId="0" fontId="0" fillId="10" borderId="4" xfId="0" applyFill="1" applyBorder="1"/>
    <xf numFmtId="0" fontId="0" fillId="10" borderId="6" xfId="0" applyFill="1" applyBorder="1"/>
    <xf numFmtId="0" fontId="0" fillId="10" borderId="9" xfId="0" applyFill="1" applyBorder="1"/>
    <xf numFmtId="0" fontId="0" fillId="10" borderId="5" xfId="0" applyFill="1" applyBorder="1"/>
    <xf numFmtId="0" fontId="0" fillId="10" borderId="7" xfId="0" applyFill="1" applyBorder="1"/>
    <xf numFmtId="0" fontId="5" fillId="10" borderId="8" xfId="0" applyFont="1" applyFill="1" applyBorder="1"/>
    <xf numFmtId="164" fontId="1" fillId="10" borderId="8" xfId="0" applyNumberFormat="1" applyFont="1" applyFill="1" applyBorder="1"/>
    <xf numFmtId="0" fontId="1" fillId="10" borderId="8" xfId="0" applyFont="1" applyFill="1" applyBorder="1"/>
    <xf numFmtId="166" fontId="1" fillId="2" borderId="1" xfId="0" applyNumberFormat="1" applyFont="1" applyFill="1" applyBorder="1" applyAlignment="1">
      <alignment vertical="center"/>
    </xf>
  </cellXfs>
  <cellStyles count="2">
    <cellStyle name="Link" xfId="1" builtinId="8"/>
    <cellStyle name="Standard"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37729658792657"/>
          <c:y val="5.1400554097404488E-2"/>
          <c:w val="0.76399081364829424"/>
          <c:h val="0.76486840186643335"/>
        </c:manualLayout>
      </c:layout>
      <c:scatterChart>
        <c:scatterStyle val="lineMarker"/>
        <c:varyColors val="0"/>
        <c:ser>
          <c:idx val="0"/>
          <c:order val="0"/>
          <c:spPr>
            <a:ln w="28575">
              <a:noFill/>
            </a:ln>
          </c:spPr>
          <c:trendline>
            <c:trendlineType val="poly"/>
            <c:order val="5"/>
            <c:dispRSqr val="0"/>
            <c:dispEq val="1"/>
            <c:trendlineLbl>
              <c:layout>
                <c:manualLayout>
                  <c:x val="-0.11950065616797902"/>
                  <c:y val="1.8652303878681831E-2"/>
                </c:manualLayout>
              </c:layout>
              <c:numFmt formatCode="#,##0.000000000000000000000000000000" sourceLinked="0"/>
              <c:spPr>
                <a:solidFill>
                  <a:schemeClr val="bg1"/>
                </a:solidFill>
                <a:ln>
                  <a:solidFill>
                    <a:schemeClr val="tx1"/>
                  </a:solidFill>
                </a:ln>
              </c:spPr>
              <c:txPr>
                <a:bodyPr/>
                <a:lstStyle/>
                <a:p>
                  <a:pPr>
                    <a:defRPr sz="800"/>
                  </a:pPr>
                  <a:endParaRPr lang="de-DE"/>
                </a:p>
              </c:txPr>
            </c:trendlineLbl>
          </c:trendline>
          <c:xVal>
            <c:numRef>
              <c:f>'Quelle pH 1'!$H$3:$H$11</c:f>
              <c:numCache>
                <c:formatCode>General</c:formatCode>
                <c:ptCount val="9"/>
                <c:pt idx="0">
                  <c:v>6</c:v>
                </c:pt>
                <c:pt idx="1">
                  <c:v>6.25</c:v>
                </c:pt>
                <c:pt idx="2">
                  <c:v>6.5</c:v>
                </c:pt>
                <c:pt idx="3">
                  <c:v>6.75</c:v>
                </c:pt>
                <c:pt idx="4">
                  <c:v>7</c:v>
                </c:pt>
                <c:pt idx="5">
                  <c:v>7.25</c:v>
                </c:pt>
                <c:pt idx="6">
                  <c:v>7.5</c:v>
                </c:pt>
                <c:pt idx="7">
                  <c:v>7.75</c:v>
                </c:pt>
                <c:pt idx="8">
                  <c:v>8</c:v>
                </c:pt>
              </c:numCache>
            </c:numRef>
          </c:xVal>
          <c:yVal>
            <c:numRef>
              <c:f>'Quelle pH 1'!$I$3:$I$11</c:f>
              <c:numCache>
                <c:formatCode>General</c:formatCode>
                <c:ptCount val="9"/>
                <c:pt idx="0">
                  <c:v>98</c:v>
                </c:pt>
                <c:pt idx="1">
                  <c:v>96</c:v>
                </c:pt>
                <c:pt idx="2">
                  <c:v>92</c:v>
                </c:pt>
                <c:pt idx="3">
                  <c:v>86</c:v>
                </c:pt>
                <c:pt idx="4">
                  <c:v>79</c:v>
                </c:pt>
                <c:pt idx="5">
                  <c:v>71</c:v>
                </c:pt>
                <c:pt idx="6">
                  <c:v>59</c:v>
                </c:pt>
                <c:pt idx="7">
                  <c:v>45</c:v>
                </c:pt>
                <c:pt idx="8">
                  <c:v>30</c:v>
                </c:pt>
              </c:numCache>
            </c:numRef>
          </c:yVal>
          <c:smooth val="0"/>
          <c:extLst>
            <c:ext xmlns:c16="http://schemas.microsoft.com/office/drawing/2014/chart" uri="{C3380CC4-5D6E-409C-BE32-E72D297353CC}">
              <c16:uniqueId val="{00000000-4711-44F4-B6D8-ADB69940E42F}"/>
            </c:ext>
          </c:extLst>
        </c:ser>
        <c:dLbls>
          <c:showLegendKey val="0"/>
          <c:showVal val="0"/>
          <c:showCatName val="0"/>
          <c:showSerName val="0"/>
          <c:showPercent val="0"/>
          <c:showBubbleSize val="0"/>
        </c:dLbls>
        <c:axId val="150409600"/>
        <c:axId val="150411520"/>
      </c:scatterChart>
      <c:valAx>
        <c:axId val="150409600"/>
        <c:scaling>
          <c:orientation val="minMax"/>
        </c:scaling>
        <c:delete val="0"/>
        <c:axPos val="b"/>
        <c:title>
          <c:tx>
            <c:rich>
              <a:bodyPr/>
              <a:lstStyle/>
              <a:p>
                <a:pPr>
                  <a:defRPr/>
                </a:pPr>
                <a:r>
                  <a:rPr lang="de-DE"/>
                  <a:t>pH Wert</a:t>
                </a:r>
              </a:p>
            </c:rich>
          </c:tx>
          <c:layout>
            <c:manualLayout>
              <c:xMode val="edge"/>
              <c:yMode val="edge"/>
              <c:x val="0.51635170603674541"/>
              <c:y val="0.89719889180519108"/>
            </c:manualLayout>
          </c:layout>
          <c:overlay val="0"/>
        </c:title>
        <c:numFmt formatCode="General" sourceLinked="1"/>
        <c:majorTickMark val="out"/>
        <c:minorTickMark val="none"/>
        <c:tickLblPos val="nextTo"/>
        <c:crossAx val="150411520"/>
        <c:crosses val="autoZero"/>
        <c:crossBetween val="midCat"/>
      </c:valAx>
      <c:valAx>
        <c:axId val="150411520"/>
        <c:scaling>
          <c:orientation val="minMax"/>
          <c:max val="100"/>
        </c:scaling>
        <c:delete val="0"/>
        <c:axPos val="l"/>
        <c:majorGridlines/>
        <c:title>
          <c:tx>
            <c:rich>
              <a:bodyPr rot="-5400000" vert="horz"/>
              <a:lstStyle/>
              <a:p>
                <a:pPr>
                  <a:defRPr/>
                </a:pPr>
                <a:r>
                  <a:rPr lang="de-DE"/>
                  <a:t>Anteil HOCl an freiem</a:t>
                </a:r>
                <a:r>
                  <a:rPr lang="de-DE" baseline="0"/>
                  <a:t> wirksamen Cl2 (%)</a:t>
                </a:r>
                <a:endParaRPr lang="de-DE"/>
              </a:p>
            </c:rich>
          </c:tx>
          <c:layout/>
          <c:overlay val="0"/>
        </c:title>
        <c:numFmt formatCode="General" sourceLinked="1"/>
        <c:majorTickMark val="out"/>
        <c:minorTickMark val="none"/>
        <c:tickLblPos val="nextTo"/>
        <c:crossAx val="150409600"/>
        <c:crosses val="autoZero"/>
        <c:crossBetween val="midCat"/>
      </c:valAx>
    </c:plotArea>
    <c:plotVisOnly val="1"/>
    <c:dispBlanksAs val="gap"/>
    <c:showDLblsOverMax val="0"/>
  </c:chart>
  <c:printSettings>
    <c:headerFooter/>
    <c:pageMargins b="0.78740157499999996" l="0.70000000000000007" r="0.70000000000000007" t="0.78740157499999996" header="0.30000000000000004" footer="0.30000000000000004"/>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37729658792668"/>
          <c:y val="5.1400554097404488E-2"/>
          <c:w val="0.76399081364829502"/>
          <c:h val="0.76486840186643335"/>
        </c:manualLayout>
      </c:layout>
      <c:scatterChart>
        <c:scatterStyle val="lineMarker"/>
        <c:varyColors val="0"/>
        <c:ser>
          <c:idx val="0"/>
          <c:order val="0"/>
          <c:spPr>
            <a:ln w="28575">
              <a:noFill/>
            </a:ln>
          </c:spPr>
          <c:trendline>
            <c:trendlineType val="poly"/>
            <c:order val="5"/>
            <c:dispRSqr val="0"/>
            <c:dispEq val="1"/>
            <c:trendlineLbl>
              <c:layout>
                <c:manualLayout>
                  <c:x val="-0.11950065616797904"/>
                  <c:y val="1.8652303878681831E-2"/>
                </c:manualLayout>
              </c:layout>
              <c:numFmt formatCode="#,##0.000000000000000000000000000000" sourceLinked="0"/>
              <c:spPr>
                <a:solidFill>
                  <a:schemeClr val="bg1"/>
                </a:solidFill>
                <a:ln>
                  <a:solidFill>
                    <a:schemeClr val="tx1"/>
                  </a:solidFill>
                </a:ln>
              </c:spPr>
              <c:txPr>
                <a:bodyPr/>
                <a:lstStyle/>
                <a:p>
                  <a:pPr>
                    <a:defRPr sz="800"/>
                  </a:pPr>
                  <a:endParaRPr lang="de-DE"/>
                </a:p>
              </c:txPr>
            </c:trendlineLbl>
          </c:trendline>
          <c:xVal>
            <c:numRef>
              <c:f>'Quelle pH 3'!$H$3:$H$11</c:f>
              <c:numCache>
                <c:formatCode>General</c:formatCode>
                <c:ptCount val="9"/>
                <c:pt idx="0">
                  <c:v>6</c:v>
                </c:pt>
                <c:pt idx="1">
                  <c:v>6.25</c:v>
                </c:pt>
                <c:pt idx="2">
                  <c:v>6.5</c:v>
                </c:pt>
                <c:pt idx="3">
                  <c:v>6.75</c:v>
                </c:pt>
                <c:pt idx="4">
                  <c:v>7</c:v>
                </c:pt>
                <c:pt idx="5">
                  <c:v>7.25</c:v>
                </c:pt>
                <c:pt idx="6">
                  <c:v>7.5</c:v>
                </c:pt>
                <c:pt idx="7">
                  <c:v>7.75</c:v>
                </c:pt>
                <c:pt idx="8">
                  <c:v>8</c:v>
                </c:pt>
              </c:numCache>
            </c:numRef>
          </c:xVal>
          <c:yVal>
            <c:numRef>
              <c:f>'Quelle pH 3'!$I$3:$I$11</c:f>
              <c:numCache>
                <c:formatCode>General</c:formatCode>
                <c:ptCount val="9"/>
                <c:pt idx="0">
                  <c:v>95</c:v>
                </c:pt>
                <c:pt idx="1">
                  <c:v>92.5</c:v>
                </c:pt>
                <c:pt idx="2">
                  <c:v>90</c:v>
                </c:pt>
                <c:pt idx="3">
                  <c:v>85</c:v>
                </c:pt>
                <c:pt idx="4">
                  <c:v>77.5</c:v>
                </c:pt>
                <c:pt idx="5">
                  <c:v>67.5</c:v>
                </c:pt>
                <c:pt idx="6">
                  <c:v>50</c:v>
                </c:pt>
                <c:pt idx="7">
                  <c:v>38</c:v>
                </c:pt>
                <c:pt idx="8">
                  <c:v>28</c:v>
                </c:pt>
              </c:numCache>
            </c:numRef>
          </c:yVal>
          <c:smooth val="0"/>
          <c:extLst>
            <c:ext xmlns:c16="http://schemas.microsoft.com/office/drawing/2014/chart" uri="{C3380CC4-5D6E-409C-BE32-E72D297353CC}">
              <c16:uniqueId val="{00000000-1B5C-435B-B95D-5D4907B5DECD}"/>
            </c:ext>
          </c:extLst>
        </c:ser>
        <c:dLbls>
          <c:showLegendKey val="0"/>
          <c:showVal val="0"/>
          <c:showCatName val="0"/>
          <c:showSerName val="0"/>
          <c:showPercent val="0"/>
          <c:showBubbleSize val="0"/>
        </c:dLbls>
        <c:axId val="151069056"/>
        <c:axId val="151070976"/>
      </c:scatterChart>
      <c:valAx>
        <c:axId val="151069056"/>
        <c:scaling>
          <c:orientation val="minMax"/>
        </c:scaling>
        <c:delete val="0"/>
        <c:axPos val="b"/>
        <c:title>
          <c:tx>
            <c:rich>
              <a:bodyPr/>
              <a:lstStyle/>
              <a:p>
                <a:pPr>
                  <a:defRPr/>
                </a:pPr>
                <a:r>
                  <a:rPr lang="de-DE"/>
                  <a:t>pH Wert</a:t>
                </a:r>
              </a:p>
            </c:rich>
          </c:tx>
          <c:layout>
            <c:manualLayout>
              <c:xMode val="edge"/>
              <c:yMode val="edge"/>
              <c:x val="0.51635170603674541"/>
              <c:y val="0.8971988918051913"/>
            </c:manualLayout>
          </c:layout>
          <c:overlay val="0"/>
        </c:title>
        <c:numFmt formatCode="General" sourceLinked="1"/>
        <c:majorTickMark val="out"/>
        <c:minorTickMark val="none"/>
        <c:tickLblPos val="nextTo"/>
        <c:crossAx val="151070976"/>
        <c:crosses val="autoZero"/>
        <c:crossBetween val="midCat"/>
      </c:valAx>
      <c:valAx>
        <c:axId val="151070976"/>
        <c:scaling>
          <c:orientation val="minMax"/>
          <c:max val="100"/>
        </c:scaling>
        <c:delete val="0"/>
        <c:axPos val="l"/>
        <c:majorGridlines/>
        <c:title>
          <c:tx>
            <c:rich>
              <a:bodyPr rot="-5400000" vert="horz"/>
              <a:lstStyle/>
              <a:p>
                <a:pPr>
                  <a:defRPr/>
                </a:pPr>
                <a:r>
                  <a:rPr lang="de-DE"/>
                  <a:t>Anteil HOCl an freiem</a:t>
                </a:r>
                <a:r>
                  <a:rPr lang="de-DE" baseline="0"/>
                  <a:t> wirksamen Cl2 [%]</a:t>
                </a:r>
                <a:endParaRPr lang="de-DE"/>
              </a:p>
            </c:rich>
          </c:tx>
          <c:layout/>
          <c:overlay val="0"/>
        </c:title>
        <c:numFmt formatCode="General" sourceLinked="1"/>
        <c:majorTickMark val="out"/>
        <c:minorTickMark val="none"/>
        <c:tickLblPos val="nextTo"/>
        <c:crossAx val="151069056"/>
        <c:crosses val="autoZero"/>
        <c:crossBetween val="midCat"/>
      </c:valAx>
    </c:plotArea>
    <c:plotVisOnly val="1"/>
    <c:dispBlanksAs val="gap"/>
    <c:showDLblsOverMax val="0"/>
  </c:chart>
  <c:printSettings>
    <c:headerFooter/>
    <c:pageMargins b="0.78740157499999996" l="0.70000000000000029" r="0.70000000000000029" t="0.78740157499999996"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37729658792668"/>
          <c:y val="5.1400554097404488E-2"/>
          <c:w val="0.76399081364829502"/>
          <c:h val="0.76486840186643335"/>
        </c:manualLayout>
      </c:layout>
      <c:scatterChart>
        <c:scatterStyle val="lineMarker"/>
        <c:varyColors val="0"/>
        <c:ser>
          <c:idx val="0"/>
          <c:order val="0"/>
          <c:spPr>
            <a:ln w="28575">
              <a:noFill/>
            </a:ln>
          </c:spPr>
          <c:trendline>
            <c:trendlineType val="poly"/>
            <c:order val="5"/>
            <c:dispRSqr val="0"/>
            <c:dispEq val="1"/>
            <c:trendlineLbl>
              <c:layout>
                <c:manualLayout>
                  <c:x val="-0.11950065616797904"/>
                  <c:y val="1.8652303878681831E-2"/>
                </c:manualLayout>
              </c:layout>
              <c:numFmt formatCode="#,##0.000000000000000000000000000000" sourceLinked="0"/>
              <c:spPr>
                <a:solidFill>
                  <a:schemeClr val="bg1"/>
                </a:solidFill>
                <a:ln>
                  <a:solidFill>
                    <a:schemeClr val="tx1"/>
                  </a:solidFill>
                </a:ln>
              </c:spPr>
              <c:txPr>
                <a:bodyPr/>
                <a:lstStyle/>
                <a:p>
                  <a:pPr>
                    <a:defRPr sz="800"/>
                  </a:pPr>
                  <a:endParaRPr lang="de-DE"/>
                </a:p>
              </c:txPr>
            </c:trendlineLbl>
          </c:trendline>
          <c:xVal>
            <c:numRef>
              <c:f>'Quelle pH 4'!$H$3:$H$13</c:f>
              <c:numCache>
                <c:formatCode>General</c:formatCode>
                <c:ptCount val="11"/>
                <c:pt idx="0">
                  <c:v>6</c:v>
                </c:pt>
                <c:pt idx="1">
                  <c:v>6.2</c:v>
                </c:pt>
                <c:pt idx="2">
                  <c:v>6.4</c:v>
                </c:pt>
                <c:pt idx="3">
                  <c:v>6.6</c:v>
                </c:pt>
                <c:pt idx="4">
                  <c:v>6.8</c:v>
                </c:pt>
                <c:pt idx="5">
                  <c:v>7</c:v>
                </c:pt>
                <c:pt idx="6">
                  <c:v>7.2</c:v>
                </c:pt>
                <c:pt idx="7">
                  <c:v>7.4</c:v>
                </c:pt>
                <c:pt idx="8">
                  <c:v>7.6</c:v>
                </c:pt>
                <c:pt idx="9">
                  <c:v>7.8</c:v>
                </c:pt>
                <c:pt idx="10">
                  <c:v>8</c:v>
                </c:pt>
              </c:numCache>
            </c:numRef>
          </c:xVal>
          <c:yVal>
            <c:numRef>
              <c:f>'Quelle pH 4'!$I$3:$I$13</c:f>
              <c:numCache>
                <c:formatCode>General</c:formatCode>
                <c:ptCount val="11"/>
                <c:pt idx="0">
                  <c:v>97.5</c:v>
                </c:pt>
                <c:pt idx="1">
                  <c:v>95</c:v>
                </c:pt>
                <c:pt idx="2">
                  <c:v>91.5</c:v>
                </c:pt>
                <c:pt idx="3">
                  <c:v>87.5</c:v>
                </c:pt>
                <c:pt idx="4">
                  <c:v>82.5</c:v>
                </c:pt>
                <c:pt idx="5">
                  <c:v>77.5</c:v>
                </c:pt>
                <c:pt idx="6">
                  <c:v>70</c:v>
                </c:pt>
                <c:pt idx="7">
                  <c:v>60</c:v>
                </c:pt>
                <c:pt idx="8">
                  <c:v>50</c:v>
                </c:pt>
                <c:pt idx="9">
                  <c:v>40</c:v>
                </c:pt>
                <c:pt idx="10">
                  <c:v>27.5</c:v>
                </c:pt>
              </c:numCache>
            </c:numRef>
          </c:yVal>
          <c:smooth val="0"/>
          <c:extLst>
            <c:ext xmlns:c16="http://schemas.microsoft.com/office/drawing/2014/chart" uri="{C3380CC4-5D6E-409C-BE32-E72D297353CC}">
              <c16:uniqueId val="{00000000-0816-45A1-AC85-FA9964234BCB}"/>
            </c:ext>
          </c:extLst>
        </c:ser>
        <c:dLbls>
          <c:showLegendKey val="0"/>
          <c:showVal val="0"/>
          <c:showCatName val="0"/>
          <c:showSerName val="0"/>
          <c:showPercent val="0"/>
          <c:showBubbleSize val="0"/>
        </c:dLbls>
        <c:axId val="151145856"/>
        <c:axId val="151184896"/>
      </c:scatterChart>
      <c:valAx>
        <c:axId val="151145856"/>
        <c:scaling>
          <c:orientation val="minMax"/>
        </c:scaling>
        <c:delete val="0"/>
        <c:axPos val="b"/>
        <c:title>
          <c:tx>
            <c:rich>
              <a:bodyPr/>
              <a:lstStyle/>
              <a:p>
                <a:pPr>
                  <a:defRPr/>
                </a:pPr>
                <a:r>
                  <a:rPr lang="de-DE"/>
                  <a:t>pH Wert</a:t>
                </a:r>
              </a:p>
            </c:rich>
          </c:tx>
          <c:layout>
            <c:manualLayout>
              <c:xMode val="edge"/>
              <c:yMode val="edge"/>
              <c:x val="0.51635170603674541"/>
              <c:y val="0.8971988918051913"/>
            </c:manualLayout>
          </c:layout>
          <c:overlay val="0"/>
        </c:title>
        <c:numFmt formatCode="General" sourceLinked="1"/>
        <c:majorTickMark val="out"/>
        <c:minorTickMark val="none"/>
        <c:tickLblPos val="nextTo"/>
        <c:crossAx val="151184896"/>
        <c:crosses val="autoZero"/>
        <c:crossBetween val="midCat"/>
      </c:valAx>
      <c:valAx>
        <c:axId val="151184896"/>
        <c:scaling>
          <c:orientation val="minMax"/>
          <c:max val="100"/>
        </c:scaling>
        <c:delete val="0"/>
        <c:axPos val="l"/>
        <c:majorGridlines/>
        <c:title>
          <c:tx>
            <c:rich>
              <a:bodyPr rot="-5400000" vert="horz"/>
              <a:lstStyle/>
              <a:p>
                <a:pPr>
                  <a:defRPr/>
                </a:pPr>
                <a:r>
                  <a:rPr lang="de-DE"/>
                  <a:t>Anteil HOCl an freiem</a:t>
                </a:r>
                <a:r>
                  <a:rPr lang="de-DE" baseline="0"/>
                  <a:t> wirksamen Cl2 [%]</a:t>
                </a:r>
                <a:endParaRPr lang="de-DE"/>
              </a:p>
            </c:rich>
          </c:tx>
          <c:layout/>
          <c:overlay val="0"/>
        </c:title>
        <c:numFmt formatCode="General" sourceLinked="1"/>
        <c:majorTickMark val="out"/>
        <c:minorTickMark val="none"/>
        <c:tickLblPos val="nextTo"/>
        <c:crossAx val="151145856"/>
        <c:crosses val="autoZero"/>
        <c:crossBetween val="midCat"/>
      </c:valAx>
    </c:plotArea>
    <c:plotVisOnly val="1"/>
    <c:dispBlanksAs val="gap"/>
    <c:showDLblsOverMax val="0"/>
  </c:chart>
  <c:printSettings>
    <c:headerFooter/>
    <c:pageMargins b="0.78740157499999996" l="0.70000000000000029" r="0.70000000000000029" t="0.78740157499999996"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37729658792677"/>
          <c:y val="5.1400554097404488E-2"/>
          <c:w val="0.76399081364829569"/>
          <c:h val="0.76486840186643335"/>
        </c:manualLayout>
      </c:layout>
      <c:scatterChart>
        <c:scatterStyle val="lineMarker"/>
        <c:varyColors val="0"/>
        <c:ser>
          <c:idx val="0"/>
          <c:order val="0"/>
          <c:spPr>
            <a:ln w="28575">
              <a:noFill/>
            </a:ln>
          </c:spPr>
          <c:trendline>
            <c:trendlineType val="poly"/>
            <c:order val="5"/>
            <c:dispRSqr val="0"/>
            <c:dispEq val="1"/>
            <c:trendlineLbl>
              <c:layout>
                <c:manualLayout>
                  <c:x val="-0.1994798775153106"/>
                  <c:y val="0.18596092155147273"/>
                </c:manualLayout>
              </c:layout>
              <c:numFmt formatCode="#,##0.000000000000000000000000000000" sourceLinked="0"/>
              <c:spPr>
                <a:solidFill>
                  <a:schemeClr val="bg1"/>
                </a:solidFill>
                <a:ln>
                  <a:solidFill>
                    <a:schemeClr val="tx1"/>
                  </a:solidFill>
                </a:ln>
              </c:spPr>
              <c:txPr>
                <a:bodyPr/>
                <a:lstStyle/>
                <a:p>
                  <a:pPr>
                    <a:defRPr sz="800"/>
                  </a:pPr>
                  <a:endParaRPr lang="de-DE"/>
                </a:p>
              </c:txPr>
            </c:trendlineLbl>
          </c:trendline>
          <c:xVal>
            <c:numRef>
              <c:f>'Quelle pH 5'!$F$3:$F$13</c:f>
              <c:numCache>
                <c:formatCode>General</c:formatCode>
                <c:ptCount val="11"/>
                <c:pt idx="0">
                  <c:v>6.5</c:v>
                </c:pt>
                <c:pt idx="1">
                  <c:v>6.6</c:v>
                </c:pt>
                <c:pt idx="2">
                  <c:v>6.7</c:v>
                </c:pt>
                <c:pt idx="3">
                  <c:v>6.8</c:v>
                </c:pt>
                <c:pt idx="4">
                  <c:v>6.9</c:v>
                </c:pt>
                <c:pt idx="5">
                  <c:v>7</c:v>
                </c:pt>
                <c:pt idx="6">
                  <c:v>7.1</c:v>
                </c:pt>
                <c:pt idx="7">
                  <c:v>7.2</c:v>
                </c:pt>
                <c:pt idx="8">
                  <c:v>7.3</c:v>
                </c:pt>
                <c:pt idx="9">
                  <c:v>7.4</c:v>
                </c:pt>
                <c:pt idx="10">
                  <c:v>7.5</c:v>
                </c:pt>
              </c:numCache>
            </c:numRef>
          </c:xVal>
          <c:yVal>
            <c:numRef>
              <c:f>'Quelle pH 5'!$G$3:$G$13</c:f>
              <c:numCache>
                <c:formatCode>General</c:formatCode>
                <c:ptCount val="11"/>
                <c:pt idx="0">
                  <c:v>91</c:v>
                </c:pt>
                <c:pt idx="1">
                  <c:v>89</c:v>
                </c:pt>
                <c:pt idx="2">
                  <c:v>86</c:v>
                </c:pt>
                <c:pt idx="3">
                  <c:v>83</c:v>
                </c:pt>
                <c:pt idx="4">
                  <c:v>80</c:v>
                </c:pt>
                <c:pt idx="5">
                  <c:v>76</c:v>
                </c:pt>
                <c:pt idx="6">
                  <c:v>71</c:v>
                </c:pt>
                <c:pt idx="7">
                  <c:v>67</c:v>
                </c:pt>
                <c:pt idx="8">
                  <c:v>61</c:v>
                </c:pt>
                <c:pt idx="9">
                  <c:v>56</c:v>
                </c:pt>
                <c:pt idx="10">
                  <c:v>50</c:v>
                </c:pt>
              </c:numCache>
            </c:numRef>
          </c:yVal>
          <c:smooth val="0"/>
          <c:extLst>
            <c:ext xmlns:c16="http://schemas.microsoft.com/office/drawing/2014/chart" uri="{C3380CC4-5D6E-409C-BE32-E72D297353CC}">
              <c16:uniqueId val="{00000000-0816-45A1-AC85-FA9964234BCB}"/>
            </c:ext>
          </c:extLst>
        </c:ser>
        <c:dLbls>
          <c:showLegendKey val="0"/>
          <c:showVal val="0"/>
          <c:showCatName val="0"/>
          <c:showSerName val="0"/>
          <c:showPercent val="0"/>
          <c:showBubbleSize val="0"/>
        </c:dLbls>
        <c:axId val="49345664"/>
        <c:axId val="49347584"/>
      </c:scatterChart>
      <c:valAx>
        <c:axId val="49345664"/>
        <c:scaling>
          <c:orientation val="minMax"/>
        </c:scaling>
        <c:delete val="0"/>
        <c:axPos val="b"/>
        <c:title>
          <c:tx>
            <c:rich>
              <a:bodyPr/>
              <a:lstStyle/>
              <a:p>
                <a:pPr>
                  <a:defRPr/>
                </a:pPr>
                <a:r>
                  <a:rPr lang="de-DE"/>
                  <a:t>pH Wert</a:t>
                </a:r>
              </a:p>
            </c:rich>
          </c:tx>
          <c:layout>
            <c:manualLayout>
              <c:xMode val="edge"/>
              <c:yMode val="edge"/>
              <c:x val="0.51635170603674541"/>
              <c:y val="0.89719889180519152"/>
            </c:manualLayout>
          </c:layout>
          <c:overlay val="0"/>
        </c:title>
        <c:numFmt formatCode="General" sourceLinked="1"/>
        <c:majorTickMark val="out"/>
        <c:minorTickMark val="none"/>
        <c:tickLblPos val="nextTo"/>
        <c:crossAx val="49347584"/>
        <c:crosses val="autoZero"/>
        <c:crossBetween val="midCat"/>
      </c:valAx>
      <c:valAx>
        <c:axId val="49347584"/>
        <c:scaling>
          <c:orientation val="minMax"/>
          <c:max val="100"/>
        </c:scaling>
        <c:delete val="0"/>
        <c:axPos val="l"/>
        <c:majorGridlines/>
        <c:title>
          <c:tx>
            <c:rich>
              <a:bodyPr rot="-5400000" vert="horz"/>
              <a:lstStyle/>
              <a:p>
                <a:pPr>
                  <a:defRPr/>
                </a:pPr>
                <a:r>
                  <a:rPr lang="de-DE"/>
                  <a:t>Anteil HOCl an freiem</a:t>
                </a:r>
                <a:r>
                  <a:rPr lang="de-DE" baseline="0"/>
                  <a:t> wirksamen Cl2 [%]</a:t>
                </a:r>
                <a:endParaRPr lang="de-DE"/>
              </a:p>
            </c:rich>
          </c:tx>
          <c:layout/>
          <c:overlay val="0"/>
        </c:title>
        <c:numFmt formatCode="General" sourceLinked="1"/>
        <c:majorTickMark val="out"/>
        <c:minorTickMark val="none"/>
        <c:tickLblPos val="nextTo"/>
        <c:crossAx val="49345664"/>
        <c:crosses val="autoZero"/>
        <c:crossBetween val="midCat"/>
      </c:valAx>
    </c:plotArea>
    <c:plotVisOnly val="1"/>
    <c:dispBlanksAs val="gap"/>
    <c:showDLblsOverMax val="0"/>
  </c:chart>
  <c:printSettings>
    <c:headerFooter/>
    <c:pageMargins b="0.78740157499999996" l="0.70000000000000051" r="0.70000000000000051" t="0.78740157499999996" header="0.30000000000000027" footer="0.30000000000000027"/>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37729658792668"/>
          <c:y val="5.1400554097404488E-2"/>
          <c:w val="0.76399081364829502"/>
          <c:h val="0.76486840186643335"/>
        </c:manualLayout>
      </c:layout>
      <c:scatterChart>
        <c:scatterStyle val="lineMarker"/>
        <c:varyColors val="0"/>
        <c:ser>
          <c:idx val="0"/>
          <c:order val="0"/>
          <c:spPr>
            <a:ln>
              <a:noFill/>
            </a:ln>
          </c:spPr>
          <c:trendline>
            <c:trendlineType val="log"/>
            <c:dispRSqr val="0"/>
            <c:dispEq val="0"/>
          </c:trendline>
          <c:trendline>
            <c:trendlineType val="poly"/>
            <c:order val="5"/>
            <c:dispRSqr val="0"/>
            <c:dispEq val="1"/>
            <c:trendlineLbl>
              <c:layout>
                <c:manualLayout>
                  <c:x val="6.7292213473315841E-3"/>
                  <c:y val="-0.40721784776902886"/>
                </c:manualLayout>
              </c:layout>
              <c:numFmt formatCode="#,##0.000000000000000000000000000000" sourceLinked="0"/>
              <c:txPr>
                <a:bodyPr/>
                <a:lstStyle/>
                <a:p>
                  <a:pPr>
                    <a:defRPr sz="800"/>
                  </a:pPr>
                  <a:endParaRPr lang="de-DE"/>
                </a:p>
              </c:txPr>
            </c:trendlineLbl>
          </c:trendline>
          <c:xVal>
            <c:numRef>
              <c:f>'Quelle CYA 1'!$H$3:$H$13</c:f>
              <c:numCache>
                <c:formatCode>General</c:formatCode>
                <c:ptCount val="11"/>
                <c:pt idx="0">
                  <c:v>0</c:v>
                </c:pt>
                <c:pt idx="1">
                  <c:v>30</c:v>
                </c:pt>
                <c:pt idx="2">
                  <c:v>50</c:v>
                </c:pt>
                <c:pt idx="3">
                  <c:v>70</c:v>
                </c:pt>
                <c:pt idx="4">
                  <c:v>90</c:v>
                </c:pt>
                <c:pt idx="5">
                  <c:v>100</c:v>
                </c:pt>
                <c:pt idx="6">
                  <c:v>130</c:v>
                </c:pt>
                <c:pt idx="7">
                  <c:v>140</c:v>
                </c:pt>
                <c:pt idx="8">
                  <c:v>160</c:v>
                </c:pt>
                <c:pt idx="9">
                  <c:v>180</c:v>
                </c:pt>
                <c:pt idx="10">
                  <c:v>200</c:v>
                </c:pt>
              </c:numCache>
            </c:numRef>
          </c:xVal>
          <c:yVal>
            <c:numRef>
              <c:f>'Quelle CYA 1'!$I$3:$I$13</c:f>
              <c:numCache>
                <c:formatCode>General</c:formatCode>
                <c:ptCount val="11"/>
                <c:pt idx="0">
                  <c:v>100</c:v>
                </c:pt>
                <c:pt idx="1">
                  <c:v>45</c:v>
                </c:pt>
                <c:pt idx="2">
                  <c:v>33</c:v>
                </c:pt>
                <c:pt idx="3">
                  <c:v>28</c:v>
                </c:pt>
                <c:pt idx="4">
                  <c:v>14</c:v>
                </c:pt>
                <c:pt idx="5">
                  <c:v>12</c:v>
                </c:pt>
                <c:pt idx="6">
                  <c:v>10</c:v>
                </c:pt>
                <c:pt idx="7">
                  <c:v>9</c:v>
                </c:pt>
                <c:pt idx="8">
                  <c:v>8</c:v>
                </c:pt>
                <c:pt idx="9">
                  <c:v>7</c:v>
                </c:pt>
                <c:pt idx="10">
                  <c:v>6</c:v>
                </c:pt>
              </c:numCache>
            </c:numRef>
          </c:yVal>
          <c:smooth val="0"/>
          <c:extLst>
            <c:ext xmlns:c16="http://schemas.microsoft.com/office/drawing/2014/chart" uri="{C3380CC4-5D6E-409C-BE32-E72D297353CC}">
              <c16:uniqueId val="{00000000-169C-4E97-9323-3BBDF1533E7B}"/>
            </c:ext>
          </c:extLst>
        </c:ser>
        <c:dLbls>
          <c:showLegendKey val="0"/>
          <c:showVal val="0"/>
          <c:showCatName val="0"/>
          <c:showSerName val="0"/>
          <c:showPercent val="0"/>
          <c:showBubbleSize val="0"/>
        </c:dLbls>
        <c:axId val="150953344"/>
        <c:axId val="150967808"/>
      </c:scatterChart>
      <c:valAx>
        <c:axId val="150953344"/>
        <c:scaling>
          <c:orientation val="minMax"/>
          <c:max val="200"/>
        </c:scaling>
        <c:delete val="0"/>
        <c:axPos val="b"/>
        <c:title>
          <c:tx>
            <c:rich>
              <a:bodyPr/>
              <a:lstStyle/>
              <a:p>
                <a:pPr>
                  <a:defRPr/>
                </a:pPr>
                <a:r>
                  <a:rPr lang="de-DE"/>
                  <a:t>CYA</a:t>
                </a:r>
                <a:r>
                  <a:rPr lang="de-DE" baseline="0"/>
                  <a:t> KOnzentration [ppm]</a:t>
                </a:r>
              </a:p>
            </c:rich>
          </c:tx>
          <c:layout>
            <c:manualLayout>
              <c:xMode val="edge"/>
              <c:yMode val="edge"/>
              <c:x val="0.43024059492563432"/>
              <c:y val="0.91108778069407992"/>
            </c:manualLayout>
          </c:layout>
          <c:overlay val="0"/>
        </c:title>
        <c:numFmt formatCode="General" sourceLinked="1"/>
        <c:majorTickMark val="out"/>
        <c:minorTickMark val="none"/>
        <c:tickLblPos val="nextTo"/>
        <c:crossAx val="150967808"/>
        <c:crosses val="autoZero"/>
        <c:crossBetween val="midCat"/>
      </c:valAx>
      <c:valAx>
        <c:axId val="150967808"/>
        <c:scaling>
          <c:orientation val="minMax"/>
          <c:max val="100"/>
        </c:scaling>
        <c:delete val="0"/>
        <c:axPos val="l"/>
        <c:majorGridlines/>
        <c:title>
          <c:tx>
            <c:rich>
              <a:bodyPr rot="-5400000" vert="horz"/>
              <a:lstStyle/>
              <a:p>
                <a:pPr>
                  <a:defRPr/>
                </a:pPr>
                <a:r>
                  <a:rPr lang="de-DE" b="1"/>
                  <a:t>Anteil freies </a:t>
                </a:r>
                <a:r>
                  <a:rPr lang="de-DE" b="1" baseline="0"/>
                  <a:t>Cl2 an gesamt verfügbaren Cl2 [%]</a:t>
                </a:r>
                <a:endParaRPr lang="de-DE" b="1"/>
              </a:p>
            </c:rich>
          </c:tx>
          <c:layout/>
          <c:overlay val="0"/>
        </c:title>
        <c:numFmt formatCode="General" sourceLinked="1"/>
        <c:majorTickMark val="out"/>
        <c:minorTickMark val="none"/>
        <c:tickLblPos val="nextTo"/>
        <c:crossAx val="150953344"/>
        <c:crosses val="autoZero"/>
        <c:crossBetween val="midCat"/>
      </c:valAx>
    </c:plotArea>
    <c:plotVisOnly val="1"/>
    <c:dispBlanksAs val="gap"/>
    <c:showDLblsOverMax val="0"/>
  </c:chart>
  <c:printSettings>
    <c:headerFooter/>
    <c:pageMargins b="0.78740157499999996" l="0.70000000000000029" r="0.70000000000000029" t="0.78740157499999996"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37729658792668"/>
          <c:y val="5.1400554097404488E-2"/>
          <c:w val="0.76399081364829502"/>
          <c:h val="0.76486840186643335"/>
        </c:manualLayout>
      </c:layout>
      <c:scatterChart>
        <c:scatterStyle val="lineMarker"/>
        <c:varyColors val="0"/>
        <c:ser>
          <c:idx val="0"/>
          <c:order val="0"/>
          <c:spPr>
            <a:ln>
              <a:noFill/>
            </a:ln>
          </c:spPr>
          <c:trendline>
            <c:trendlineType val="log"/>
            <c:dispRSqr val="0"/>
            <c:dispEq val="0"/>
          </c:trendline>
          <c:trendline>
            <c:trendlineType val="exp"/>
            <c:intercept val="100"/>
            <c:dispRSqr val="0"/>
            <c:dispEq val="1"/>
            <c:trendlineLbl>
              <c:layout>
                <c:manualLayout>
                  <c:x val="0.24352865266841645"/>
                  <c:y val="-0.43007331963939288"/>
                </c:manualLayout>
              </c:layout>
              <c:numFmt formatCode="#,##0.000000000000000000000000000000" sourceLinked="0"/>
              <c:txPr>
                <a:bodyPr/>
                <a:lstStyle/>
                <a:p>
                  <a:pPr>
                    <a:defRPr sz="800"/>
                  </a:pPr>
                  <a:endParaRPr lang="de-DE"/>
                </a:p>
              </c:txPr>
            </c:trendlineLbl>
          </c:trendline>
          <c:xVal>
            <c:numRef>
              <c:f>'Quelle CYA 2'!$G$3:$G$9</c:f>
              <c:numCache>
                <c:formatCode>General</c:formatCode>
                <c:ptCount val="7"/>
                <c:pt idx="0">
                  <c:v>0</c:v>
                </c:pt>
                <c:pt idx="1">
                  <c:v>30</c:v>
                </c:pt>
                <c:pt idx="2">
                  <c:v>50</c:v>
                </c:pt>
                <c:pt idx="3">
                  <c:v>70</c:v>
                </c:pt>
                <c:pt idx="4">
                  <c:v>90</c:v>
                </c:pt>
                <c:pt idx="5">
                  <c:v>100</c:v>
                </c:pt>
                <c:pt idx="6">
                  <c:v>130</c:v>
                </c:pt>
              </c:numCache>
            </c:numRef>
          </c:xVal>
          <c:yVal>
            <c:numRef>
              <c:f>'Quelle CYA 2'!$H$3:$H$9</c:f>
              <c:numCache>
                <c:formatCode>General</c:formatCode>
                <c:ptCount val="7"/>
                <c:pt idx="0">
                  <c:v>100</c:v>
                </c:pt>
                <c:pt idx="1">
                  <c:v>45</c:v>
                </c:pt>
                <c:pt idx="2">
                  <c:v>33.5</c:v>
                </c:pt>
                <c:pt idx="3">
                  <c:v>28</c:v>
                </c:pt>
                <c:pt idx="4">
                  <c:v>14</c:v>
                </c:pt>
                <c:pt idx="5">
                  <c:v>12</c:v>
                </c:pt>
                <c:pt idx="6">
                  <c:v>10</c:v>
                </c:pt>
              </c:numCache>
            </c:numRef>
          </c:yVal>
          <c:smooth val="0"/>
          <c:extLst>
            <c:ext xmlns:c16="http://schemas.microsoft.com/office/drawing/2014/chart" uri="{C3380CC4-5D6E-409C-BE32-E72D297353CC}">
              <c16:uniqueId val="{00000000-612E-4E97-A520-D49465534534}"/>
            </c:ext>
          </c:extLst>
        </c:ser>
        <c:dLbls>
          <c:showLegendKey val="0"/>
          <c:showVal val="0"/>
          <c:showCatName val="0"/>
          <c:showSerName val="0"/>
          <c:showPercent val="0"/>
          <c:showBubbleSize val="0"/>
        </c:dLbls>
        <c:axId val="150953344"/>
        <c:axId val="150967808"/>
      </c:scatterChart>
      <c:valAx>
        <c:axId val="150953344"/>
        <c:scaling>
          <c:orientation val="minMax"/>
          <c:max val="200"/>
        </c:scaling>
        <c:delete val="0"/>
        <c:axPos val="b"/>
        <c:title>
          <c:tx>
            <c:rich>
              <a:bodyPr/>
              <a:lstStyle/>
              <a:p>
                <a:pPr>
                  <a:defRPr/>
                </a:pPr>
                <a:r>
                  <a:rPr lang="de-DE"/>
                  <a:t>CYA</a:t>
                </a:r>
                <a:r>
                  <a:rPr lang="de-DE" baseline="0"/>
                  <a:t> KOnzentration [ppm]</a:t>
                </a:r>
              </a:p>
            </c:rich>
          </c:tx>
          <c:layout>
            <c:manualLayout>
              <c:xMode val="edge"/>
              <c:yMode val="edge"/>
              <c:x val="0.43024059492563432"/>
              <c:y val="0.91108778069407992"/>
            </c:manualLayout>
          </c:layout>
          <c:overlay val="0"/>
        </c:title>
        <c:numFmt formatCode="General" sourceLinked="1"/>
        <c:majorTickMark val="out"/>
        <c:minorTickMark val="none"/>
        <c:tickLblPos val="nextTo"/>
        <c:crossAx val="150967808"/>
        <c:crosses val="autoZero"/>
        <c:crossBetween val="midCat"/>
      </c:valAx>
      <c:valAx>
        <c:axId val="150967808"/>
        <c:scaling>
          <c:orientation val="minMax"/>
          <c:max val="100"/>
        </c:scaling>
        <c:delete val="0"/>
        <c:axPos val="l"/>
        <c:majorGridlines/>
        <c:title>
          <c:tx>
            <c:rich>
              <a:bodyPr rot="-5400000" vert="horz"/>
              <a:lstStyle/>
              <a:p>
                <a:pPr>
                  <a:defRPr/>
                </a:pPr>
                <a:r>
                  <a:rPr lang="de-DE" b="1"/>
                  <a:t>Anteil freies </a:t>
                </a:r>
                <a:r>
                  <a:rPr lang="de-DE" b="1" baseline="0"/>
                  <a:t>Cl2 an gesamt verfügbaren Cl2 [%]</a:t>
                </a:r>
                <a:endParaRPr lang="de-DE" b="1"/>
              </a:p>
            </c:rich>
          </c:tx>
          <c:layout/>
          <c:overlay val="0"/>
        </c:title>
        <c:numFmt formatCode="General" sourceLinked="1"/>
        <c:majorTickMark val="out"/>
        <c:minorTickMark val="none"/>
        <c:tickLblPos val="nextTo"/>
        <c:crossAx val="150953344"/>
        <c:crosses val="autoZero"/>
        <c:crossBetween val="midCat"/>
      </c:valAx>
    </c:plotArea>
    <c:plotVisOnly val="1"/>
    <c:dispBlanksAs val="gap"/>
    <c:showDLblsOverMax val="0"/>
  </c:chart>
  <c:printSettings>
    <c:headerFooter/>
    <c:pageMargins b="0.78740157499999996" l="0.70000000000000029" r="0.70000000000000029" t="0.78740157499999996"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37729658792668"/>
          <c:y val="5.1400554097404488E-2"/>
          <c:w val="0.76399081364829502"/>
          <c:h val="0.76486840186643335"/>
        </c:manualLayout>
      </c:layout>
      <c:scatterChart>
        <c:scatterStyle val="lineMarker"/>
        <c:varyColors val="0"/>
        <c:ser>
          <c:idx val="0"/>
          <c:order val="0"/>
          <c:spPr>
            <a:ln>
              <a:noFill/>
            </a:ln>
          </c:spPr>
          <c:trendline>
            <c:trendlineType val="poly"/>
            <c:order val="2"/>
            <c:dispRSqr val="0"/>
            <c:dispEq val="0"/>
          </c:trendline>
          <c:trendline>
            <c:trendlineType val="poly"/>
            <c:order val="5"/>
            <c:dispRSqr val="0"/>
            <c:dispEq val="1"/>
            <c:trendlineLbl>
              <c:layout>
                <c:manualLayout>
                  <c:x val="0.20555555555555552"/>
                  <c:y val="0.4445059630704058"/>
                </c:manualLayout>
              </c:layout>
              <c:numFmt formatCode="#,##0.000000000000000000000000000000" sourceLinked="0"/>
              <c:txPr>
                <a:bodyPr/>
                <a:lstStyle/>
                <a:p>
                  <a:pPr>
                    <a:defRPr sz="800"/>
                  </a:pPr>
                  <a:endParaRPr lang="de-DE"/>
                </a:p>
              </c:txPr>
            </c:trendlineLbl>
          </c:trendline>
          <c:xVal>
            <c:numRef>
              <c:f>'Quelle pH Senker 2'!$G$3:$G$62</c:f>
              <c:numCache>
                <c:formatCode>General</c:formatCode>
                <c:ptCount val="60"/>
                <c:pt idx="0">
                  <c:v>1</c:v>
                </c:pt>
                <c:pt idx="1">
                  <c:v>2</c:v>
                </c:pt>
                <c:pt idx="2">
                  <c:v>3</c:v>
                </c:pt>
                <c:pt idx="3">
                  <c:v>4</c:v>
                </c:pt>
                <c:pt idx="4">
                  <c:v>5</c:v>
                </c:pt>
                <c:pt idx="5">
                  <c:v>6</c:v>
                </c:pt>
                <c:pt idx="6">
                  <c:v>7</c:v>
                </c:pt>
                <c:pt idx="7">
                  <c:v>8</c:v>
                </c:pt>
                <c:pt idx="8">
                  <c:v>9</c:v>
                </c:pt>
                <c:pt idx="9">
                  <c:v>10</c:v>
                </c:pt>
                <c:pt idx="10">
                  <c:v>12</c:v>
                </c:pt>
                <c:pt idx="11">
                  <c:v>14</c:v>
                </c:pt>
                <c:pt idx="12">
                  <c:v>16</c:v>
                </c:pt>
                <c:pt idx="13">
                  <c:v>18</c:v>
                </c:pt>
                <c:pt idx="14">
                  <c:v>20</c:v>
                </c:pt>
                <c:pt idx="15">
                  <c:v>22</c:v>
                </c:pt>
                <c:pt idx="16">
                  <c:v>24</c:v>
                </c:pt>
                <c:pt idx="17">
                  <c:v>26</c:v>
                </c:pt>
                <c:pt idx="18">
                  <c:v>28</c:v>
                </c:pt>
                <c:pt idx="19">
                  <c:v>30</c:v>
                </c:pt>
                <c:pt idx="20">
                  <c:v>32</c:v>
                </c:pt>
                <c:pt idx="21">
                  <c:v>34</c:v>
                </c:pt>
                <c:pt idx="22">
                  <c:v>36</c:v>
                </c:pt>
                <c:pt idx="23">
                  <c:v>38</c:v>
                </c:pt>
                <c:pt idx="24">
                  <c:v>40</c:v>
                </c:pt>
                <c:pt idx="25">
                  <c:v>42</c:v>
                </c:pt>
                <c:pt idx="26">
                  <c:v>44</c:v>
                </c:pt>
                <c:pt idx="27">
                  <c:v>46</c:v>
                </c:pt>
                <c:pt idx="28">
                  <c:v>48</c:v>
                </c:pt>
                <c:pt idx="29">
                  <c:v>50</c:v>
                </c:pt>
                <c:pt idx="30">
                  <c:v>52</c:v>
                </c:pt>
                <c:pt idx="31">
                  <c:v>54</c:v>
                </c:pt>
                <c:pt idx="32">
                  <c:v>56</c:v>
                </c:pt>
                <c:pt idx="33">
                  <c:v>58</c:v>
                </c:pt>
                <c:pt idx="34">
                  <c:v>60</c:v>
                </c:pt>
                <c:pt idx="35">
                  <c:v>62</c:v>
                </c:pt>
                <c:pt idx="36">
                  <c:v>64</c:v>
                </c:pt>
                <c:pt idx="37">
                  <c:v>66</c:v>
                </c:pt>
                <c:pt idx="38">
                  <c:v>68</c:v>
                </c:pt>
                <c:pt idx="39">
                  <c:v>70</c:v>
                </c:pt>
                <c:pt idx="40">
                  <c:v>72</c:v>
                </c:pt>
                <c:pt idx="41">
                  <c:v>74</c:v>
                </c:pt>
                <c:pt idx="42">
                  <c:v>76</c:v>
                </c:pt>
                <c:pt idx="43">
                  <c:v>78</c:v>
                </c:pt>
                <c:pt idx="44">
                  <c:v>80</c:v>
                </c:pt>
                <c:pt idx="45">
                  <c:v>82</c:v>
                </c:pt>
                <c:pt idx="46">
                  <c:v>84</c:v>
                </c:pt>
                <c:pt idx="47">
                  <c:v>86</c:v>
                </c:pt>
                <c:pt idx="48">
                  <c:v>88</c:v>
                </c:pt>
                <c:pt idx="49">
                  <c:v>90</c:v>
                </c:pt>
                <c:pt idx="50">
                  <c:v>91</c:v>
                </c:pt>
                <c:pt idx="51">
                  <c:v>92</c:v>
                </c:pt>
                <c:pt idx="52">
                  <c:v>93</c:v>
                </c:pt>
                <c:pt idx="53">
                  <c:v>94</c:v>
                </c:pt>
                <c:pt idx="54">
                  <c:v>95</c:v>
                </c:pt>
                <c:pt idx="55">
                  <c:v>96</c:v>
                </c:pt>
                <c:pt idx="56">
                  <c:v>97</c:v>
                </c:pt>
                <c:pt idx="57">
                  <c:v>98</c:v>
                </c:pt>
                <c:pt idx="58">
                  <c:v>99</c:v>
                </c:pt>
                <c:pt idx="59">
                  <c:v>100</c:v>
                </c:pt>
              </c:numCache>
            </c:numRef>
          </c:xVal>
          <c:yVal>
            <c:numRef>
              <c:f>'Quelle pH Senker 2'!$H$3:$H$62</c:f>
              <c:numCache>
                <c:formatCode>General</c:formatCode>
                <c:ptCount val="60"/>
                <c:pt idx="0">
                  <c:v>1.0038</c:v>
                </c:pt>
                <c:pt idx="1">
                  <c:v>1.0104</c:v>
                </c:pt>
                <c:pt idx="2">
                  <c:v>1.0168999999999999</c:v>
                </c:pt>
                <c:pt idx="3">
                  <c:v>1.0234000000000001</c:v>
                </c:pt>
                <c:pt idx="4">
                  <c:v>1.03</c:v>
                </c:pt>
                <c:pt idx="5">
                  <c:v>1.0367</c:v>
                </c:pt>
                <c:pt idx="6">
                  <c:v>1.0434000000000001</c:v>
                </c:pt>
                <c:pt idx="7">
                  <c:v>1.0502</c:v>
                </c:pt>
                <c:pt idx="8">
                  <c:v>1.0570999999999999</c:v>
                </c:pt>
                <c:pt idx="9">
                  <c:v>1.0640000000000001</c:v>
                </c:pt>
                <c:pt idx="10">
                  <c:v>1.0780000000000001</c:v>
                </c:pt>
                <c:pt idx="11">
                  <c:v>1.0922000000000001</c:v>
                </c:pt>
                <c:pt idx="12">
                  <c:v>1.1067</c:v>
                </c:pt>
                <c:pt idx="13">
                  <c:v>1.1214999999999999</c:v>
                </c:pt>
                <c:pt idx="14">
                  <c:v>1.1365000000000001</c:v>
                </c:pt>
                <c:pt idx="15">
                  <c:v>1.1516999999999999</c:v>
                </c:pt>
                <c:pt idx="16">
                  <c:v>1.1672</c:v>
                </c:pt>
                <c:pt idx="17">
                  <c:v>1.1829000000000001</c:v>
                </c:pt>
                <c:pt idx="18">
                  <c:v>1.1989000000000001</c:v>
                </c:pt>
                <c:pt idx="19">
                  <c:v>1.2150000000000001</c:v>
                </c:pt>
                <c:pt idx="20">
                  <c:v>1.2314000000000001</c:v>
                </c:pt>
                <c:pt idx="21">
                  <c:v>1.2479</c:v>
                </c:pt>
                <c:pt idx="22">
                  <c:v>1.2646999999999999</c:v>
                </c:pt>
                <c:pt idx="23">
                  <c:v>1.2818000000000001</c:v>
                </c:pt>
                <c:pt idx="24">
                  <c:v>1.2990999999999999</c:v>
                </c:pt>
                <c:pt idx="25">
                  <c:v>1.3167</c:v>
                </c:pt>
                <c:pt idx="26">
                  <c:v>1.3346</c:v>
                </c:pt>
                <c:pt idx="27">
                  <c:v>1.353</c:v>
                </c:pt>
                <c:pt idx="28">
                  <c:v>1.3718999999999999</c:v>
                </c:pt>
                <c:pt idx="29">
                  <c:v>1.3911</c:v>
                </c:pt>
                <c:pt idx="30">
                  <c:v>1.4109</c:v>
                </c:pt>
                <c:pt idx="31">
                  <c:v>1.431</c:v>
                </c:pt>
                <c:pt idx="32">
                  <c:v>1.4516</c:v>
                </c:pt>
                <c:pt idx="33">
                  <c:v>1.4725999999999999</c:v>
                </c:pt>
                <c:pt idx="34">
                  <c:v>1.494</c:v>
                </c:pt>
                <c:pt idx="35">
                  <c:v>1.5157</c:v>
                </c:pt>
                <c:pt idx="36">
                  <c:v>1.5378000000000001</c:v>
                </c:pt>
                <c:pt idx="37">
                  <c:v>1.5602</c:v>
                </c:pt>
                <c:pt idx="38">
                  <c:v>1.5829</c:v>
                </c:pt>
                <c:pt idx="39">
                  <c:v>1.6059000000000001</c:v>
                </c:pt>
                <c:pt idx="40">
                  <c:v>1.6292</c:v>
                </c:pt>
                <c:pt idx="41">
                  <c:v>1.6526000000000001</c:v>
                </c:pt>
                <c:pt idx="42">
                  <c:v>1.6760999999999999</c:v>
                </c:pt>
                <c:pt idx="43">
                  <c:v>1.6994</c:v>
                </c:pt>
                <c:pt idx="44">
                  <c:v>1.7221</c:v>
                </c:pt>
                <c:pt idx="45">
                  <c:v>1.7437</c:v>
                </c:pt>
                <c:pt idx="46">
                  <c:v>1.7639</c:v>
                </c:pt>
                <c:pt idx="47">
                  <c:v>1.7818000000000001</c:v>
                </c:pt>
                <c:pt idx="48">
                  <c:v>1.7968</c:v>
                </c:pt>
                <c:pt idx="49">
                  <c:v>1.8090999999999999</c:v>
                </c:pt>
                <c:pt idx="50">
                  <c:v>1.8142</c:v>
                </c:pt>
                <c:pt idx="51">
                  <c:v>1.8188</c:v>
                </c:pt>
                <c:pt idx="52">
                  <c:v>1.8227</c:v>
                </c:pt>
                <c:pt idx="53">
                  <c:v>1.8260000000000001</c:v>
                </c:pt>
                <c:pt idx="54">
                  <c:v>1.8286</c:v>
                </c:pt>
                <c:pt idx="55">
                  <c:v>1.8305</c:v>
                </c:pt>
                <c:pt idx="56">
                  <c:v>1.8313999999999999</c:v>
                </c:pt>
                <c:pt idx="57">
                  <c:v>1.831</c:v>
                </c:pt>
                <c:pt idx="58">
                  <c:v>1.8291999999999999</c:v>
                </c:pt>
                <c:pt idx="59">
                  <c:v>1.8254999999999999</c:v>
                </c:pt>
              </c:numCache>
            </c:numRef>
          </c:yVal>
          <c:smooth val="0"/>
          <c:extLst>
            <c:ext xmlns:c16="http://schemas.microsoft.com/office/drawing/2014/chart" uri="{C3380CC4-5D6E-409C-BE32-E72D297353CC}">
              <c16:uniqueId val="{00000000-0B06-4ACC-982F-FA0C7BCB6DCC}"/>
            </c:ext>
          </c:extLst>
        </c:ser>
        <c:dLbls>
          <c:showLegendKey val="0"/>
          <c:showVal val="0"/>
          <c:showCatName val="0"/>
          <c:showSerName val="0"/>
          <c:showPercent val="0"/>
          <c:showBubbleSize val="0"/>
        </c:dLbls>
        <c:axId val="151252352"/>
        <c:axId val="151254528"/>
      </c:scatterChart>
      <c:valAx>
        <c:axId val="151252352"/>
        <c:scaling>
          <c:orientation val="minMax"/>
          <c:max val="200"/>
        </c:scaling>
        <c:delete val="0"/>
        <c:axPos val="b"/>
        <c:title>
          <c:tx>
            <c:rich>
              <a:bodyPr/>
              <a:lstStyle/>
              <a:p>
                <a:pPr>
                  <a:defRPr/>
                </a:pPr>
                <a:r>
                  <a:rPr lang="de-DE"/>
                  <a:t>H2SO4</a:t>
                </a:r>
                <a:r>
                  <a:rPr lang="de-DE" baseline="0"/>
                  <a:t> Konzentration [%]</a:t>
                </a:r>
              </a:p>
            </c:rich>
          </c:tx>
          <c:layout>
            <c:manualLayout>
              <c:xMode val="edge"/>
              <c:yMode val="edge"/>
              <c:x val="0.43024059492563432"/>
              <c:y val="0.91108778069407992"/>
            </c:manualLayout>
          </c:layout>
          <c:overlay val="0"/>
        </c:title>
        <c:numFmt formatCode="General" sourceLinked="1"/>
        <c:majorTickMark val="out"/>
        <c:minorTickMark val="none"/>
        <c:tickLblPos val="nextTo"/>
        <c:crossAx val="151254528"/>
        <c:crosses val="autoZero"/>
        <c:crossBetween val="midCat"/>
      </c:valAx>
      <c:valAx>
        <c:axId val="151254528"/>
        <c:scaling>
          <c:orientation val="minMax"/>
        </c:scaling>
        <c:delete val="0"/>
        <c:axPos val="l"/>
        <c:majorGridlines/>
        <c:title>
          <c:tx>
            <c:rich>
              <a:bodyPr rot="-5400000" vert="horz"/>
              <a:lstStyle/>
              <a:p>
                <a:pPr>
                  <a:defRPr/>
                </a:pPr>
                <a:r>
                  <a:rPr lang="de-DE" b="1"/>
                  <a:t>Dichte (kg/L)</a:t>
                </a:r>
              </a:p>
            </c:rich>
          </c:tx>
          <c:overlay val="0"/>
        </c:title>
        <c:numFmt formatCode="General" sourceLinked="1"/>
        <c:majorTickMark val="out"/>
        <c:minorTickMark val="none"/>
        <c:tickLblPos val="nextTo"/>
        <c:crossAx val="151252352"/>
        <c:crosses val="autoZero"/>
        <c:crossBetween val="midCat"/>
      </c:valAx>
    </c:plotArea>
    <c:plotVisOnly val="1"/>
    <c:dispBlanksAs val="gap"/>
    <c:showDLblsOverMax val="0"/>
  </c:chart>
  <c:printSettings>
    <c:headerFooter/>
    <c:pageMargins b="0.78740157499999996" l="0.70000000000000029" r="0.70000000000000029" t="0.78740157499999996" header="0.30000000000000016" footer="0.30000000000000016"/>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137729658792668"/>
          <c:y val="5.1400554097404488E-2"/>
          <c:w val="0.76399081364829502"/>
          <c:h val="0.76486840186643335"/>
        </c:manualLayout>
      </c:layout>
      <c:scatterChart>
        <c:scatterStyle val="lineMarker"/>
        <c:varyColors val="0"/>
        <c:ser>
          <c:idx val="0"/>
          <c:order val="0"/>
          <c:spPr>
            <a:ln>
              <a:noFill/>
            </a:ln>
          </c:spPr>
          <c:trendline>
            <c:trendlineType val="poly"/>
            <c:order val="2"/>
            <c:dispRSqr val="0"/>
            <c:dispEq val="0"/>
          </c:trendline>
          <c:trendline>
            <c:trendlineType val="poly"/>
            <c:order val="5"/>
            <c:dispRSqr val="0"/>
            <c:dispEq val="1"/>
            <c:trendlineLbl>
              <c:layout>
                <c:manualLayout>
                  <c:x val="0.20555555555555552"/>
                  <c:y val="0.4445059630704058"/>
                </c:manualLayout>
              </c:layout>
              <c:numFmt formatCode="#,##0.000000000000000000000000000000" sourceLinked="0"/>
              <c:txPr>
                <a:bodyPr/>
                <a:lstStyle/>
                <a:p>
                  <a:pPr>
                    <a:defRPr sz="800"/>
                  </a:pPr>
                  <a:endParaRPr lang="de-DE"/>
                </a:p>
              </c:txPr>
            </c:trendlineLbl>
          </c:trendline>
          <c:xVal>
            <c:numRef>
              <c:f>'Quelle Redox 1'!#REF!</c:f>
            </c:numRef>
          </c:xVal>
          <c:yVal>
            <c:numRef>
              <c:f>'Quelle Redox 1'!#REF!</c:f>
              <c:numCache>
                <c:formatCode>General</c:formatCode>
                <c:ptCount val="1"/>
                <c:pt idx="0">
                  <c:v>1</c:v>
                </c:pt>
              </c:numCache>
            </c:numRef>
          </c:yVal>
          <c:smooth val="0"/>
          <c:extLst>
            <c:ext xmlns:c16="http://schemas.microsoft.com/office/drawing/2014/chart" uri="{C3380CC4-5D6E-409C-BE32-E72D297353CC}">
              <c16:uniqueId val="{00000000-61A9-4F41-ACF6-D58C93B2A71B}"/>
            </c:ext>
          </c:extLst>
        </c:ser>
        <c:dLbls>
          <c:showLegendKey val="0"/>
          <c:showVal val="0"/>
          <c:showCatName val="0"/>
          <c:showSerName val="0"/>
          <c:showPercent val="0"/>
          <c:showBubbleSize val="0"/>
        </c:dLbls>
        <c:axId val="151057536"/>
        <c:axId val="151059456"/>
      </c:scatterChart>
      <c:valAx>
        <c:axId val="151057536"/>
        <c:scaling>
          <c:orientation val="minMax"/>
          <c:max val="200"/>
        </c:scaling>
        <c:delete val="0"/>
        <c:axPos val="b"/>
        <c:title>
          <c:tx>
            <c:rich>
              <a:bodyPr/>
              <a:lstStyle/>
              <a:p>
                <a:pPr>
                  <a:defRPr/>
                </a:pPr>
                <a:r>
                  <a:rPr lang="de-DE"/>
                  <a:t>H2SO4</a:t>
                </a:r>
                <a:r>
                  <a:rPr lang="de-DE" baseline="0"/>
                  <a:t> Konzentration [%]</a:t>
                </a:r>
              </a:p>
            </c:rich>
          </c:tx>
          <c:layout>
            <c:manualLayout>
              <c:xMode val="edge"/>
              <c:yMode val="edge"/>
              <c:x val="0.43024059492563432"/>
              <c:y val="0.91108778069407992"/>
            </c:manualLayout>
          </c:layout>
          <c:overlay val="0"/>
        </c:title>
        <c:numFmt formatCode="General" sourceLinked="1"/>
        <c:majorTickMark val="out"/>
        <c:minorTickMark val="none"/>
        <c:tickLblPos val="nextTo"/>
        <c:crossAx val="151059456"/>
        <c:crosses val="autoZero"/>
        <c:crossBetween val="midCat"/>
      </c:valAx>
      <c:valAx>
        <c:axId val="151059456"/>
        <c:scaling>
          <c:orientation val="minMax"/>
        </c:scaling>
        <c:delete val="0"/>
        <c:axPos val="l"/>
        <c:majorGridlines/>
        <c:title>
          <c:tx>
            <c:rich>
              <a:bodyPr rot="-5400000" vert="horz"/>
              <a:lstStyle/>
              <a:p>
                <a:pPr>
                  <a:defRPr/>
                </a:pPr>
                <a:r>
                  <a:rPr lang="de-DE" b="1"/>
                  <a:t>Dichte (kg/L)</a:t>
                </a:r>
              </a:p>
            </c:rich>
          </c:tx>
          <c:overlay val="0"/>
        </c:title>
        <c:numFmt formatCode="General" sourceLinked="1"/>
        <c:majorTickMark val="out"/>
        <c:minorTickMark val="none"/>
        <c:tickLblPos val="nextTo"/>
        <c:crossAx val="151057536"/>
        <c:crosses val="autoZero"/>
        <c:crossBetween val="midCat"/>
      </c:valAx>
    </c:plotArea>
    <c:plotVisOnly val="1"/>
    <c:dispBlanksAs val="gap"/>
    <c:showDLblsOverMax val="0"/>
  </c:chart>
  <c:printSettings>
    <c:headerFooter/>
    <c:pageMargins b="0.78740157499999996" l="0.70000000000000029" r="0.70000000000000029" t="0.78740157499999996" header="0.30000000000000016" footer="0.30000000000000016"/>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38101</xdr:rowOff>
    </xdr:from>
    <xdr:to>
      <xdr:col>5</xdr:col>
      <xdr:colOff>701670</xdr:colOff>
      <xdr:row>18</xdr:row>
      <xdr:rowOff>76201</xdr:rowOff>
    </xdr:to>
    <xdr:pic>
      <xdr:nvPicPr>
        <xdr:cNvPr id="1025" name="Picture 1"/>
        <xdr:cNvPicPr>
          <a:picLocks noChangeAspect="1" noChangeArrowheads="1"/>
        </xdr:cNvPicPr>
      </xdr:nvPicPr>
      <xdr:blipFill>
        <a:blip xmlns:r="http://schemas.openxmlformats.org/officeDocument/2006/relationships" r:embed="rId1"/>
        <a:srcRect/>
        <a:stretch>
          <a:fillRect/>
        </a:stretch>
      </xdr:blipFill>
      <xdr:spPr bwMode="auto">
        <a:xfrm>
          <a:off x="76200" y="228601"/>
          <a:ext cx="4435470" cy="3276600"/>
        </a:xfrm>
        <a:prstGeom prst="rect">
          <a:avLst/>
        </a:prstGeom>
        <a:noFill/>
        <a:ln w="1">
          <a:noFill/>
          <a:miter lim="800000"/>
          <a:headEnd/>
          <a:tailEnd type="none" w="med" len="med"/>
        </a:ln>
        <a:effectLst/>
      </xdr:spPr>
    </xdr:pic>
    <xdr:clientData/>
  </xdr:twoCellAnchor>
  <xdr:twoCellAnchor>
    <xdr:from>
      <xdr:col>11</xdr:col>
      <xdr:colOff>66675</xdr:colOff>
      <xdr:row>1</xdr:row>
      <xdr:rowOff>66675</xdr:rowOff>
    </xdr:from>
    <xdr:to>
      <xdr:col>17</xdr:col>
      <xdr:colOff>66675</xdr:colOff>
      <xdr:row>15</xdr:row>
      <xdr:rowOff>142875</xdr:rowOff>
    </xdr:to>
    <xdr:graphicFrame macro="">
      <xdr:nvGraphicFramePr>
        <xdr:cNvPr id="12" name="Diagramm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3</xdr:col>
      <xdr:colOff>124301</xdr:colOff>
      <xdr:row>2</xdr:row>
      <xdr:rowOff>114343</xdr:rowOff>
    </xdr:to>
    <xdr:pic>
      <xdr:nvPicPr>
        <xdr:cNvPr id="3" name="Grafik 2"/>
        <xdr:cNvPicPr>
          <a:picLocks noChangeAspect="1"/>
        </xdr:cNvPicPr>
      </xdr:nvPicPr>
      <xdr:blipFill>
        <a:blip xmlns:r="http://schemas.openxmlformats.org/officeDocument/2006/relationships" r:embed="rId1"/>
        <a:stretch>
          <a:fillRect/>
        </a:stretch>
      </xdr:blipFill>
      <xdr:spPr>
        <a:xfrm>
          <a:off x="0" y="190500"/>
          <a:ext cx="3410426" cy="304843"/>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15</xdr:col>
      <xdr:colOff>0</xdr:colOff>
      <xdr:row>15</xdr:row>
      <xdr:rowOff>19050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1</xdr:row>
      <xdr:rowOff>0</xdr:rowOff>
    </xdr:from>
    <xdr:to>
      <xdr:col>5</xdr:col>
      <xdr:colOff>552451</xdr:colOff>
      <xdr:row>24</xdr:row>
      <xdr:rowOff>93922</xdr:rowOff>
    </xdr:to>
    <xdr:pic>
      <xdr:nvPicPr>
        <xdr:cNvPr id="4" name="Grafik 3"/>
        <xdr:cNvPicPr>
          <a:picLocks noChangeAspect="1"/>
        </xdr:cNvPicPr>
      </xdr:nvPicPr>
      <xdr:blipFill>
        <a:blip xmlns:r="http://schemas.openxmlformats.org/officeDocument/2006/relationships" r:embed="rId2"/>
        <a:stretch>
          <a:fillRect/>
        </a:stretch>
      </xdr:blipFill>
      <xdr:spPr>
        <a:xfrm>
          <a:off x="1" y="190500"/>
          <a:ext cx="4362450" cy="44754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1</xdr:row>
      <xdr:rowOff>57150</xdr:rowOff>
    </xdr:from>
    <xdr:to>
      <xdr:col>5</xdr:col>
      <xdr:colOff>733425</xdr:colOff>
      <xdr:row>5</xdr:row>
      <xdr:rowOff>47087</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bwMode="auto">
        <a:xfrm>
          <a:off x="57150" y="247650"/>
          <a:ext cx="4486275" cy="751937"/>
        </a:xfrm>
        <a:prstGeom prst="rect">
          <a:avLst/>
        </a:prstGeom>
        <a:noFill/>
        <a:ln w="1">
          <a:noFill/>
          <a:miter lim="800000"/>
          <a:headEnd/>
          <a:tailEnd type="none" w="med" len="med"/>
        </a:ln>
        <a:effectLst/>
      </xdr:spPr>
    </xdr:pic>
    <xdr:clientData/>
  </xdr:twoCellAnchor>
  <xdr:twoCellAnchor editAs="oneCell">
    <xdr:from>
      <xdr:col>0</xdr:col>
      <xdr:colOff>114300</xdr:colOff>
      <xdr:row>5</xdr:row>
      <xdr:rowOff>76200</xdr:rowOff>
    </xdr:from>
    <xdr:to>
      <xdr:col>4</xdr:col>
      <xdr:colOff>476250</xdr:colOff>
      <xdr:row>13</xdr:row>
      <xdr:rowOff>19050</xdr:rowOff>
    </xdr:to>
    <xdr:pic>
      <xdr:nvPicPr>
        <xdr:cNvPr id="1025" name="Picture 1"/>
        <xdr:cNvPicPr>
          <a:picLocks noChangeAspect="1" noChangeArrowheads="1"/>
        </xdr:cNvPicPr>
      </xdr:nvPicPr>
      <xdr:blipFill>
        <a:blip xmlns:r="http://schemas.openxmlformats.org/officeDocument/2006/relationships" r:embed="rId2"/>
        <a:srcRect/>
        <a:stretch>
          <a:fillRect/>
        </a:stretch>
      </xdr:blipFill>
      <xdr:spPr bwMode="auto">
        <a:xfrm>
          <a:off x="114300" y="1028700"/>
          <a:ext cx="3409950" cy="146685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66675</xdr:colOff>
      <xdr:row>1</xdr:row>
      <xdr:rowOff>66675</xdr:rowOff>
    </xdr:from>
    <xdr:to>
      <xdr:col>17</xdr:col>
      <xdr:colOff>66675</xdr:colOff>
      <xdr:row>15</xdr:row>
      <xdr:rowOff>142875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1</xdr:row>
      <xdr:rowOff>76200</xdr:rowOff>
    </xdr:from>
    <xdr:to>
      <xdr:col>6</xdr:col>
      <xdr:colOff>328641</xdr:colOff>
      <xdr:row>15</xdr:row>
      <xdr:rowOff>85725</xdr:rowOff>
    </xdr:to>
    <xdr:pic>
      <xdr:nvPicPr>
        <xdr:cNvPr id="4097" name="Picture 1"/>
        <xdr:cNvPicPr>
          <a:picLocks noChangeAspect="1" noChangeArrowheads="1"/>
        </xdr:cNvPicPr>
      </xdr:nvPicPr>
      <xdr:blipFill>
        <a:blip xmlns:r="http://schemas.openxmlformats.org/officeDocument/2006/relationships" r:embed="rId2"/>
        <a:srcRect/>
        <a:stretch>
          <a:fillRect/>
        </a:stretch>
      </xdr:blipFill>
      <xdr:spPr bwMode="auto">
        <a:xfrm>
          <a:off x="66675" y="266700"/>
          <a:ext cx="4833966" cy="2676525"/>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66675</xdr:colOff>
      <xdr:row>1</xdr:row>
      <xdr:rowOff>66675</xdr:rowOff>
    </xdr:from>
    <xdr:to>
      <xdr:col>17</xdr:col>
      <xdr:colOff>66675</xdr:colOff>
      <xdr:row>15</xdr:row>
      <xdr:rowOff>142875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1</xdr:row>
      <xdr:rowOff>47626</xdr:rowOff>
    </xdr:from>
    <xdr:to>
      <xdr:col>4</xdr:col>
      <xdr:colOff>714375</xdr:colOff>
      <xdr:row>19</xdr:row>
      <xdr:rowOff>114216</xdr:rowOff>
    </xdr:to>
    <xdr:pic>
      <xdr:nvPicPr>
        <xdr:cNvPr id="5" name="Grafik 4"/>
        <xdr:cNvPicPr>
          <a:picLocks noChangeAspect="1"/>
        </xdr:cNvPicPr>
      </xdr:nvPicPr>
      <xdr:blipFill>
        <a:blip xmlns:r="http://schemas.openxmlformats.org/officeDocument/2006/relationships" r:embed="rId2"/>
        <a:stretch>
          <a:fillRect/>
        </a:stretch>
      </xdr:blipFill>
      <xdr:spPr>
        <a:xfrm>
          <a:off x="95250" y="238126"/>
          <a:ext cx="3667125" cy="349559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9</xdr:col>
      <xdr:colOff>66675</xdr:colOff>
      <xdr:row>1</xdr:row>
      <xdr:rowOff>66675</xdr:rowOff>
    </xdr:from>
    <xdr:to>
      <xdr:col>15</xdr:col>
      <xdr:colOff>66675</xdr:colOff>
      <xdr:row>15</xdr:row>
      <xdr:rowOff>142875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1</xdr:row>
      <xdr:rowOff>19050</xdr:rowOff>
    </xdr:from>
    <xdr:to>
      <xdr:col>4</xdr:col>
      <xdr:colOff>285750</xdr:colOff>
      <xdr:row>20</xdr:row>
      <xdr:rowOff>114300</xdr:rowOff>
    </xdr:to>
    <xdr:pic>
      <xdr:nvPicPr>
        <xdr:cNvPr id="2049" name="Picture 1"/>
        <xdr:cNvPicPr>
          <a:picLocks noChangeAspect="1" noChangeArrowheads="1"/>
        </xdr:cNvPicPr>
      </xdr:nvPicPr>
      <xdr:blipFill>
        <a:blip xmlns:r="http://schemas.openxmlformats.org/officeDocument/2006/relationships" r:embed="rId2"/>
        <a:srcRect/>
        <a:stretch>
          <a:fillRect/>
        </a:stretch>
      </xdr:blipFill>
      <xdr:spPr bwMode="auto">
        <a:xfrm>
          <a:off x="47625" y="209550"/>
          <a:ext cx="3286125" cy="3714750"/>
        </a:xfrm>
        <a:prstGeom prst="rect">
          <a:avLst/>
        </a:prstGeom>
        <a:noFill/>
        <a:ln w="1">
          <a:noFill/>
          <a:miter lim="800000"/>
          <a:headEnd/>
          <a:tailEnd type="none" w="med" len="med"/>
        </a:ln>
        <a:effectLst/>
      </xdr:spPr>
    </xdr:pic>
    <xdr:clientData/>
  </xdr:twoCellAnchor>
  <xdr:twoCellAnchor>
    <xdr:from>
      <xdr:col>4</xdr:col>
      <xdr:colOff>87061</xdr:colOff>
      <xdr:row>4</xdr:row>
      <xdr:rowOff>183967</xdr:rowOff>
    </xdr:from>
    <xdr:to>
      <xdr:col>4</xdr:col>
      <xdr:colOff>88649</xdr:colOff>
      <xdr:row>18</xdr:row>
      <xdr:rowOff>96044</xdr:rowOff>
    </xdr:to>
    <xdr:cxnSp macro="">
      <xdr:nvCxnSpPr>
        <xdr:cNvPr id="6" name="Gerade Verbindung 5"/>
        <xdr:cNvCxnSpPr/>
      </xdr:nvCxnSpPr>
      <xdr:spPr>
        <a:xfrm rot="5400000" flipH="1" flipV="1">
          <a:off x="1846316" y="2234712"/>
          <a:ext cx="2579077" cy="158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6</xdr:col>
      <xdr:colOff>38101</xdr:colOff>
      <xdr:row>7</xdr:row>
      <xdr:rowOff>103457</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1" y="190500"/>
          <a:ext cx="4610100" cy="1246457"/>
        </a:xfrm>
        <a:prstGeom prst="rect">
          <a:avLst/>
        </a:prstGeom>
        <a:noFill/>
        <a:ln w="1">
          <a:noFill/>
          <a:miter lim="800000"/>
          <a:headEnd/>
          <a:tailEnd type="none" w="med" len="med"/>
        </a:ln>
        <a:effectLst/>
      </xdr:spPr>
    </xdr:pic>
    <xdr:clientData/>
  </xdr:twoCellAnchor>
  <xdr:twoCellAnchor>
    <xdr:from>
      <xdr:col>10</xdr:col>
      <xdr:colOff>0</xdr:colOff>
      <xdr:row>1</xdr:row>
      <xdr:rowOff>0</xdr:rowOff>
    </xdr:from>
    <xdr:to>
      <xdr:col>16</xdr:col>
      <xdr:colOff>0</xdr:colOff>
      <xdr:row>15</xdr:row>
      <xdr:rowOff>76200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0</xdr:colOff>
      <xdr:row>1</xdr:row>
      <xdr:rowOff>0</xdr:rowOff>
    </xdr:from>
    <xdr:to>
      <xdr:col>15</xdr:col>
      <xdr:colOff>0</xdr:colOff>
      <xdr:row>19</xdr:row>
      <xdr:rowOff>76200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47625</xdr:rowOff>
    </xdr:from>
    <xdr:to>
      <xdr:col>4</xdr:col>
      <xdr:colOff>266700</xdr:colOff>
      <xdr:row>10</xdr:row>
      <xdr:rowOff>139637</xdr:rowOff>
    </xdr:to>
    <xdr:pic>
      <xdr:nvPicPr>
        <xdr:cNvPr id="4" name="Grafik 3"/>
        <xdr:cNvPicPr>
          <a:picLocks noChangeAspect="1"/>
        </xdr:cNvPicPr>
      </xdr:nvPicPr>
      <xdr:blipFill>
        <a:blip xmlns:r="http://schemas.openxmlformats.org/officeDocument/2006/relationships" r:embed="rId2"/>
        <a:stretch>
          <a:fillRect/>
        </a:stretch>
      </xdr:blipFill>
      <xdr:spPr>
        <a:xfrm>
          <a:off x="0" y="238125"/>
          <a:ext cx="3314700" cy="180651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47625</xdr:colOff>
      <xdr:row>1</xdr:row>
      <xdr:rowOff>0</xdr:rowOff>
    </xdr:from>
    <xdr:to>
      <xdr:col>4</xdr:col>
      <xdr:colOff>390998</xdr:colOff>
      <xdr:row>44</xdr:row>
      <xdr:rowOff>144042</xdr:rowOff>
    </xdr:to>
    <xdr:pic>
      <xdr:nvPicPr>
        <xdr:cNvPr id="2" name="Grafik 1"/>
        <xdr:cNvPicPr>
          <a:picLocks noChangeAspect="1"/>
        </xdr:cNvPicPr>
      </xdr:nvPicPr>
      <xdr:blipFill>
        <a:blip xmlns:r="http://schemas.openxmlformats.org/officeDocument/2006/relationships" r:embed="rId1"/>
        <a:stretch>
          <a:fillRect/>
        </a:stretch>
      </xdr:blipFill>
      <xdr:spPr>
        <a:xfrm>
          <a:off x="47625" y="219075"/>
          <a:ext cx="3391373" cy="8364117"/>
        </a:xfrm>
        <a:prstGeom prst="rect">
          <a:avLst/>
        </a:prstGeom>
      </xdr:spPr>
    </xdr:pic>
    <xdr:clientData/>
  </xdr:twoCellAnchor>
  <xdr:twoCellAnchor>
    <xdr:from>
      <xdr:col>9</xdr:col>
      <xdr:colOff>0</xdr:colOff>
      <xdr:row>1</xdr:row>
      <xdr:rowOff>0</xdr:rowOff>
    </xdr:from>
    <xdr:to>
      <xdr:col>15</xdr:col>
      <xdr:colOff>0</xdr:colOff>
      <xdr:row>15</xdr:row>
      <xdr:rowOff>19050</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382224</xdr:colOff>
      <xdr:row>5</xdr:row>
      <xdr:rowOff>85870</xdr:rowOff>
    </xdr:to>
    <xdr:pic>
      <xdr:nvPicPr>
        <xdr:cNvPr id="2" name="Grafik 1"/>
        <xdr:cNvPicPr>
          <a:picLocks noChangeAspect="1"/>
        </xdr:cNvPicPr>
      </xdr:nvPicPr>
      <xdr:blipFill>
        <a:blip xmlns:r="http://schemas.openxmlformats.org/officeDocument/2006/relationships" r:embed="rId1"/>
        <a:stretch>
          <a:fillRect/>
        </a:stretch>
      </xdr:blipFill>
      <xdr:spPr>
        <a:xfrm>
          <a:off x="0" y="0"/>
          <a:ext cx="8773749" cy="103837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lovibond.eu/downloads/handbuch_de.pdf"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poolpowershop-forum.de/forum/thread/24091-wieviel-ph-minus-wird-zum-ph-stellen-ben%C3%B6tigt/"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www.internetchemie.info/chemie-lexikon/daten/s/schwefelsaeure-dichtetabelle.php"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hyperlink" Target="https://www.chids.de/dachs/expvortr/655eWasseranalytik_Schmidt_Scan.pdf"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lovibond.eu/downloads/handbuch_de.pdf"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https://www.bsw-web.de/wp-content/uploads/2016/11/Lutz-Jesco_Thomas-Beutel.pdf"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hyperlink" Target="https://www.wiley.com/en-us/White%27s+Handbook+of+Chlorination+and+Alternative+Disinfectants%2C+5th+Edition-p-97804701809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37"/>
  <sheetViews>
    <sheetView tabSelected="1" workbookViewId="0">
      <selection activeCell="C30" sqref="C30"/>
    </sheetView>
  </sheetViews>
  <sheetFormatPr baseColWidth="10" defaultRowHeight="15" x14ac:dyDescent="0.25"/>
  <cols>
    <col min="1" max="2" width="11.42578125" style="49"/>
    <col min="3" max="3" width="5.5703125" style="49" customWidth="1"/>
    <col min="4" max="4" width="57" style="49" customWidth="1"/>
    <col min="5" max="7" width="11.42578125" style="49"/>
    <col min="8" max="8" width="5.28515625" style="49" customWidth="1"/>
    <col min="9" max="16384" width="11.42578125" style="49"/>
  </cols>
  <sheetData>
    <row r="2" spans="2:14" x14ac:dyDescent="0.25">
      <c r="B2" s="109" t="s">
        <v>87</v>
      </c>
    </row>
    <row r="3" spans="2:14" ht="7.5" customHeight="1" x14ac:dyDescent="0.25"/>
    <row r="4" spans="2:14" x14ac:dyDescent="0.25">
      <c r="B4" s="110" t="s">
        <v>86</v>
      </c>
      <c r="D4" s="49" t="s">
        <v>85</v>
      </c>
    </row>
    <row r="5" spans="2:14" ht="7.5" customHeight="1" x14ac:dyDescent="0.25"/>
    <row r="6" spans="2:14" x14ac:dyDescent="0.25">
      <c r="B6" s="100" t="s">
        <v>89</v>
      </c>
      <c r="D6" s="49" t="s">
        <v>88</v>
      </c>
    </row>
    <row r="7" spans="2:14" ht="7.5" customHeight="1" x14ac:dyDescent="0.25"/>
    <row r="8" spans="2:14" x14ac:dyDescent="0.25">
      <c r="B8" s="99" t="s">
        <v>89</v>
      </c>
      <c r="D8" s="49" t="s">
        <v>90</v>
      </c>
    </row>
    <row r="10" spans="2:14" x14ac:dyDescent="0.25">
      <c r="B10" s="49" t="s">
        <v>130</v>
      </c>
      <c r="C10" s="122">
        <f>MAX(C27:C1000)</f>
        <v>4</v>
      </c>
    </row>
    <row r="12" spans="2:14" x14ac:dyDescent="0.25">
      <c r="B12" s="109" t="s">
        <v>91</v>
      </c>
    </row>
    <row r="13" spans="2:14" ht="7.5" customHeight="1" x14ac:dyDescent="0.25"/>
    <row r="14" spans="2:14" ht="15" customHeight="1" x14ac:dyDescent="0.25">
      <c r="B14" s="123" t="s">
        <v>92</v>
      </c>
      <c r="C14" s="124"/>
      <c r="D14" s="124"/>
      <c r="E14" s="124"/>
      <c r="F14" s="124"/>
      <c r="G14" s="125"/>
      <c r="I14" s="129" t="s">
        <v>113</v>
      </c>
      <c r="J14" s="129"/>
      <c r="K14" s="129"/>
      <c r="L14" s="129"/>
      <c r="M14" s="117"/>
      <c r="N14" s="118"/>
    </row>
    <row r="15" spans="2:14" x14ac:dyDescent="0.25">
      <c r="B15" s="126"/>
      <c r="C15" s="127"/>
      <c r="D15" s="127"/>
      <c r="E15" s="127"/>
      <c r="F15" s="127"/>
      <c r="G15" s="128"/>
      <c r="I15" s="129"/>
      <c r="J15" s="129"/>
      <c r="K15" s="129"/>
      <c r="L15" s="129"/>
      <c r="M15" s="117"/>
      <c r="N15" s="118"/>
    </row>
    <row r="16" spans="2:14" x14ac:dyDescent="0.25">
      <c r="I16" s="129"/>
      <c r="J16" s="129"/>
      <c r="K16" s="129"/>
      <c r="L16" s="129"/>
      <c r="M16" s="117"/>
      <c r="N16" s="118"/>
    </row>
    <row r="17" spans="2:14" x14ac:dyDescent="0.25">
      <c r="B17" s="123" t="s">
        <v>109</v>
      </c>
      <c r="C17" s="124"/>
      <c r="D17" s="124"/>
      <c r="E17" s="124"/>
      <c r="F17" s="124"/>
      <c r="G17" s="125"/>
      <c r="I17" s="129"/>
      <c r="J17" s="129"/>
      <c r="K17" s="129"/>
      <c r="L17" s="129"/>
      <c r="M17" s="117"/>
      <c r="N17" s="118"/>
    </row>
    <row r="18" spans="2:14" x14ac:dyDescent="0.25">
      <c r="B18" s="126"/>
      <c r="C18" s="127"/>
      <c r="D18" s="127"/>
      <c r="E18" s="127"/>
      <c r="F18" s="127"/>
      <c r="G18" s="128"/>
      <c r="I18" s="129"/>
      <c r="J18" s="129"/>
      <c r="K18" s="129"/>
      <c r="L18" s="129"/>
      <c r="M18" s="117"/>
      <c r="N18" s="118"/>
    </row>
    <row r="19" spans="2:14" x14ac:dyDescent="0.25">
      <c r="I19" s="129"/>
      <c r="J19" s="129"/>
      <c r="K19" s="129"/>
      <c r="L19" s="129"/>
      <c r="M19" s="117"/>
      <c r="N19" s="118"/>
    </row>
    <row r="20" spans="2:14" x14ac:dyDescent="0.25">
      <c r="B20" s="123" t="s">
        <v>110</v>
      </c>
      <c r="C20" s="124"/>
      <c r="D20" s="124"/>
      <c r="E20" s="124"/>
      <c r="F20" s="124"/>
      <c r="G20" s="125"/>
      <c r="I20" s="129"/>
      <c r="J20" s="129"/>
      <c r="K20" s="129"/>
      <c r="L20" s="129"/>
      <c r="M20" s="117"/>
      <c r="N20" s="118"/>
    </row>
    <row r="21" spans="2:14" x14ac:dyDescent="0.25">
      <c r="B21" s="126"/>
      <c r="C21" s="127"/>
      <c r="D21" s="127"/>
      <c r="E21" s="127"/>
      <c r="F21" s="127"/>
      <c r="G21" s="128"/>
      <c r="I21" s="129"/>
      <c r="J21" s="129"/>
      <c r="K21" s="129"/>
      <c r="L21" s="129"/>
      <c r="M21" s="117"/>
      <c r="N21" s="118"/>
    </row>
    <row r="24" spans="2:14" x14ac:dyDescent="0.25">
      <c r="B24" s="111" t="s">
        <v>114</v>
      </c>
    </row>
    <row r="26" spans="2:14" x14ac:dyDescent="0.25">
      <c r="B26" s="112" t="s">
        <v>115</v>
      </c>
      <c r="C26" s="113" t="s">
        <v>118</v>
      </c>
      <c r="D26" s="114" t="s">
        <v>116</v>
      </c>
    </row>
    <row r="27" spans="2:14" x14ac:dyDescent="0.25">
      <c r="B27" s="115">
        <v>44386</v>
      </c>
      <c r="C27" s="116">
        <v>1</v>
      </c>
      <c r="D27" s="49" t="s">
        <v>117</v>
      </c>
    </row>
    <row r="28" spans="2:14" ht="30" x14ac:dyDescent="0.25">
      <c r="B28" s="115">
        <v>44387</v>
      </c>
      <c r="C28" s="116">
        <v>2</v>
      </c>
      <c r="D28" s="68" t="s">
        <v>121</v>
      </c>
    </row>
    <row r="29" spans="2:14" ht="30" x14ac:dyDescent="0.25">
      <c r="B29" s="115">
        <v>44389</v>
      </c>
      <c r="C29" s="116">
        <v>3</v>
      </c>
      <c r="D29" s="68" t="s">
        <v>129</v>
      </c>
    </row>
    <row r="30" spans="2:14" x14ac:dyDescent="0.25">
      <c r="B30" s="115">
        <v>44390</v>
      </c>
      <c r="C30" s="116">
        <v>4</v>
      </c>
      <c r="D30" s="49" t="s">
        <v>141</v>
      </c>
    </row>
    <row r="31" spans="2:14" x14ac:dyDescent="0.25">
      <c r="C31" s="116"/>
    </row>
    <row r="32" spans="2:14" x14ac:dyDescent="0.25">
      <c r="C32" s="116"/>
    </row>
    <row r="33" spans="3:3" x14ac:dyDescent="0.25">
      <c r="C33" s="116"/>
    </row>
    <row r="34" spans="3:3" x14ac:dyDescent="0.25">
      <c r="C34" s="116"/>
    </row>
    <row r="35" spans="3:3" x14ac:dyDescent="0.25">
      <c r="C35" s="116"/>
    </row>
    <row r="36" spans="3:3" x14ac:dyDescent="0.25">
      <c r="C36" s="116"/>
    </row>
    <row r="37" spans="3:3" x14ac:dyDescent="0.25">
      <c r="C37" s="116"/>
    </row>
  </sheetData>
  <mergeCells count="4">
    <mergeCell ref="B14:G15"/>
    <mergeCell ref="B17:G18"/>
    <mergeCell ref="B20:G21"/>
    <mergeCell ref="I14:L21"/>
  </mergeCells>
  <hyperlinks>
    <hyperlink ref="B14:G15" location="'Rechner aktives Chlor'!A1" display="Berechnung aktiv wirksames Chlor "/>
    <hyperlink ref="B17:G18" location="'Rechner pH Senker Dosierung'!A1" display="Berechnung Dosierung pH Senker"/>
    <hyperlink ref="B20:G21" location="'Rechner Chlor Dosierung'!A1" display="Berechnung Dosierung Chlor"/>
  </hyperlinks>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workbookViewId="0"/>
  </sheetViews>
  <sheetFormatPr baseColWidth="10" defaultRowHeight="15" x14ac:dyDescent="0.25"/>
  <cols>
    <col min="8" max="8" width="13.140625" customWidth="1"/>
    <col min="9" max="9" width="15.42578125" customWidth="1"/>
  </cols>
  <sheetData>
    <row r="1" spans="1:12" x14ac:dyDescent="0.25">
      <c r="A1" s="3" t="s">
        <v>5</v>
      </c>
      <c r="B1" s="2"/>
      <c r="C1" s="2"/>
      <c r="D1" s="2"/>
      <c r="E1" s="2"/>
      <c r="F1" s="2"/>
      <c r="G1" s="2"/>
      <c r="H1" s="4" t="s">
        <v>4</v>
      </c>
      <c r="I1" s="4"/>
      <c r="J1" s="4"/>
      <c r="K1" s="3" t="s">
        <v>6</v>
      </c>
      <c r="L1" s="2"/>
    </row>
    <row r="2" spans="1:12" x14ac:dyDescent="0.25">
      <c r="H2" s="9" t="s">
        <v>79</v>
      </c>
      <c r="I2" s="6" t="s">
        <v>77</v>
      </c>
    </row>
    <row r="3" spans="1:12" x14ac:dyDescent="0.25">
      <c r="H3" s="10">
        <v>0</v>
      </c>
      <c r="I3" s="10">
        <v>100</v>
      </c>
    </row>
    <row r="4" spans="1:12" x14ac:dyDescent="0.25">
      <c r="H4" s="10">
        <v>30</v>
      </c>
      <c r="I4" s="10">
        <v>45</v>
      </c>
    </row>
    <row r="5" spans="1:12" x14ac:dyDescent="0.25">
      <c r="H5" s="10">
        <v>50</v>
      </c>
      <c r="I5" s="10">
        <v>33</v>
      </c>
    </row>
    <row r="6" spans="1:12" x14ac:dyDescent="0.25">
      <c r="H6" s="10">
        <v>70</v>
      </c>
      <c r="I6" s="10">
        <v>28</v>
      </c>
    </row>
    <row r="7" spans="1:12" x14ac:dyDescent="0.25">
      <c r="H7" s="10">
        <v>90</v>
      </c>
      <c r="I7" s="10">
        <v>14</v>
      </c>
    </row>
    <row r="8" spans="1:12" x14ac:dyDescent="0.25">
      <c r="H8" s="10">
        <v>100</v>
      </c>
      <c r="I8" s="10">
        <v>12</v>
      </c>
    </row>
    <row r="9" spans="1:12" x14ac:dyDescent="0.25">
      <c r="A9" s="2" t="s">
        <v>1</v>
      </c>
      <c r="B9" s="1" t="s">
        <v>7</v>
      </c>
      <c r="H9" s="10">
        <v>130</v>
      </c>
      <c r="I9" s="10">
        <v>10</v>
      </c>
    </row>
    <row r="10" spans="1:12" x14ac:dyDescent="0.25">
      <c r="A10" s="2" t="s">
        <v>80</v>
      </c>
      <c r="B10" s="1"/>
      <c r="H10" s="10">
        <v>140</v>
      </c>
      <c r="I10" s="10">
        <v>9</v>
      </c>
    </row>
    <row r="11" spans="1:12" x14ac:dyDescent="0.25">
      <c r="A11" s="2"/>
      <c r="B11" s="1"/>
      <c r="H11" s="10">
        <v>160</v>
      </c>
      <c r="I11" s="10">
        <v>8</v>
      </c>
    </row>
    <row r="12" spans="1:12" x14ac:dyDescent="0.25">
      <c r="H12" s="10">
        <v>180</v>
      </c>
      <c r="I12" s="10">
        <v>7</v>
      </c>
    </row>
    <row r="13" spans="1:12" x14ac:dyDescent="0.25">
      <c r="H13" s="10">
        <v>200</v>
      </c>
      <c r="I13" s="10">
        <v>6</v>
      </c>
    </row>
  </sheetData>
  <hyperlinks>
    <hyperlink ref="B9" r:id="rId1"/>
  </hyperlinks>
  <pageMargins left="0.7" right="0.7" top="0.78740157499999996" bottom="0.78740157499999996"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F23" sqref="F23"/>
    </sheetView>
  </sheetViews>
  <sheetFormatPr baseColWidth="10" defaultRowHeight="15" x14ac:dyDescent="0.25"/>
  <cols>
    <col min="7" max="7" width="13.140625" customWidth="1"/>
    <col min="8" max="8" width="15.42578125" customWidth="1"/>
  </cols>
  <sheetData>
    <row r="1" spans="1:11" x14ac:dyDescent="0.25">
      <c r="A1" s="3" t="s">
        <v>5</v>
      </c>
      <c r="B1" s="2"/>
      <c r="C1" s="2"/>
      <c r="D1" s="2"/>
      <c r="E1" s="2"/>
      <c r="F1" s="2"/>
      <c r="G1" s="4" t="s">
        <v>4</v>
      </c>
      <c r="H1" s="4"/>
      <c r="I1" s="4"/>
      <c r="J1" s="3" t="s">
        <v>6</v>
      </c>
      <c r="K1" s="2"/>
    </row>
    <row r="2" spans="1:11" x14ac:dyDescent="0.25">
      <c r="G2" s="9" t="s">
        <v>79</v>
      </c>
      <c r="H2" s="6" t="s">
        <v>77</v>
      </c>
    </row>
    <row r="3" spans="1:11" x14ac:dyDescent="0.25">
      <c r="G3" s="10">
        <v>0</v>
      </c>
      <c r="H3" s="10">
        <v>100</v>
      </c>
    </row>
    <row r="4" spans="1:11" x14ac:dyDescent="0.25">
      <c r="G4" s="10">
        <v>30</v>
      </c>
      <c r="H4" s="10">
        <f>(43+47)/2</f>
        <v>45</v>
      </c>
    </row>
    <row r="5" spans="1:11" x14ac:dyDescent="0.25">
      <c r="G5" s="10">
        <v>50</v>
      </c>
      <c r="H5" s="10">
        <f>(26+41)/2</f>
        <v>33.5</v>
      </c>
    </row>
    <row r="6" spans="1:11" x14ac:dyDescent="0.25">
      <c r="G6" s="10">
        <v>70</v>
      </c>
      <c r="H6" s="10">
        <f>(19+37)/2</f>
        <v>28</v>
      </c>
    </row>
    <row r="7" spans="1:11" x14ac:dyDescent="0.25">
      <c r="G7" s="10">
        <v>90</v>
      </c>
      <c r="H7" s="10">
        <v>14</v>
      </c>
    </row>
    <row r="8" spans="1:11" x14ac:dyDescent="0.25">
      <c r="G8" s="10">
        <v>100</v>
      </c>
      <c r="H8" s="10">
        <v>12</v>
      </c>
    </row>
    <row r="9" spans="1:11" x14ac:dyDescent="0.25">
      <c r="G9" s="10">
        <v>130</v>
      </c>
      <c r="H9" s="10">
        <v>10</v>
      </c>
    </row>
    <row r="10" spans="1:11" x14ac:dyDescent="0.25">
      <c r="G10" s="16"/>
      <c r="H10" s="16"/>
    </row>
    <row r="11" spans="1:11" x14ac:dyDescent="0.25">
      <c r="G11" s="16"/>
      <c r="H11" s="16"/>
    </row>
    <row r="12" spans="1:11" x14ac:dyDescent="0.25">
      <c r="G12" s="16"/>
      <c r="H12" s="16"/>
    </row>
    <row r="13" spans="1:11" x14ac:dyDescent="0.25">
      <c r="A13" s="2" t="s">
        <v>1</v>
      </c>
      <c r="B13" t="s">
        <v>132</v>
      </c>
      <c r="G13" s="16"/>
      <c r="H13" s="16"/>
    </row>
    <row r="14" spans="1:11" x14ac:dyDescent="0.25">
      <c r="A14" s="2"/>
      <c r="B14" t="s">
        <v>131</v>
      </c>
      <c r="G14" s="16"/>
      <c r="H14" s="16"/>
    </row>
    <row r="15" spans="1:11" x14ac:dyDescent="0.25">
      <c r="A15" s="2" t="s">
        <v>80</v>
      </c>
      <c r="B15" s="1"/>
      <c r="G15" s="16"/>
      <c r="H15" s="16"/>
    </row>
    <row r="16" spans="1:11" x14ac:dyDescent="0.25">
      <c r="G16" s="16"/>
      <c r="H16" s="16"/>
    </row>
    <row r="17" spans="7:8" x14ac:dyDescent="0.25">
      <c r="G17" s="16"/>
      <c r="H17" s="16"/>
    </row>
  </sheetData>
  <pageMargins left="0.7" right="0.7" top="0.78740157499999996" bottom="0.78740157499999996"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workbookViewId="0">
      <selection activeCell="A2" sqref="A2"/>
    </sheetView>
  </sheetViews>
  <sheetFormatPr baseColWidth="10" defaultRowHeight="15" x14ac:dyDescent="0.25"/>
  <cols>
    <col min="2" max="2" width="5.140625" customWidth="1"/>
    <col min="3" max="3" width="32.7109375" customWidth="1"/>
    <col min="7" max="7" width="13" customWidth="1"/>
    <col min="8" max="8" width="17.85546875" customWidth="1"/>
    <col min="258" max="258" width="5.140625" customWidth="1"/>
    <col min="259" max="259" width="32.7109375" customWidth="1"/>
    <col min="263" max="263" width="13" customWidth="1"/>
    <col min="264" max="264" width="17.85546875" customWidth="1"/>
    <col min="514" max="514" width="5.140625" customWidth="1"/>
    <col min="515" max="515" width="32.7109375" customWidth="1"/>
    <col min="519" max="519" width="13" customWidth="1"/>
    <col min="520" max="520" width="17.85546875" customWidth="1"/>
    <col min="770" max="770" width="5.140625" customWidth="1"/>
    <col min="771" max="771" width="32.7109375" customWidth="1"/>
    <col min="775" max="775" width="13" customWidth="1"/>
    <col min="776" max="776" width="17.85546875" customWidth="1"/>
    <col min="1026" max="1026" width="5.140625" customWidth="1"/>
    <col min="1027" max="1027" width="32.7109375" customWidth="1"/>
    <col min="1031" max="1031" width="13" customWidth="1"/>
    <col min="1032" max="1032" width="17.85546875" customWidth="1"/>
    <col min="1282" max="1282" width="5.140625" customWidth="1"/>
    <col min="1283" max="1283" width="32.7109375" customWidth="1"/>
    <col min="1287" max="1287" width="13" customWidth="1"/>
    <col min="1288" max="1288" width="17.85546875" customWidth="1"/>
    <col min="1538" max="1538" width="5.140625" customWidth="1"/>
    <col min="1539" max="1539" width="32.7109375" customWidth="1"/>
    <col min="1543" max="1543" width="13" customWidth="1"/>
    <col min="1544" max="1544" width="17.85546875" customWidth="1"/>
    <col min="1794" max="1794" width="5.140625" customWidth="1"/>
    <col min="1795" max="1795" width="32.7109375" customWidth="1"/>
    <col min="1799" max="1799" width="13" customWidth="1"/>
    <col min="1800" max="1800" width="17.85546875" customWidth="1"/>
    <col min="2050" max="2050" width="5.140625" customWidth="1"/>
    <col min="2051" max="2051" width="32.7109375" customWidth="1"/>
    <col min="2055" max="2055" width="13" customWidth="1"/>
    <col min="2056" max="2056" width="17.85546875" customWidth="1"/>
    <col min="2306" max="2306" width="5.140625" customWidth="1"/>
    <col min="2307" max="2307" width="32.7109375" customWidth="1"/>
    <col min="2311" max="2311" width="13" customWidth="1"/>
    <col min="2312" max="2312" width="17.85546875" customWidth="1"/>
    <col min="2562" max="2562" width="5.140625" customWidth="1"/>
    <col min="2563" max="2563" width="32.7109375" customWidth="1"/>
    <col min="2567" max="2567" width="13" customWidth="1"/>
    <col min="2568" max="2568" width="17.85546875" customWidth="1"/>
    <col min="2818" max="2818" width="5.140625" customWidth="1"/>
    <col min="2819" max="2819" width="32.7109375" customWidth="1"/>
    <col min="2823" max="2823" width="13" customWidth="1"/>
    <col min="2824" max="2824" width="17.85546875" customWidth="1"/>
    <col min="3074" max="3074" width="5.140625" customWidth="1"/>
    <col min="3075" max="3075" width="32.7109375" customWidth="1"/>
    <col min="3079" max="3079" width="13" customWidth="1"/>
    <col min="3080" max="3080" width="17.85546875" customWidth="1"/>
    <col min="3330" max="3330" width="5.140625" customWidth="1"/>
    <col min="3331" max="3331" width="32.7109375" customWidth="1"/>
    <col min="3335" max="3335" width="13" customWidth="1"/>
    <col min="3336" max="3336" width="17.85546875" customWidth="1"/>
    <col min="3586" max="3586" width="5.140625" customWidth="1"/>
    <col min="3587" max="3587" width="32.7109375" customWidth="1"/>
    <col min="3591" max="3591" width="13" customWidth="1"/>
    <col min="3592" max="3592" width="17.85546875" customWidth="1"/>
    <col min="3842" max="3842" width="5.140625" customWidth="1"/>
    <col min="3843" max="3843" width="32.7109375" customWidth="1"/>
    <col min="3847" max="3847" width="13" customWidth="1"/>
    <col min="3848" max="3848" width="17.85546875" customWidth="1"/>
    <col min="4098" max="4098" width="5.140625" customWidth="1"/>
    <col min="4099" max="4099" width="32.7109375" customWidth="1"/>
    <col min="4103" max="4103" width="13" customWidth="1"/>
    <col min="4104" max="4104" width="17.85546875" customWidth="1"/>
    <col min="4354" max="4354" width="5.140625" customWidth="1"/>
    <col min="4355" max="4355" width="32.7109375" customWidth="1"/>
    <col min="4359" max="4359" width="13" customWidth="1"/>
    <col min="4360" max="4360" width="17.85546875" customWidth="1"/>
    <col min="4610" max="4610" width="5.140625" customWidth="1"/>
    <col min="4611" max="4611" width="32.7109375" customWidth="1"/>
    <col min="4615" max="4615" width="13" customWidth="1"/>
    <col min="4616" max="4616" width="17.85546875" customWidth="1"/>
    <col min="4866" max="4866" width="5.140625" customWidth="1"/>
    <col min="4867" max="4867" width="32.7109375" customWidth="1"/>
    <col min="4871" max="4871" width="13" customWidth="1"/>
    <col min="4872" max="4872" width="17.85546875" customWidth="1"/>
    <col min="5122" max="5122" width="5.140625" customWidth="1"/>
    <col min="5123" max="5123" width="32.7109375" customWidth="1"/>
    <col min="5127" max="5127" width="13" customWidth="1"/>
    <col min="5128" max="5128" width="17.85546875" customWidth="1"/>
    <col min="5378" max="5378" width="5.140625" customWidth="1"/>
    <col min="5379" max="5379" width="32.7109375" customWidth="1"/>
    <col min="5383" max="5383" width="13" customWidth="1"/>
    <col min="5384" max="5384" width="17.85546875" customWidth="1"/>
    <col min="5634" max="5634" width="5.140625" customWidth="1"/>
    <col min="5635" max="5635" width="32.7109375" customWidth="1"/>
    <col min="5639" max="5639" width="13" customWidth="1"/>
    <col min="5640" max="5640" width="17.85546875" customWidth="1"/>
    <col min="5890" max="5890" width="5.140625" customWidth="1"/>
    <col min="5891" max="5891" width="32.7109375" customWidth="1"/>
    <col min="5895" max="5895" width="13" customWidth="1"/>
    <col min="5896" max="5896" width="17.85546875" customWidth="1"/>
    <col min="6146" max="6146" width="5.140625" customWidth="1"/>
    <col min="6147" max="6147" width="32.7109375" customWidth="1"/>
    <col min="6151" max="6151" width="13" customWidth="1"/>
    <col min="6152" max="6152" width="17.85546875" customWidth="1"/>
    <col min="6402" max="6402" width="5.140625" customWidth="1"/>
    <col min="6403" max="6403" width="32.7109375" customWidth="1"/>
    <col min="6407" max="6407" width="13" customWidth="1"/>
    <col min="6408" max="6408" width="17.85546875" customWidth="1"/>
    <col min="6658" max="6658" width="5.140625" customWidth="1"/>
    <col min="6659" max="6659" width="32.7109375" customWidth="1"/>
    <col min="6663" max="6663" width="13" customWidth="1"/>
    <col min="6664" max="6664" width="17.85546875" customWidth="1"/>
    <col min="6914" max="6914" width="5.140625" customWidth="1"/>
    <col min="6915" max="6915" width="32.7109375" customWidth="1"/>
    <col min="6919" max="6919" width="13" customWidth="1"/>
    <col min="6920" max="6920" width="17.85546875" customWidth="1"/>
    <col min="7170" max="7170" width="5.140625" customWidth="1"/>
    <col min="7171" max="7171" width="32.7109375" customWidth="1"/>
    <col min="7175" max="7175" width="13" customWidth="1"/>
    <col min="7176" max="7176" width="17.85546875" customWidth="1"/>
    <col min="7426" max="7426" width="5.140625" customWidth="1"/>
    <col min="7427" max="7427" width="32.7109375" customWidth="1"/>
    <col min="7431" max="7431" width="13" customWidth="1"/>
    <col min="7432" max="7432" width="17.85546875" customWidth="1"/>
    <col min="7682" max="7682" width="5.140625" customWidth="1"/>
    <col min="7683" max="7683" width="32.7109375" customWidth="1"/>
    <col min="7687" max="7687" width="13" customWidth="1"/>
    <col min="7688" max="7688" width="17.85546875" customWidth="1"/>
    <col min="7938" max="7938" width="5.140625" customWidth="1"/>
    <col min="7939" max="7939" width="32.7109375" customWidth="1"/>
    <col min="7943" max="7943" width="13" customWidth="1"/>
    <col min="7944" max="7944" width="17.85546875" customWidth="1"/>
    <col min="8194" max="8194" width="5.140625" customWidth="1"/>
    <col min="8195" max="8195" width="32.7109375" customWidth="1"/>
    <col min="8199" max="8199" width="13" customWidth="1"/>
    <col min="8200" max="8200" width="17.85546875" customWidth="1"/>
    <col min="8450" max="8450" width="5.140625" customWidth="1"/>
    <col min="8451" max="8451" width="32.7109375" customWidth="1"/>
    <col min="8455" max="8455" width="13" customWidth="1"/>
    <col min="8456" max="8456" width="17.85546875" customWidth="1"/>
    <col min="8706" max="8706" width="5.140625" customWidth="1"/>
    <col min="8707" max="8707" width="32.7109375" customWidth="1"/>
    <col min="8711" max="8711" width="13" customWidth="1"/>
    <col min="8712" max="8712" width="17.85546875" customWidth="1"/>
    <col min="8962" max="8962" width="5.140625" customWidth="1"/>
    <col min="8963" max="8963" width="32.7109375" customWidth="1"/>
    <col min="8967" max="8967" width="13" customWidth="1"/>
    <col min="8968" max="8968" width="17.85546875" customWidth="1"/>
    <col min="9218" max="9218" width="5.140625" customWidth="1"/>
    <col min="9219" max="9219" width="32.7109375" customWidth="1"/>
    <col min="9223" max="9223" width="13" customWidth="1"/>
    <col min="9224" max="9224" width="17.85546875" customWidth="1"/>
    <col min="9474" max="9474" width="5.140625" customWidth="1"/>
    <col min="9475" max="9475" width="32.7109375" customWidth="1"/>
    <col min="9479" max="9479" width="13" customWidth="1"/>
    <col min="9480" max="9480" width="17.85546875" customWidth="1"/>
    <col min="9730" max="9730" width="5.140625" customWidth="1"/>
    <col min="9731" max="9731" width="32.7109375" customWidth="1"/>
    <col min="9735" max="9735" width="13" customWidth="1"/>
    <col min="9736" max="9736" width="17.85546875" customWidth="1"/>
    <col min="9986" max="9986" width="5.140625" customWidth="1"/>
    <col min="9987" max="9987" width="32.7109375" customWidth="1"/>
    <col min="9991" max="9991" width="13" customWidth="1"/>
    <col min="9992" max="9992" width="17.85546875" customWidth="1"/>
    <col min="10242" max="10242" width="5.140625" customWidth="1"/>
    <col min="10243" max="10243" width="32.7109375" customWidth="1"/>
    <col min="10247" max="10247" width="13" customWidth="1"/>
    <col min="10248" max="10248" width="17.85546875" customWidth="1"/>
    <col min="10498" max="10498" width="5.140625" customWidth="1"/>
    <col min="10499" max="10499" width="32.7109375" customWidth="1"/>
    <col min="10503" max="10503" width="13" customWidth="1"/>
    <col min="10504" max="10504" width="17.85546875" customWidth="1"/>
    <col min="10754" max="10754" width="5.140625" customWidth="1"/>
    <col min="10755" max="10755" width="32.7109375" customWidth="1"/>
    <col min="10759" max="10759" width="13" customWidth="1"/>
    <col min="10760" max="10760" width="17.85546875" customWidth="1"/>
    <col min="11010" max="11010" width="5.140625" customWidth="1"/>
    <col min="11011" max="11011" width="32.7109375" customWidth="1"/>
    <col min="11015" max="11015" width="13" customWidth="1"/>
    <col min="11016" max="11016" width="17.85546875" customWidth="1"/>
    <col min="11266" max="11266" width="5.140625" customWidth="1"/>
    <col min="11267" max="11267" width="32.7109375" customWidth="1"/>
    <col min="11271" max="11271" width="13" customWidth="1"/>
    <col min="11272" max="11272" width="17.85546875" customWidth="1"/>
    <col min="11522" max="11522" width="5.140625" customWidth="1"/>
    <col min="11523" max="11523" width="32.7109375" customWidth="1"/>
    <col min="11527" max="11527" width="13" customWidth="1"/>
    <col min="11528" max="11528" width="17.85546875" customWidth="1"/>
    <col min="11778" max="11778" width="5.140625" customWidth="1"/>
    <col min="11779" max="11779" width="32.7109375" customWidth="1"/>
    <col min="11783" max="11783" width="13" customWidth="1"/>
    <col min="11784" max="11784" width="17.85546875" customWidth="1"/>
    <col min="12034" max="12034" width="5.140625" customWidth="1"/>
    <col min="12035" max="12035" width="32.7109375" customWidth="1"/>
    <col min="12039" max="12039" width="13" customWidth="1"/>
    <col min="12040" max="12040" width="17.85546875" customWidth="1"/>
    <col min="12290" max="12290" width="5.140625" customWidth="1"/>
    <col min="12291" max="12291" width="32.7109375" customWidth="1"/>
    <col min="12295" max="12295" width="13" customWidth="1"/>
    <col min="12296" max="12296" width="17.85546875" customWidth="1"/>
    <col min="12546" max="12546" width="5.140625" customWidth="1"/>
    <col min="12547" max="12547" width="32.7109375" customWidth="1"/>
    <col min="12551" max="12551" width="13" customWidth="1"/>
    <col min="12552" max="12552" width="17.85546875" customWidth="1"/>
    <col min="12802" max="12802" width="5.140625" customWidth="1"/>
    <col min="12803" max="12803" width="32.7109375" customWidth="1"/>
    <col min="12807" max="12807" width="13" customWidth="1"/>
    <col min="12808" max="12808" width="17.85546875" customWidth="1"/>
    <col min="13058" max="13058" width="5.140625" customWidth="1"/>
    <col min="13059" max="13059" width="32.7109375" customWidth="1"/>
    <col min="13063" max="13063" width="13" customWidth="1"/>
    <col min="13064" max="13064" width="17.85546875" customWidth="1"/>
    <col min="13314" max="13314" width="5.140625" customWidth="1"/>
    <col min="13315" max="13315" width="32.7109375" customWidth="1"/>
    <col min="13319" max="13319" width="13" customWidth="1"/>
    <col min="13320" max="13320" width="17.85546875" customWidth="1"/>
    <col min="13570" max="13570" width="5.140625" customWidth="1"/>
    <col min="13571" max="13571" width="32.7109375" customWidth="1"/>
    <col min="13575" max="13575" width="13" customWidth="1"/>
    <col min="13576" max="13576" width="17.85546875" customWidth="1"/>
    <col min="13826" max="13826" width="5.140625" customWidth="1"/>
    <col min="13827" max="13827" width="32.7109375" customWidth="1"/>
    <col min="13831" max="13831" width="13" customWidth="1"/>
    <col min="13832" max="13832" width="17.85546875" customWidth="1"/>
    <col min="14082" max="14082" width="5.140625" customWidth="1"/>
    <col min="14083" max="14083" width="32.7109375" customWidth="1"/>
    <col min="14087" max="14087" width="13" customWidth="1"/>
    <col min="14088" max="14088" width="17.85546875" customWidth="1"/>
    <col min="14338" max="14338" width="5.140625" customWidth="1"/>
    <col min="14339" max="14339" width="32.7109375" customWidth="1"/>
    <col min="14343" max="14343" width="13" customWidth="1"/>
    <col min="14344" max="14344" width="17.85546875" customWidth="1"/>
    <col min="14594" max="14594" width="5.140625" customWidth="1"/>
    <col min="14595" max="14595" width="32.7109375" customWidth="1"/>
    <col min="14599" max="14599" width="13" customWidth="1"/>
    <col min="14600" max="14600" width="17.85546875" customWidth="1"/>
    <col min="14850" max="14850" width="5.140625" customWidth="1"/>
    <col min="14851" max="14851" width="32.7109375" customWidth="1"/>
    <col min="14855" max="14855" width="13" customWidth="1"/>
    <col min="14856" max="14856" width="17.85546875" customWidth="1"/>
    <col min="15106" max="15106" width="5.140625" customWidth="1"/>
    <col min="15107" max="15107" width="32.7109375" customWidth="1"/>
    <col min="15111" max="15111" width="13" customWidth="1"/>
    <col min="15112" max="15112" width="17.85546875" customWidth="1"/>
    <col min="15362" max="15362" width="5.140625" customWidth="1"/>
    <col min="15363" max="15363" width="32.7109375" customWidth="1"/>
    <col min="15367" max="15367" width="13" customWidth="1"/>
    <col min="15368" max="15368" width="17.85546875" customWidth="1"/>
    <col min="15618" max="15618" width="5.140625" customWidth="1"/>
    <col min="15619" max="15619" width="32.7109375" customWidth="1"/>
    <col min="15623" max="15623" width="13" customWidth="1"/>
    <col min="15624" max="15624" width="17.85546875" customWidth="1"/>
    <col min="15874" max="15874" width="5.140625" customWidth="1"/>
    <col min="15875" max="15875" width="32.7109375" customWidth="1"/>
    <col min="15879" max="15879" width="13" customWidth="1"/>
    <col min="15880" max="15880" width="17.85546875" customWidth="1"/>
    <col min="16130" max="16130" width="5.140625" customWidth="1"/>
    <col min="16131" max="16131" width="32.7109375" customWidth="1"/>
    <col min="16135" max="16135" width="13" customWidth="1"/>
    <col min="16136" max="16136" width="17.85546875" customWidth="1"/>
  </cols>
  <sheetData>
    <row r="1" spans="1:3" x14ac:dyDescent="0.25">
      <c r="A1" t="s">
        <v>1</v>
      </c>
      <c r="C1" s="1" t="s">
        <v>58</v>
      </c>
    </row>
    <row r="2" spans="1:3" x14ac:dyDescent="0.25">
      <c r="A2" s="2" t="s">
        <v>80</v>
      </c>
    </row>
    <row r="3" spans="1:3" x14ac:dyDescent="0.25">
      <c r="A3" s="2"/>
    </row>
    <row r="4" spans="1:3" ht="18.75" x14ac:dyDescent="0.3">
      <c r="C4" s="39" t="s">
        <v>18</v>
      </c>
    </row>
    <row r="6" spans="1:3" x14ac:dyDescent="0.25">
      <c r="C6" t="s">
        <v>19</v>
      </c>
    </row>
    <row r="7" spans="1:3" x14ac:dyDescent="0.25">
      <c r="C7" t="s">
        <v>20</v>
      </c>
    </row>
    <row r="8" spans="1:3" x14ac:dyDescent="0.25">
      <c r="C8" t="s">
        <v>21</v>
      </c>
    </row>
    <row r="9" spans="1:3" x14ac:dyDescent="0.25">
      <c r="C9" t="s">
        <v>22</v>
      </c>
    </row>
    <row r="10" spans="1:3" x14ac:dyDescent="0.25">
      <c r="C10" t="s">
        <v>23</v>
      </c>
    </row>
    <row r="11" spans="1:3" x14ac:dyDescent="0.25">
      <c r="C11" t="s">
        <v>24</v>
      </c>
    </row>
    <row r="12" spans="1:3" x14ac:dyDescent="0.25">
      <c r="C12" t="s">
        <v>25</v>
      </c>
    </row>
    <row r="13" spans="1:3" x14ac:dyDescent="0.25">
      <c r="C13" t="s">
        <v>26</v>
      </c>
    </row>
    <row r="15" spans="1:3" x14ac:dyDescent="0.25">
      <c r="C15" t="s">
        <v>27</v>
      </c>
    </row>
    <row r="17" spans="3:9" ht="18" x14ac:dyDescent="0.35">
      <c r="C17" t="s">
        <v>28</v>
      </c>
      <c r="E17" t="s">
        <v>29</v>
      </c>
      <c r="I17" t="s">
        <v>30</v>
      </c>
    </row>
    <row r="18" spans="3:9" ht="18.75" x14ac:dyDescent="0.35">
      <c r="E18" t="s">
        <v>31</v>
      </c>
      <c r="I18" s="40" t="s">
        <v>32</v>
      </c>
    </row>
    <row r="20" spans="3:9" x14ac:dyDescent="0.25">
      <c r="C20" t="s">
        <v>33</v>
      </c>
    </row>
    <row r="21" spans="3:9" x14ac:dyDescent="0.25">
      <c r="C21" t="s">
        <v>34</v>
      </c>
    </row>
    <row r="22" spans="3:9" x14ac:dyDescent="0.25">
      <c r="C22" t="s">
        <v>35</v>
      </c>
    </row>
    <row r="23" spans="3:9" x14ac:dyDescent="0.25">
      <c r="C23" t="s">
        <v>36</v>
      </c>
    </row>
    <row r="24" spans="3:9" x14ac:dyDescent="0.25">
      <c r="C24" t="s">
        <v>37</v>
      </c>
    </row>
    <row r="25" spans="3:9" x14ac:dyDescent="0.25">
      <c r="C25" t="s">
        <v>38</v>
      </c>
    </row>
    <row r="27" spans="3:9" x14ac:dyDescent="0.25">
      <c r="C27" s="41" t="s">
        <v>39</v>
      </c>
      <c r="D27" s="41"/>
      <c r="E27" s="42">
        <v>100</v>
      </c>
      <c r="F27" s="41" t="s">
        <v>40</v>
      </c>
      <c r="H27" s="42" t="s">
        <v>41</v>
      </c>
      <c r="I27" s="42"/>
    </row>
    <row r="28" spans="3:9" x14ac:dyDescent="0.25">
      <c r="C28" s="41" t="s">
        <v>42</v>
      </c>
      <c r="D28" s="41"/>
      <c r="E28" s="42">
        <v>7.5</v>
      </c>
      <c r="F28" s="41" t="s">
        <v>43</v>
      </c>
    </row>
    <row r="29" spans="3:9" x14ac:dyDescent="0.25">
      <c r="C29" s="41" t="s">
        <v>44</v>
      </c>
      <c r="D29" s="41"/>
      <c r="E29" s="42">
        <v>1</v>
      </c>
      <c r="F29" s="41" t="s">
        <v>45</v>
      </c>
    </row>
    <row r="30" spans="3:9" x14ac:dyDescent="0.25">
      <c r="C30" s="41" t="s">
        <v>46</v>
      </c>
      <c r="D30" s="41"/>
      <c r="E30" s="41">
        <v>6.37</v>
      </c>
      <c r="F30" s="41" t="s">
        <v>43</v>
      </c>
    </row>
    <row r="31" spans="3:9" x14ac:dyDescent="0.25">
      <c r="C31" s="41" t="s">
        <v>47</v>
      </c>
      <c r="D31" s="41"/>
      <c r="E31" s="42">
        <v>7</v>
      </c>
      <c r="F31" s="41" t="s">
        <v>43</v>
      </c>
    </row>
    <row r="34" spans="1:10" ht="18.75" x14ac:dyDescent="0.35">
      <c r="A34" s="43" t="s">
        <v>9</v>
      </c>
      <c r="B34" s="40">
        <f>E28</f>
        <v>7.5</v>
      </c>
      <c r="C34" t="s">
        <v>32</v>
      </c>
      <c r="E34">
        <f>E27*0.01*E29*2/(10^(-1*(E28-E30))+1)</f>
        <v>1.861970239263635</v>
      </c>
      <c r="F34" t="s">
        <v>48</v>
      </c>
    </row>
    <row r="35" spans="1:10" ht="18" x14ac:dyDescent="0.35">
      <c r="C35" t="s">
        <v>30</v>
      </c>
      <c r="E35">
        <f>E27*0.01*E29*2-E34</f>
        <v>0.13802976073636497</v>
      </c>
      <c r="F35" t="s">
        <v>48</v>
      </c>
    </row>
    <row r="38" spans="1:10" ht="18.75" x14ac:dyDescent="0.35">
      <c r="A38" s="43" t="s">
        <v>9</v>
      </c>
      <c r="B38" s="40">
        <f>E31</f>
        <v>7</v>
      </c>
      <c r="C38" t="s">
        <v>32</v>
      </c>
      <c r="E38">
        <f>E27*0.01*E29*2/(10^(-1*(E31-E30))+1)</f>
        <v>1.6201903172095133</v>
      </c>
      <c r="F38" t="s">
        <v>48</v>
      </c>
    </row>
    <row r="39" spans="1:10" ht="18" x14ac:dyDescent="0.35">
      <c r="C39" t="s">
        <v>30</v>
      </c>
      <c r="E39">
        <f>E27*0.01*E29*2-E38</f>
        <v>0.37980968279048666</v>
      </c>
      <c r="F39" t="s">
        <v>48</v>
      </c>
    </row>
    <row r="42" spans="1:10" ht="18.75" x14ac:dyDescent="0.35">
      <c r="C42" t="s">
        <v>49</v>
      </c>
      <c r="E42">
        <f>E34-E38</f>
        <v>0.24177992205412169</v>
      </c>
      <c r="F42" t="s">
        <v>48</v>
      </c>
    </row>
    <row r="44" spans="1:10" ht="18" x14ac:dyDescent="0.35">
      <c r="C44" t="s">
        <v>50</v>
      </c>
      <c r="D44">
        <v>120.059</v>
      </c>
      <c r="E44" t="s">
        <v>51</v>
      </c>
      <c r="H44" t="s">
        <v>52</v>
      </c>
      <c r="I44">
        <v>98.078000000000003</v>
      </c>
      <c r="J44" t="s">
        <v>51</v>
      </c>
    </row>
    <row r="45" spans="1:10" x14ac:dyDescent="0.25">
      <c r="C45" s="41" t="s">
        <v>53</v>
      </c>
      <c r="D45" s="42">
        <v>95</v>
      </c>
      <c r="E45" s="41" t="s">
        <v>54</v>
      </c>
      <c r="H45" s="41" t="s">
        <v>53</v>
      </c>
      <c r="I45" s="42">
        <v>30</v>
      </c>
      <c r="J45" s="41" t="s">
        <v>54</v>
      </c>
    </row>
    <row r="47" spans="1:10" x14ac:dyDescent="0.25">
      <c r="C47" s="41"/>
      <c r="D47" s="41"/>
      <c r="E47" s="41"/>
    </row>
    <row r="48" spans="1:10" ht="18" x14ac:dyDescent="0.35">
      <c r="H48" s="44" t="s">
        <v>55</v>
      </c>
      <c r="I48" s="45">
        <f>E42/2*I44*100/I45</f>
        <v>39.522151992040243</v>
      </c>
      <c r="J48" s="44" t="s">
        <v>56</v>
      </c>
    </row>
    <row r="49" spans="3:8" ht="18" x14ac:dyDescent="0.35">
      <c r="C49" s="44" t="s">
        <v>57</v>
      </c>
      <c r="D49" s="45">
        <f>E42*D44*100/D45</f>
        <v>30.555637538837679</v>
      </c>
      <c r="E49" s="44" t="s">
        <v>56</v>
      </c>
      <c r="H49" s="46"/>
    </row>
    <row r="50" spans="3:8" x14ac:dyDescent="0.25">
      <c r="H50" s="46"/>
    </row>
    <row r="51" spans="3:8" x14ac:dyDescent="0.25">
      <c r="C51" s="47"/>
      <c r="D51" s="48"/>
      <c r="E51" s="47"/>
    </row>
  </sheetData>
  <hyperlinks>
    <hyperlink ref="C1" r:id="rId1"/>
  </hyperlinks>
  <pageMargins left="0.7" right="0.7" top="0.78740157499999996" bottom="0.78740157499999996" header="0.3" footer="0.3"/>
  <pageSetup paperSize="9" orientation="portrait" horizontalDpi="4294967293" verticalDpi="0"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workbookViewId="0">
      <selection activeCell="A47" sqref="A47"/>
    </sheetView>
  </sheetViews>
  <sheetFormatPr baseColWidth="10" defaultRowHeight="15" x14ac:dyDescent="0.25"/>
  <sheetData>
    <row r="1" spans="1:10" ht="15.75" thickBot="1" x14ac:dyDescent="0.3">
      <c r="A1" s="3" t="s">
        <v>5</v>
      </c>
      <c r="C1" s="1"/>
      <c r="G1" s="4" t="s">
        <v>4</v>
      </c>
      <c r="J1" s="3" t="s">
        <v>6</v>
      </c>
    </row>
    <row r="2" spans="1:10" ht="17.25" thickBot="1" x14ac:dyDescent="0.3">
      <c r="G2" s="91" t="s">
        <v>82</v>
      </c>
      <c r="H2" s="92" t="s">
        <v>81</v>
      </c>
    </row>
    <row r="3" spans="1:10" x14ac:dyDescent="0.25">
      <c r="G3" s="87">
        <v>1</v>
      </c>
      <c r="H3" s="88">
        <v>1.0038</v>
      </c>
    </row>
    <row r="4" spans="1:10" x14ac:dyDescent="0.25">
      <c r="G4" s="87">
        <v>2</v>
      </c>
      <c r="H4" s="88">
        <v>1.0104</v>
      </c>
    </row>
    <row r="5" spans="1:10" x14ac:dyDescent="0.25">
      <c r="G5" s="87">
        <v>3</v>
      </c>
      <c r="H5" s="88">
        <v>1.0168999999999999</v>
      </c>
    </row>
    <row r="6" spans="1:10" x14ac:dyDescent="0.25">
      <c r="G6" s="87">
        <v>4</v>
      </c>
      <c r="H6" s="88">
        <v>1.0234000000000001</v>
      </c>
    </row>
    <row r="7" spans="1:10" x14ac:dyDescent="0.25">
      <c r="G7" s="87">
        <v>5</v>
      </c>
      <c r="H7" s="88">
        <v>1.03</v>
      </c>
    </row>
    <row r="8" spans="1:10" x14ac:dyDescent="0.25">
      <c r="G8" s="87">
        <v>6</v>
      </c>
      <c r="H8" s="88">
        <v>1.0367</v>
      </c>
    </row>
    <row r="9" spans="1:10" x14ac:dyDescent="0.25">
      <c r="G9" s="87">
        <v>7</v>
      </c>
      <c r="H9" s="88">
        <v>1.0434000000000001</v>
      </c>
    </row>
    <row r="10" spans="1:10" x14ac:dyDescent="0.25">
      <c r="G10" s="87">
        <v>8</v>
      </c>
      <c r="H10" s="88">
        <v>1.0502</v>
      </c>
    </row>
    <row r="11" spans="1:10" x14ac:dyDescent="0.25">
      <c r="G11" s="87">
        <v>9</v>
      </c>
      <c r="H11" s="88">
        <v>1.0570999999999999</v>
      </c>
    </row>
    <row r="12" spans="1:10" x14ac:dyDescent="0.25">
      <c r="G12" s="87">
        <v>10</v>
      </c>
      <c r="H12" s="88">
        <v>1.0640000000000001</v>
      </c>
    </row>
    <row r="13" spans="1:10" x14ac:dyDescent="0.25">
      <c r="G13" s="87">
        <v>12</v>
      </c>
      <c r="H13" s="88">
        <v>1.0780000000000001</v>
      </c>
    </row>
    <row r="14" spans="1:10" x14ac:dyDescent="0.25">
      <c r="G14" s="87">
        <v>14</v>
      </c>
      <c r="H14" s="88">
        <v>1.0922000000000001</v>
      </c>
    </row>
    <row r="15" spans="1:10" x14ac:dyDescent="0.25">
      <c r="G15" s="87">
        <v>16</v>
      </c>
      <c r="H15" s="88">
        <v>1.1067</v>
      </c>
    </row>
    <row r="16" spans="1:10" x14ac:dyDescent="0.25">
      <c r="G16" s="87">
        <v>18</v>
      </c>
      <c r="H16" s="88">
        <v>1.1214999999999999</v>
      </c>
    </row>
    <row r="17" spans="7:8" x14ac:dyDescent="0.25">
      <c r="G17" s="87">
        <v>20</v>
      </c>
      <c r="H17" s="88">
        <v>1.1365000000000001</v>
      </c>
    </row>
    <row r="18" spans="7:8" x14ac:dyDescent="0.25">
      <c r="G18" s="87">
        <v>22</v>
      </c>
      <c r="H18" s="88">
        <v>1.1516999999999999</v>
      </c>
    </row>
    <row r="19" spans="7:8" x14ac:dyDescent="0.25">
      <c r="G19" s="87">
        <v>24</v>
      </c>
      <c r="H19" s="88">
        <v>1.1672</v>
      </c>
    </row>
    <row r="20" spans="7:8" x14ac:dyDescent="0.25">
      <c r="G20" s="87">
        <v>26</v>
      </c>
      <c r="H20" s="88">
        <v>1.1829000000000001</v>
      </c>
    </row>
    <row r="21" spans="7:8" x14ac:dyDescent="0.25">
      <c r="G21" s="87">
        <v>28</v>
      </c>
      <c r="H21" s="88">
        <v>1.1989000000000001</v>
      </c>
    </row>
    <row r="22" spans="7:8" x14ac:dyDescent="0.25">
      <c r="G22" s="87">
        <v>30</v>
      </c>
      <c r="H22" s="88">
        <v>1.2150000000000001</v>
      </c>
    </row>
    <row r="23" spans="7:8" x14ac:dyDescent="0.25">
      <c r="G23" s="87">
        <v>32</v>
      </c>
      <c r="H23" s="88">
        <v>1.2314000000000001</v>
      </c>
    </row>
    <row r="24" spans="7:8" x14ac:dyDescent="0.25">
      <c r="G24" s="87">
        <v>34</v>
      </c>
      <c r="H24" s="88">
        <v>1.2479</v>
      </c>
    </row>
    <row r="25" spans="7:8" x14ac:dyDescent="0.25">
      <c r="G25" s="87">
        <v>36</v>
      </c>
      <c r="H25" s="88">
        <v>1.2646999999999999</v>
      </c>
    </row>
    <row r="26" spans="7:8" x14ac:dyDescent="0.25">
      <c r="G26" s="87">
        <v>38</v>
      </c>
      <c r="H26" s="88">
        <v>1.2818000000000001</v>
      </c>
    </row>
    <row r="27" spans="7:8" x14ac:dyDescent="0.25">
      <c r="G27" s="87">
        <v>40</v>
      </c>
      <c r="H27" s="88">
        <v>1.2990999999999999</v>
      </c>
    </row>
    <row r="28" spans="7:8" x14ac:dyDescent="0.25">
      <c r="G28" s="87">
        <v>42</v>
      </c>
      <c r="H28" s="88">
        <v>1.3167</v>
      </c>
    </row>
    <row r="29" spans="7:8" x14ac:dyDescent="0.25">
      <c r="G29" s="87">
        <v>44</v>
      </c>
      <c r="H29" s="88">
        <v>1.3346</v>
      </c>
    </row>
    <row r="30" spans="7:8" x14ac:dyDescent="0.25">
      <c r="G30" s="87">
        <v>46</v>
      </c>
      <c r="H30" s="88">
        <v>1.353</v>
      </c>
    </row>
    <row r="31" spans="7:8" x14ac:dyDescent="0.25">
      <c r="G31" s="87">
        <v>48</v>
      </c>
      <c r="H31" s="88">
        <v>1.3718999999999999</v>
      </c>
    </row>
    <row r="32" spans="7:8" x14ac:dyDescent="0.25">
      <c r="G32" s="87">
        <v>50</v>
      </c>
      <c r="H32" s="88">
        <v>1.3911</v>
      </c>
    </row>
    <row r="33" spans="1:8" x14ac:dyDescent="0.25">
      <c r="G33" s="87">
        <v>52</v>
      </c>
      <c r="H33" s="88">
        <v>1.4109</v>
      </c>
    </row>
    <row r="34" spans="1:8" x14ac:dyDescent="0.25">
      <c r="G34" s="87">
        <v>54</v>
      </c>
      <c r="H34" s="88">
        <v>1.431</v>
      </c>
    </row>
    <row r="35" spans="1:8" x14ac:dyDescent="0.25">
      <c r="G35" s="87">
        <v>56</v>
      </c>
      <c r="H35" s="88">
        <v>1.4516</v>
      </c>
    </row>
    <row r="36" spans="1:8" x14ac:dyDescent="0.25">
      <c r="G36" s="87">
        <v>58</v>
      </c>
      <c r="H36" s="88">
        <v>1.4725999999999999</v>
      </c>
    </row>
    <row r="37" spans="1:8" x14ac:dyDescent="0.25">
      <c r="G37" s="87">
        <v>60</v>
      </c>
      <c r="H37" s="88">
        <v>1.494</v>
      </c>
    </row>
    <row r="38" spans="1:8" x14ac:dyDescent="0.25">
      <c r="G38" s="87">
        <v>62</v>
      </c>
      <c r="H38" s="88">
        <v>1.5157</v>
      </c>
    </row>
    <row r="39" spans="1:8" x14ac:dyDescent="0.25">
      <c r="G39" s="87">
        <v>64</v>
      </c>
      <c r="H39" s="88">
        <v>1.5378000000000001</v>
      </c>
    </row>
    <row r="40" spans="1:8" x14ac:dyDescent="0.25">
      <c r="G40" s="87">
        <v>66</v>
      </c>
      <c r="H40" s="88">
        <v>1.5602</v>
      </c>
    </row>
    <row r="41" spans="1:8" x14ac:dyDescent="0.25">
      <c r="G41" s="87">
        <v>68</v>
      </c>
      <c r="H41" s="88">
        <v>1.5829</v>
      </c>
    </row>
    <row r="42" spans="1:8" x14ac:dyDescent="0.25">
      <c r="G42" s="87">
        <v>70</v>
      </c>
      <c r="H42" s="88">
        <v>1.6059000000000001</v>
      </c>
    </row>
    <row r="43" spans="1:8" x14ac:dyDescent="0.25">
      <c r="G43" s="87">
        <v>72</v>
      </c>
      <c r="H43" s="88">
        <v>1.6292</v>
      </c>
    </row>
    <row r="44" spans="1:8" x14ac:dyDescent="0.25">
      <c r="G44" s="87">
        <v>74</v>
      </c>
      <c r="H44" s="88">
        <v>1.6526000000000001</v>
      </c>
    </row>
    <row r="45" spans="1:8" x14ac:dyDescent="0.25">
      <c r="G45" s="87">
        <v>76</v>
      </c>
      <c r="H45" s="88">
        <v>1.6760999999999999</v>
      </c>
    </row>
    <row r="46" spans="1:8" x14ac:dyDescent="0.25">
      <c r="A46" t="s">
        <v>1</v>
      </c>
      <c r="B46" s="1" t="s">
        <v>75</v>
      </c>
      <c r="G46" s="87">
        <v>78</v>
      </c>
      <c r="H46" s="88">
        <v>1.6994</v>
      </c>
    </row>
    <row r="47" spans="1:8" x14ac:dyDescent="0.25">
      <c r="A47" s="2" t="s">
        <v>80</v>
      </c>
      <c r="G47" s="87">
        <v>80</v>
      </c>
      <c r="H47" s="88">
        <v>1.7221</v>
      </c>
    </row>
    <row r="48" spans="1:8" x14ac:dyDescent="0.25">
      <c r="G48" s="87">
        <v>82</v>
      </c>
      <c r="H48" s="88">
        <v>1.7437</v>
      </c>
    </row>
    <row r="49" spans="7:8" x14ac:dyDescent="0.25">
      <c r="G49" s="87">
        <v>84</v>
      </c>
      <c r="H49" s="88">
        <v>1.7639</v>
      </c>
    </row>
    <row r="50" spans="7:8" x14ac:dyDescent="0.25">
      <c r="G50" s="87">
        <v>86</v>
      </c>
      <c r="H50" s="88">
        <v>1.7818000000000001</v>
      </c>
    </row>
    <row r="51" spans="7:8" x14ac:dyDescent="0.25">
      <c r="G51" s="87">
        <v>88</v>
      </c>
      <c r="H51" s="88">
        <v>1.7968</v>
      </c>
    </row>
    <row r="52" spans="7:8" x14ac:dyDescent="0.25">
      <c r="G52" s="87">
        <v>90</v>
      </c>
      <c r="H52" s="88">
        <v>1.8090999999999999</v>
      </c>
    </row>
    <row r="53" spans="7:8" x14ac:dyDescent="0.25">
      <c r="G53" s="87">
        <v>91</v>
      </c>
      <c r="H53" s="88">
        <v>1.8142</v>
      </c>
    </row>
    <row r="54" spans="7:8" x14ac:dyDescent="0.25">
      <c r="G54" s="87">
        <v>92</v>
      </c>
      <c r="H54" s="88">
        <v>1.8188</v>
      </c>
    </row>
    <row r="55" spans="7:8" x14ac:dyDescent="0.25">
      <c r="G55" s="87">
        <v>93</v>
      </c>
      <c r="H55" s="88">
        <v>1.8227</v>
      </c>
    </row>
    <row r="56" spans="7:8" x14ac:dyDescent="0.25">
      <c r="G56" s="87">
        <v>94</v>
      </c>
      <c r="H56" s="88">
        <v>1.8260000000000001</v>
      </c>
    </row>
    <row r="57" spans="7:8" x14ac:dyDescent="0.25">
      <c r="G57" s="87">
        <v>95</v>
      </c>
      <c r="H57" s="88">
        <v>1.8286</v>
      </c>
    </row>
    <row r="58" spans="7:8" x14ac:dyDescent="0.25">
      <c r="G58" s="87">
        <v>96</v>
      </c>
      <c r="H58" s="88">
        <v>1.8305</v>
      </c>
    </row>
    <row r="59" spans="7:8" x14ac:dyDescent="0.25">
      <c r="G59" s="87">
        <v>97</v>
      </c>
      <c r="H59" s="88">
        <v>1.8313999999999999</v>
      </c>
    </row>
    <row r="60" spans="7:8" x14ac:dyDescent="0.25">
      <c r="G60" s="87">
        <v>98</v>
      </c>
      <c r="H60" s="88">
        <v>1.831</v>
      </c>
    </row>
    <row r="61" spans="7:8" x14ac:dyDescent="0.25">
      <c r="G61" s="87">
        <v>99</v>
      </c>
      <c r="H61" s="88">
        <v>1.8291999999999999</v>
      </c>
    </row>
    <row r="62" spans="7:8" ht="15.75" thickBot="1" x14ac:dyDescent="0.3">
      <c r="G62" s="89">
        <v>100</v>
      </c>
      <c r="H62" s="90">
        <v>1.8254999999999999</v>
      </c>
    </row>
  </sheetData>
  <hyperlinks>
    <hyperlink ref="B46" r:id="rId1"/>
  </hyperlinks>
  <pageMargins left="0.7" right="0.7" top="0.78740157499999996" bottom="0.78740157499999996"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C9"/>
  <sheetViews>
    <sheetView workbookViewId="0"/>
  </sheetViews>
  <sheetFormatPr baseColWidth="10" defaultRowHeight="15" x14ac:dyDescent="0.25"/>
  <cols>
    <col min="2" max="2" width="5.140625" customWidth="1"/>
    <col min="3" max="3" width="32.7109375" customWidth="1"/>
    <col min="7" max="7" width="13" customWidth="1"/>
    <col min="8" max="8" width="17.85546875" customWidth="1"/>
    <col min="258" max="258" width="5.140625" customWidth="1"/>
    <col min="259" max="259" width="32.7109375" customWidth="1"/>
    <col min="263" max="263" width="13" customWidth="1"/>
    <col min="264" max="264" width="17.85546875" customWidth="1"/>
    <col min="514" max="514" width="5.140625" customWidth="1"/>
    <col min="515" max="515" width="32.7109375" customWidth="1"/>
    <col min="519" max="519" width="13" customWidth="1"/>
    <col min="520" max="520" width="17.85546875" customWidth="1"/>
    <col min="770" max="770" width="5.140625" customWidth="1"/>
    <col min="771" max="771" width="32.7109375" customWidth="1"/>
    <col min="775" max="775" width="13" customWidth="1"/>
    <col min="776" max="776" width="17.85546875" customWidth="1"/>
    <col min="1026" max="1026" width="5.140625" customWidth="1"/>
    <col min="1027" max="1027" width="32.7109375" customWidth="1"/>
    <col min="1031" max="1031" width="13" customWidth="1"/>
    <col min="1032" max="1032" width="17.85546875" customWidth="1"/>
    <col min="1282" max="1282" width="5.140625" customWidth="1"/>
    <col min="1283" max="1283" width="32.7109375" customWidth="1"/>
    <col min="1287" max="1287" width="13" customWidth="1"/>
    <col min="1288" max="1288" width="17.85546875" customWidth="1"/>
    <col min="1538" max="1538" width="5.140625" customWidth="1"/>
    <col min="1539" max="1539" width="32.7109375" customWidth="1"/>
    <col min="1543" max="1543" width="13" customWidth="1"/>
    <col min="1544" max="1544" width="17.85546875" customWidth="1"/>
    <col min="1794" max="1794" width="5.140625" customWidth="1"/>
    <col min="1795" max="1795" width="32.7109375" customWidth="1"/>
    <col min="1799" max="1799" width="13" customWidth="1"/>
    <col min="1800" max="1800" width="17.85546875" customWidth="1"/>
    <col min="2050" max="2050" width="5.140625" customWidth="1"/>
    <col min="2051" max="2051" width="32.7109375" customWidth="1"/>
    <col min="2055" max="2055" width="13" customWidth="1"/>
    <col min="2056" max="2056" width="17.85546875" customWidth="1"/>
    <col min="2306" max="2306" width="5.140625" customWidth="1"/>
    <col min="2307" max="2307" width="32.7109375" customWidth="1"/>
    <col min="2311" max="2311" width="13" customWidth="1"/>
    <col min="2312" max="2312" width="17.85546875" customWidth="1"/>
    <col min="2562" max="2562" width="5.140625" customWidth="1"/>
    <col min="2563" max="2563" width="32.7109375" customWidth="1"/>
    <col min="2567" max="2567" width="13" customWidth="1"/>
    <col min="2568" max="2568" width="17.85546875" customWidth="1"/>
    <col min="2818" max="2818" width="5.140625" customWidth="1"/>
    <col min="2819" max="2819" width="32.7109375" customWidth="1"/>
    <col min="2823" max="2823" width="13" customWidth="1"/>
    <col min="2824" max="2824" width="17.85546875" customWidth="1"/>
    <col min="3074" max="3074" width="5.140625" customWidth="1"/>
    <col min="3075" max="3075" width="32.7109375" customWidth="1"/>
    <col min="3079" max="3079" width="13" customWidth="1"/>
    <col min="3080" max="3080" width="17.85546875" customWidth="1"/>
    <col min="3330" max="3330" width="5.140625" customWidth="1"/>
    <col min="3331" max="3331" width="32.7109375" customWidth="1"/>
    <col min="3335" max="3335" width="13" customWidth="1"/>
    <col min="3336" max="3336" width="17.85546875" customWidth="1"/>
    <col min="3586" max="3586" width="5.140625" customWidth="1"/>
    <col min="3587" max="3587" width="32.7109375" customWidth="1"/>
    <col min="3591" max="3591" width="13" customWidth="1"/>
    <col min="3592" max="3592" width="17.85546875" customWidth="1"/>
    <col min="3842" max="3842" width="5.140625" customWidth="1"/>
    <col min="3843" max="3843" width="32.7109375" customWidth="1"/>
    <col min="3847" max="3847" width="13" customWidth="1"/>
    <col min="3848" max="3848" width="17.85546875" customWidth="1"/>
    <col min="4098" max="4098" width="5.140625" customWidth="1"/>
    <col min="4099" max="4099" width="32.7109375" customWidth="1"/>
    <col min="4103" max="4103" width="13" customWidth="1"/>
    <col min="4104" max="4104" width="17.85546875" customWidth="1"/>
    <col min="4354" max="4354" width="5.140625" customWidth="1"/>
    <col min="4355" max="4355" width="32.7109375" customWidth="1"/>
    <col min="4359" max="4359" width="13" customWidth="1"/>
    <col min="4360" max="4360" width="17.85546875" customWidth="1"/>
    <col min="4610" max="4610" width="5.140625" customWidth="1"/>
    <col min="4611" max="4611" width="32.7109375" customWidth="1"/>
    <col min="4615" max="4615" width="13" customWidth="1"/>
    <col min="4616" max="4616" width="17.85546875" customWidth="1"/>
    <col min="4866" max="4866" width="5.140625" customWidth="1"/>
    <col min="4867" max="4867" width="32.7109375" customWidth="1"/>
    <col min="4871" max="4871" width="13" customWidth="1"/>
    <col min="4872" max="4872" width="17.85546875" customWidth="1"/>
    <col min="5122" max="5122" width="5.140625" customWidth="1"/>
    <col min="5123" max="5123" width="32.7109375" customWidth="1"/>
    <col min="5127" max="5127" width="13" customWidth="1"/>
    <col min="5128" max="5128" width="17.85546875" customWidth="1"/>
    <col min="5378" max="5378" width="5.140625" customWidth="1"/>
    <col min="5379" max="5379" width="32.7109375" customWidth="1"/>
    <col min="5383" max="5383" width="13" customWidth="1"/>
    <col min="5384" max="5384" width="17.85546875" customWidth="1"/>
    <col min="5634" max="5634" width="5.140625" customWidth="1"/>
    <col min="5635" max="5635" width="32.7109375" customWidth="1"/>
    <col min="5639" max="5639" width="13" customWidth="1"/>
    <col min="5640" max="5640" width="17.85546875" customWidth="1"/>
    <col min="5890" max="5890" width="5.140625" customWidth="1"/>
    <col min="5891" max="5891" width="32.7109375" customWidth="1"/>
    <col min="5895" max="5895" width="13" customWidth="1"/>
    <col min="5896" max="5896" width="17.85546875" customWidth="1"/>
    <col min="6146" max="6146" width="5.140625" customWidth="1"/>
    <col min="6147" max="6147" width="32.7109375" customWidth="1"/>
    <col min="6151" max="6151" width="13" customWidth="1"/>
    <col min="6152" max="6152" width="17.85546875" customWidth="1"/>
    <col min="6402" max="6402" width="5.140625" customWidth="1"/>
    <col min="6403" max="6403" width="32.7109375" customWidth="1"/>
    <col min="6407" max="6407" width="13" customWidth="1"/>
    <col min="6408" max="6408" width="17.85546875" customWidth="1"/>
    <col min="6658" max="6658" width="5.140625" customWidth="1"/>
    <col min="6659" max="6659" width="32.7109375" customWidth="1"/>
    <col min="6663" max="6663" width="13" customWidth="1"/>
    <col min="6664" max="6664" width="17.85546875" customWidth="1"/>
    <col min="6914" max="6914" width="5.140625" customWidth="1"/>
    <col min="6915" max="6915" width="32.7109375" customWidth="1"/>
    <col min="6919" max="6919" width="13" customWidth="1"/>
    <col min="6920" max="6920" width="17.85546875" customWidth="1"/>
    <col min="7170" max="7170" width="5.140625" customWidth="1"/>
    <col min="7171" max="7171" width="32.7109375" customWidth="1"/>
    <col min="7175" max="7175" width="13" customWidth="1"/>
    <col min="7176" max="7176" width="17.85546875" customWidth="1"/>
    <col min="7426" max="7426" width="5.140625" customWidth="1"/>
    <col min="7427" max="7427" width="32.7109375" customWidth="1"/>
    <col min="7431" max="7431" width="13" customWidth="1"/>
    <col min="7432" max="7432" width="17.85546875" customWidth="1"/>
    <col min="7682" max="7682" width="5.140625" customWidth="1"/>
    <col min="7683" max="7683" width="32.7109375" customWidth="1"/>
    <col min="7687" max="7687" width="13" customWidth="1"/>
    <col min="7688" max="7688" width="17.85546875" customWidth="1"/>
    <col min="7938" max="7938" width="5.140625" customWidth="1"/>
    <col min="7939" max="7939" width="32.7109375" customWidth="1"/>
    <col min="7943" max="7943" width="13" customWidth="1"/>
    <col min="7944" max="7944" width="17.85546875" customWidth="1"/>
    <col min="8194" max="8194" width="5.140625" customWidth="1"/>
    <col min="8195" max="8195" width="32.7109375" customWidth="1"/>
    <col min="8199" max="8199" width="13" customWidth="1"/>
    <col min="8200" max="8200" width="17.85546875" customWidth="1"/>
    <col min="8450" max="8450" width="5.140625" customWidth="1"/>
    <col min="8451" max="8451" width="32.7109375" customWidth="1"/>
    <col min="8455" max="8455" width="13" customWidth="1"/>
    <col min="8456" max="8456" width="17.85546875" customWidth="1"/>
    <col min="8706" max="8706" width="5.140625" customWidth="1"/>
    <col min="8707" max="8707" width="32.7109375" customWidth="1"/>
    <col min="8711" max="8711" width="13" customWidth="1"/>
    <col min="8712" max="8712" width="17.85546875" customWidth="1"/>
    <col min="8962" max="8962" width="5.140625" customWidth="1"/>
    <col min="8963" max="8963" width="32.7109375" customWidth="1"/>
    <col min="8967" max="8967" width="13" customWidth="1"/>
    <col min="8968" max="8968" width="17.85546875" customWidth="1"/>
    <col min="9218" max="9218" width="5.140625" customWidth="1"/>
    <col min="9219" max="9219" width="32.7109375" customWidth="1"/>
    <col min="9223" max="9223" width="13" customWidth="1"/>
    <col min="9224" max="9224" width="17.85546875" customWidth="1"/>
    <col min="9474" max="9474" width="5.140625" customWidth="1"/>
    <col min="9475" max="9475" width="32.7109375" customWidth="1"/>
    <col min="9479" max="9479" width="13" customWidth="1"/>
    <col min="9480" max="9480" width="17.85546875" customWidth="1"/>
    <col min="9730" max="9730" width="5.140625" customWidth="1"/>
    <col min="9731" max="9731" width="32.7109375" customWidth="1"/>
    <col min="9735" max="9735" width="13" customWidth="1"/>
    <col min="9736" max="9736" width="17.85546875" customWidth="1"/>
    <col min="9986" max="9986" width="5.140625" customWidth="1"/>
    <col min="9987" max="9987" width="32.7109375" customWidth="1"/>
    <col min="9991" max="9991" width="13" customWidth="1"/>
    <col min="9992" max="9992" width="17.85546875" customWidth="1"/>
    <col min="10242" max="10242" width="5.140625" customWidth="1"/>
    <col min="10243" max="10243" width="32.7109375" customWidth="1"/>
    <col min="10247" max="10247" width="13" customWidth="1"/>
    <col min="10248" max="10248" width="17.85546875" customWidth="1"/>
    <col min="10498" max="10498" width="5.140625" customWidth="1"/>
    <col min="10499" max="10499" width="32.7109375" customWidth="1"/>
    <col min="10503" max="10503" width="13" customWidth="1"/>
    <col min="10504" max="10504" width="17.85546875" customWidth="1"/>
    <col min="10754" max="10754" width="5.140625" customWidth="1"/>
    <col min="10755" max="10755" width="32.7109375" customWidth="1"/>
    <col min="10759" max="10759" width="13" customWidth="1"/>
    <col min="10760" max="10760" width="17.85546875" customWidth="1"/>
    <col min="11010" max="11010" width="5.140625" customWidth="1"/>
    <col min="11011" max="11011" width="32.7109375" customWidth="1"/>
    <col min="11015" max="11015" width="13" customWidth="1"/>
    <col min="11016" max="11016" width="17.85546875" customWidth="1"/>
    <col min="11266" max="11266" width="5.140625" customWidth="1"/>
    <col min="11267" max="11267" width="32.7109375" customWidth="1"/>
    <col min="11271" max="11271" width="13" customWidth="1"/>
    <col min="11272" max="11272" width="17.85546875" customWidth="1"/>
    <col min="11522" max="11522" width="5.140625" customWidth="1"/>
    <col min="11523" max="11523" width="32.7109375" customWidth="1"/>
    <col min="11527" max="11527" width="13" customWidth="1"/>
    <col min="11528" max="11528" width="17.85546875" customWidth="1"/>
    <col min="11778" max="11778" width="5.140625" customWidth="1"/>
    <col min="11779" max="11779" width="32.7109375" customWidth="1"/>
    <col min="11783" max="11783" width="13" customWidth="1"/>
    <col min="11784" max="11784" width="17.85546875" customWidth="1"/>
    <col min="12034" max="12034" width="5.140625" customWidth="1"/>
    <col min="12035" max="12035" width="32.7109375" customWidth="1"/>
    <col min="12039" max="12039" width="13" customWidth="1"/>
    <col min="12040" max="12040" width="17.85546875" customWidth="1"/>
    <col min="12290" max="12290" width="5.140625" customWidth="1"/>
    <col min="12291" max="12291" width="32.7109375" customWidth="1"/>
    <col min="12295" max="12295" width="13" customWidth="1"/>
    <col min="12296" max="12296" width="17.85546875" customWidth="1"/>
    <col min="12546" max="12546" width="5.140625" customWidth="1"/>
    <col min="12547" max="12547" width="32.7109375" customWidth="1"/>
    <col min="12551" max="12551" width="13" customWidth="1"/>
    <col min="12552" max="12552" width="17.85546875" customWidth="1"/>
    <col min="12802" max="12802" width="5.140625" customWidth="1"/>
    <col min="12803" max="12803" width="32.7109375" customWidth="1"/>
    <col min="12807" max="12807" width="13" customWidth="1"/>
    <col min="12808" max="12808" width="17.85546875" customWidth="1"/>
    <col min="13058" max="13058" width="5.140625" customWidth="1"/>
    <col min="13059" max="13059" width="32.7109375" customWidth="1"/>
    <col min="13063" max="13063" width="13" customWidth="1"/>
    <col min="13064" max="13064" width="17.85546875" customWidth="1"/>
    <col min="13314" max="13314" width="5.140625" customWidth="1"/>
    <col min="13315" max="13315" width="32.7109375" customWidth="1"/>
    <col min="13319" max="13319" width="13" customWidth="1"/>
    <col min="13320" max="13320" width="17.85546875" customWidth="1"/>
    <col min="13570" max="13570" width="5.140625" customWidth="1"/>
    <col min="13571" max="13571" width="32.7109375" customWidth="1"/>
    <col min="13575" max="13575" width="13" customWidth="1"/>
    <col min="13576" max="13576" width="17.85546875" customWidth="1"/>
    <col min="13826" max="13826" width="5.140625" customWidth="1"/>
    <col min="13827" max="13827" width="32.7109375" customWidth="1"/>
    <col min="13831" max="13831" width="13" customWidth="1"/>
    <col min="13832" max="13832" width="17.85546875" customWidth="1"/>
    <col min="14082" max="14082" width="5.140625" customWidth="1"/>
    <col min="14083" max="14083" width="32.7109375" customWidth="1"/>
    <col min="14087" max="14087" width="13" customWidth="1"/>
    <col min="14088" max="14088" width="17.85546875" customWidth="1"/>
    <col min="14338" max="14338" width="5.140625" customWidth="1"/>
    <col min="14339" max="14339" width="32.7109375" customWidth="1"/>
    <col min="14343" max="14343" width="13" customWidth="1"/>
    <col min="14344" max="14344" width="17.85546875" customWidth="1"/>
    <col min="14594" max="14594" width="5.140625" customWidth="1"/>
    <col min="14595" max="14595" width="32.7109375" customWidth="1"/>
    <col min="14599" max="14599" width="13" customWidth="1"/>
    <col min="14600" max="14600" width="17.85546875" customWidth="1"/>
    <col min="14850" max="14850" width="5.140625" customWidth="1"/>
    <col min="14851" max="14851" width="32.7109375" customWidth="1"/>
    <col min="14855" max="14855" width="13" customWidth="1"/>
    <col min="14856" max="14856" width="17.85546875" customWidth="1"/>
    <col min="15106" max="15106" width="5.140625" customWidth="1"/>
    <col min="15107" max="15107" width="32.7109375" customWidth="1"/>
    <col min="15111" max="15111" width="13" customWidth="1"/>
    <col min="15112" max="15112" width="17.85546875" customWidth="1"/>
    <col min="15362" max="15362" width="5.140625" customWidth="1"/>
    <col min="15363" max="15363" width="32.7109375" customWidth="1"/>
    <col min="15367" max="15367" width="13" customWidth="1"/>
    <col min="15368" max="15368" width="17.85546875" customWidth="1"/>
    <col min="15618" max="15618" width="5.140625" customWidth="1"/>
    <col min="15619" max="15619" width="32.7109375" customWidth="1"/>
    <col min="15623" max="15623" width="13" customWidth="1"/>
    <col min="15624" max="15624" width="17.85546875" customWidth="1"/>
    <col min="15874" max="15874" width="5.140625" customWidth="1"/>
    <col min="15875" max="15875" width="32.7109375" customWidth="1"/>
    <col min="15879" max="15879" width="13" customWidth="1"/>
    <col min="15880" max="15880" width="17.85546875" customWidth="1"/>
    <col min="16130" max="16130" width="5.140625" customWidth="1"/>
    <col min="16131" max="16131" width="32.7109375" customWidth="1"/>
    <col min="16135" max="16135" width="13" customWidth="1"/>
    <col min="16136" max="16136" width="17.85546875" customWidth="1"/>
  </cols>
  <sheetData>
    <row r="7" spans="1:3" x14ac:dyDescent="0.25">
      <c r="A7" t="s">
        <v>1</v>
      </c>
      <c r="C7" s="1" t="s">
        <v>95</v>
      </c>
    </row>
    <row r="8" spans="1:3" x14ac:dyDescent="0.25">
      <c r="A8" s="2" t="s">
        <v>80</v>
      </c>
    </row>
    <row r="9" spans="1:3" x14ac:dyDescent="0.25">
      <c r="A9" s="2"/>
    </row>
  </sheetData>
  <pageMargins left="0.7" right="0.7" top="0.78740157499999996" bottom="0.78740157499999996" header="0.3" footer="0.3"/>
  <pageSetup paperSize="9" orientation="portrait" horizontalDpi="4294967293"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C7"/>
  <sheetViews>
    <sheetView workbookViewId="0"/>
  </sheetViews>
  <sheetFormatPr baseColWidth="10" defaultRowHeight="15" x14ac:dyDescent="0.25"/>
  <cols>
    <col min="2" max="2" width="5.140625" customWidth="1"/>
    <col min="3" max="3" width="32.7109375" customWidth="1"/>
    <col min="7" max="7" width="13" customWidth="1"/>
    <col min="8" max="8" width="17.85546875" customWidth="1"/>
    <col min="258" max="258" width="5.140625" customWidth="1"/>
    <col min="259" max="259" width="32.7109375" customWidth="1"/>
    <col min="263" max="263" width="13" customWidth="1"/>
    <col min="264" max="264" width="17.85546875" customWidth="1"/>
    <col min="514" max="514" width="5.140625" customWidth="1"/>
    <col min="515" max="515" width="32.7109375" customWidth="1"/>
    <col min="519" max="519" width="13" customWidth="1"/>
    <col min="520" max="520" width="17.85546875" customWidth="1"/>
    <col min="770" max="770" width="5.140625" customWidth="1"/>
    <col min="771" max="771" width="32.7109375" customWidth="1"/>
    <col min="775" max="775" width="13" customWidth="1"/>
    <col min="776" max="776" width="17.85546875" customWidth="1"/>
    <col min="1026" max="1026" width="5.140625" customWidth="1"/>
    <col min="1027" max="1027" width="32.7109375" customWidth="1"/>
    <col min="1031" max="1031" width="13" customWidth="1"/>
    <col min="1032" max="1032" width="17.85546875" customWidth="1"/>
    <col min="1282" max="1282" width="5.140625" customWidth="1"/>
    <col min="1283" max="1283" width="32.7109375" customWidth="1"/>
    <col min="1287" max="1287" width="13" customWidth="1"/>
    <col min="1288" max="1288" width="17.85546875" customWidth="1"/>
    <col min="1538" max="1538" width="5.140625" customWidth="1"/>
    <col min="1539" max="1539" width="32.7109375" customWidth="1"/>
    <col min="1543" max="1543" width="13" customWidth="1"/>
    <col min="1544" max="1544" width="17.85546875" customWidth="1"/>
    <col min="1794" max="1794" width="5.140625" customWidth="1"/>
    <col min="1795" max="1795" width="32.7109375" customWidth="1"/>
    <col min="1799" max="1799" width="13" customWidth="1"/>
    <col min="1800" max="1800" width="17.85546875" customWidth="1"/>
    <col min="2050" max="2050" width="5.140625" customWidth="1"/>
    <col min="2051" max="2051" width="32.7109375" customWidth="1"/>
    <col min="2055" max="2055" width="13" customWidth="1"/>
    <col min="2056" max="2056" width="17.85546875" customWidth="1"/>
    <col min="2306" max="2306" width="5.140625" customWidth="1"/>
    <col min="2307" max="2307" width="32.7109375" customWidth="1"/>
    <col min="2311" max="2311" width="13" customWidth="1"/>
    <col min="2312" max="2312" width="17.85546875" customWidth="1"/>
    <col min="2562" max="2562" width="5.140625" customWidth="1"/>
    <col min="2563" max="2563" width="32.7109375" customWidth="1"/>
    <col min="2567" max="2567" width="13" customWidth="1"/>
    <col min="2568" max="2568" width="17.85546875" customWidth="1"/>
    <col min="2818" max="2818" width="5.140625" customWidth="1"/>
    <col min="2819" max="2819" width="32.7109375" customWidth="1"/>
    <col min="2823" max="2823" width="13" customWidth="1"/>
    <col min="2824" max="2824" width="17.85546875" customWidth="1"/>
    <col min="3074" max="3074" width="5.140625" customWidth="1"/>
    <col min="3075" max="3075" width="32.7109375" customWidth="1"/>
    <col min="3079" max="3079" width="13" customWidth="1"/>
    <col min="3080" max="3080" width="17.85546875" customWidth="1"/>
    <col min="3330" max="3330" width="5.140625" customWidth="1"/>
    <col min="3331" max="3331" width="32.7109375" customWidth="1"/>
    <col min="3335" max="3335" width="13" customWidth="1"/>
    <col min="3336" max="3336" width="17.85546875" customWidth="1"/>
    <col min="3586" max="3586" width="5.140625" customWidth="1"/>
    <col min="3587" max="3587" width="32.7109375" customWidth="1"/>
    <col min="3591" max="3591" width="13" customWidth="1"/>
    <col min="3592" max="3592" width="17.85546875" customWidth="1"/>
    <col min="3842" max="3842" width="5.140625" customWidth="1"/>
    <col min="3843" max="3843" width="32.7109375" customWidth="1"/>
    <col min="3847" max="3847" width="13" customWidth="1"/>
    <col min="3848" max="3848" width="17.85546875" customWidth="1"/>
    <col min="4098" max="4098" width="5.140625" customWidth="1"/>
    <col min="4099" max="4099" width="32.7109375" customWidth="1"/>
    <col min="4103" max="4103" width="13" customWidth="1"/>
    <col min="4104" max="4104" width="17.85546875" customWidth="1"/>
    <col min="4354" max="4354" width="5.140625" customWidth="1"/>
    <col min="4355" max="4355" width="32.7109375" customWidth="1"/>
    <col min="4359" max="4359" width="13" customWidth="1"/>
    <col min="4360" max="4360" width="17.85546875" customWidth="1"/>
    <col min="4610" max="4610" width="5.140625" customWidth="1"/>
    <col min="4611" max="4611" width="32.7109375" customWidth="1"/>
    <col min="4615" max="4615" width="13" customWidth="1"/>
    <col min="4616" max="4616" width="17.85546875" customWidth="1"/>
    <col min="4866" max="4866" width="5.140625" customWidth="1"/>
    <col min="4867" max="4867" width="32.7109375" customWidth="1"/>
    <col min="4871" max="4871" width="13" customWidth="1"/>
    <col min="4872" max="4872" width="17.85546875" customWidth="1"/>
    <col min="5122" max="5122" width="5.140625" customWidth="1"/>
    <col min="5123" max="5123" width="32.7109375" customWidth="1"/>
    <col min="5127" max="5127" width="13" customWidth="1"/>
    <col min="5128" max="5128" width="17.85546875" customWidth="1"/>
    <col min="5378" max="5378" width="5.140625" customWidth="1"/>
    <col min="5379" max="5379" width="32.7109375" customWidth="1"/>
    <col min="5383" max="5383" width="13" customWidth="1"/>
    <col min="5384" max="5384" width="17.85546875" customWidth="1"/>
    <col min="5634" max="5634" width="5.140625" customWidth="1"/>
    <col min="5635" max="5635" width="32.7109375" customWidth="1"/>
    <col min="5639" max="5639" width="13" customWidth="1"/>
    <col min="5640" max="5640" width="17.85546875" customWidth="1"/>
    <col min="5890" max="5890" width="5.140625" customWidth="1"/>
    <col min="5891" max="5891" width="32.7109375" customWidth="1"/>
    <col min="5895" max="5895" width="13" customWidth="1"/>
    <col min="5896" max="5896" width="17.85546875" customWidth="1"/>
    <col min="6146" max="6146" width="5.140625" customWidth="1"/>
    <col min="6147" max="6147" width="32.7109375" customWidth="1"/>
    <col min="6151" max="6151" width="13" customWidth="1"/>
    <col min="6152" max="6152" width="17.85546875" customWidth="1"/>
    <col min="6402" max="6402" width="5.140625" customWidth="1"/>
    <col min="6403" max="6403" width="32.7109375" customWidth="1"/>
    <col min="6407" max="6407" width="13" customWidth="1"/>
    <col min="6408" max="6408" width="17.85546875" customWidth="1"/>
    <col min="6658" max="6658" width="5.140625" customWidth="1"/>
    <col min="6659" max="6659" width="32.7109375" customWidth="1"/>
    <col min="6663" max="6663" width="13" customWidth="1"/>
    <col min="6664" max="6664" width="17.85546875" customWidth="1"/>
    <col min="6914" max="6914" width="5.140625" customWidth="1"/>
    <col min="6915" max="6915" width="32.7109375" customWidth="1"/>
    <col min="6919" max="6919" width="13" customWidth="1"/>
    <col min="6920" max="6920" width="17.85546875" customWidth="1"/>
    <col min="7170" max="7170" width="5.140625" customWidth="1"/>
    <col min="7171" max="7171" width="32.7109375" customWidth="1"/>
    <col min="7175" max="7175" width="13" customWidth="1"/>
    <col min="7176" max="7176" width="17.85546875" customWidth="1"/>
    <col min="7426" max="7426" width="5.140625" customWidth="1"/>
    <col min="7427" max="7427" width="32.7109375" customWidth="1"/>
    <col min="7431" max="7431" width="13" customWidth="1"/>
    <col min="7432" max="7432" width="17.85546875" customWidth="1"/>
    <col min="7682" max="7682" width="5.140625" customWidth="1"/>
    <col min="7683" max="7683" width="32.7109375" customWidth="1"/>
    <col min="7687" max="7687" width="13" customWidth="1"/>
    <col min="7688" max="7688" width="17.85546875" customWidth="1"/>
    <col min="7938" max="7938" width="5.140625" customWidth="1"/>
    <col min="7939" max="7939" width="32.7109375" customWidth="1"/>
    <col min="7943" max="7943" width="13" customWidth="1"/>
    <col min="7944" max="7944" width="17.85546875" customWidth="1"/>
    <col min="8194" max="8194" width="5.140625" customWidth="1"/>
    <col min="8195" max="8195" width="32.7109375" customWidth="1"/>
    <col min="8199" max="8199" width="13" customWidth="1"/>
    <col min="8200" max="8200" width="17.85546875" customWidth="1"/>
    <col min="8450" max="8450" width="5.140625" customWidth="1"/>
    <col min="8451" max="8451" width="32.7109375" customWidth="1"/>
    <col min="8455" max="8455" width="13" customWidth="1"/>
    <col min="8456" max="8456" width="17.85546875" customWidth="1"/>
    <col min="8706" max="8706" width="5.140625" customWidth="1"/>
    <col min="8707" max="8707" width="32.7109375" customWidth="1"/>
    <col min="8711" max="8711" width="13" customWidth="1"/>
    <col min="8712" max="8712" width="17.85546875" customWidth="1"/>
    <col min="8962" max="8962" width="5.140625" customWidth="1"/>
    <col min="8963" max="8963" width="32.7109375" customWidth="1"/>
    <col min="8967" max="8967" width="13" customWidth="1"/>
    <col min="8968" max="8968" width="17.85546875" customWidth="1"/>
    <col min="9218" max="9218" width="5.140625" customWidth="1"/>
    <col min="9219" max="9219" width="32.7109375" customWidth="1"/>
    <col min="9223" max="9223" width="13" customWidth="1"/>
    <col min="9224" max="9224" width="17.85546875" customWidth="1"/>
    <col min="9474" max="9474" width="5.140625" customWidth="1"/>
    <col min="9475" max="9475" width="32.7109375" customWidth="1"/>
    <col min="9479" max="9479" width="13" customWidth="1"/>
    <col min="9480" max="9480" width="17.85546875" customWidth="1"/>
    <col min="9730" max="9730" width="5.140625" customWidth="1"/>
    <col min="9731" max="9731" width="32.7109375" customWidth="1"/>
    <col min="9735" max="9735" width="13" customWidth="1"/>
    <col min="9736" max="9736" width="17.85546875" customWidth="1"/>
    <col min="9986" max="9986" width="5.140625" customWidth="1"/>
    <col min="9987" max="9987" width="32.7109375" customWidth="1"/>
    <col min="9991" max="9991" width="13" customWidth="1"/>
    <col min="9992" max="9992" width="17.85546875" customWidth="1"/>
    <col min="10242" max="10242" width="5.140625" customWidth="1"/>
    <col min="10243" max="10243" width="32.7109375" customWidth="1"/>
    <col min="10247" max="10247" width="13" customWidth="1"/>
    <col min="10248" max="10248" width="17.85546875" customWidth="1"/>
    <col min="10498" max="10498" width="5.140625" customWidth="1"/>
    <col min="10499" max="10499" width="32.7109375" customWidth="1"/>
    <col min="10503" max="10503" width="13" customWidth="1"/>
    <col min="10504" max="10504" width="17.85546875" customWidth="1"/>
    <col min="10754" max="10754" width="5.140625" customWidth="1"/>
    <col min="10755" max="10755" width="32.7109375" customWidth="1"/>
    <col min="10759" max="10759" width="13" customWidth="1"/>
    <col min="10760" max="10760" width="17.85546875" customWidth="1"/>
    <col min="11010" max="11010" width="5.140625" customWidth="1"/>
    <col min="11011" max="11011" width="32.7109375" customWidth="1"/>
    <col min="11015" max="11015" width="13" customWidth="1"/>
    <col min="11016" max="11016" width="17.85546875" customWidth="1"/>
    <col min="11266" max="11266" width="5.140625" customWidth="1"/>
    <col min="11267" max="11267" width="32.7109375" customWidth="1"/>
    <col min="11271" max="11271" width="13" customWidth="1"/>
    <col min="11272" max="11272" width="17.85546875" customWidth="1"/>
    <col min="11522" max="11522" width="5.140625" customWidth="1"/>
    <col min="11523" max="11523" width="32.7109375" customWidth="1"/>
    <col min="11527" max="11527" width="13" customWidth="1"/>
    <col min="11528" max="11528" width="17.85546875" customWidth="1"/>
    <col min="11778" max="11778" width="5.140625" customWidth="1"/>
    <col min="11779" max="11779" width="32.7109375" customWidth="1"/>
    <col min="11783" max="11783" width="13" customWidth="1"/>
    <col min="11784" max="11784" width="17.85546875" customWidth="1"/>
    <col min="12034" max="12034" width="5.140625" customWidth="1"/>
    <col min="12035" max="12035" width="32.7109375" customWidth="1"/>
    <col min="12039" max="12039" width="13" customWidth="1"/>
    <col min="12040" max="12040" width="17.85546875" customWidth="1"/>
    <col min="12290" max="12290" width="5.140625" customWidth="1"/>
    <col min="12291" max="12291" width="32.7109375" customWidth="1"/>
    <col min="12295" max="12295" width="13" customWidth="1"/>
    <col min="12296" max="12296" width="17.85546875" customWidth="1"/>
    <col min="12546" max="12546" width="5.140625" customWidth="1"/>
    <col min="12547" max="12547" width="32.7109375" customWidth="1"/>
    <col min="12551" max="12551" width="13" customWidth="1"/>
    <col min="12552" max="12552" width="17.85546875" customWidth="1"/>
    <col min="12802" max="12802" width="5.140625" customWidth="1"/>
    <col min="12803" max="12803" width="32.7109375" customWidth="1"/>
    <col min="12807" max="12807" width="13" customWidth="1"/>
    <col min="12808" max="12808" width="17.85546875" customWidth="1"/>
    <col min="13058" max="13058" width="5.140625" customWidth="1"/>
    <col min="13059" max="13059" width="32.7109375" customWidth="1"/>
    <col min="13063" max="13063" width="13" customWidth="1"/>
    <col min="13064" max="13064" width="17.85546875" customWidth="1"/>
    <col min="13314" max="13314" width="5.140625" customWidth="1"/>
    <col min="13315" max="13315" width="32.7109375" customWidth="1"/>
    <col min="13319" max="13319" width="13" customWidth="1"/>
    <col min="13320" max="13320" width="17.85546875" customWidth="1"/>
    <col min="13570" max="13570" width="5.140625" customWidth="1"/>
    <col min="13571" max="13571" width="32.7109375" customWidth="1"/>
    <col min="13575" max="13575" width="13" customWidth="1"/>
    <col min="13576" max="13576" width="17.85546875" customWidth="1"/>
    <col min="13826" max="13826" width="5.140625" customWidth="1"/>
    <col min="13827" max="13827" width="32.7109375" customWidth="1"/>
    <col min="13831" max="13831" width="13" customWidth="1"/>
    <col min="13832" max="13832" width="17.85546875" customWidth="1"/>
    <col min="14082" max="14082" width="5.140625" customWidth="1"/>
    <col min="14083" max="14083" width="32.7109375" customWidth="1"/>
    <col min="14087" max="14087" width="13" customWidth="1"/>
    <col min="14088" max="14088" width="17.85546875" customWidth="1"/>
    <col min="14338" max="14338" width="5.140625" customWidth="1"/>
    <col min="14339" max="14339" width="32.7109375" customWidth="1"/>
    <col min="14343" max="14343" width="13" customWidth="1"/>
    <col min="14344" max="14344" width="17.85546875" customWidth="1"/>
    <col min="14594" max="14594" width="5.140625" customWidth="1"/>
    <col min="14595" max="14595" width="32.7109375" customWidth="1"/>
    <col min="14599" max="14599" width="13" customWidth="1"/>
    <col min="14600" max="14600" width="17.85546875" customWidth="1"/>
    <col min="14850" max="14850" width="5.140625" customWidth="1"/>
    <col min="14851" max="14851" width="32.7109375" customWidth="1"/>
    <col min="14855" max="14855" width="13" customWidth="1"/>
    <col min="14856" max="14856" width="17.85546875" customWidth="1"/>
    <col min="15106" max="15106" width="5.140625" customWidth="1"/>
    <col min="15107" max="15107" width="32.7109375" customWidth="1"/>
    <col min="15111" max="15111" width="13" customWidth="1"/>
    <col min="15112" max="15112" width="17.85546875" customWidth="1"/>
    <col min="15362" max="15362" width="5.140625" customWidth="1"/>
    <col min="15363" max="15363" width="32.7109375" customWidth="1"/>
    <col min="15367" max="15367" width="13" customWidth="1"/>
    <col min="15368" max="15368" width="17.85546875" customWidth="1"/>
    <col min="15618" max="15618" width="5.140625" customWidth="1"/>
    <col min="15619" max="15619" width="32.7109375" customWidth="1"/>
    <col min="15623" max="15623" width="13" customWidth="1"/>
    <col min="15624" max="15624" width="17.85546875" customWidth="1"/>
    <col min="15874" max="15874" width="5.140625" customWidth="1"/>
    <col min="15875" max="15875" width="32.7109375" customWidth="1"/>
    <col min="15879" max="15879" width="13" customWidth="1"/>
    <col min="15880" max="15880" width="17.85546875" customWidth="1"/>
    <col min="16130" max="16130" width="5.140625" customWidth="1"/>
    <col min="16131" max="16131" width="32.7109375" customWidth="1"/>
    <col min="16135" max="16135" width="13" customWidth="1"/>
    <col min="16136" max="16136" width="17.85546875" customWidth="1"/>
  </cols>
  <sheetData>
    <row r="5" spans="1:3" x14ac:dyDescent="0.25">
      <c r="A5" t="s">
        <v>1</v>
      </c>
      <c r="C5" s="1" t="s">
        <v>99</v>
      </c>
    </row>
    <row r="6" spans="1:3" x14ac:dyDescent="0.25">
      <c r="A6" s="2" t="s">
        <v>80</v>
      </c>
    </row>
    <row r="7" spans="1:3" x14ac:dyDescent="0.25">
      <c r="A7" s="2"/>
    </row>
  </sheetData>
  <pageMargins left="0.7" right="0.7" top="0.78740157499999996" bottom="0.78740157499999996" header="0.3" footer="0.3"/>
  <pageSetup paperSize="9" orientation="portrait" horizontalDpi="4294967293"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workbookViewId="0">
      <selection activeCell="L37" sqref="L37"/>
    </sheetView>
  </sheetViews>
  <sheetFormatPr baseColWidth="10" defaultRowHeight="15" x14ac:dyDescent="0.25"/>
  <sheetData>
    <row r="1" spans="1:10" x14ac:dyDescent="0.25">
      <c r="A1" s="3" t="s">
        <v>5</v>
      </c>
      <c r="C1" s="1"/>
      <c r="G1" s="4" t="s">
        <v>4</v>
      </c>
      <c r="J1" s="3" t="s">
        <v>6</v>
      </c>
    </row>
    <row r="27" spans="1:2" x14ac:dyDescent="0.25">
      <c r="A27" t="s">
        <v>1</v>
      </c>
      <c r="B27" s="1" t="s">
        <v>3</v>
      </c>
    </row>
    <row r="28" spans="1:2" x14ac:dyDescent="0.25">
      <c r="A28" s="2" t="s">
        <v>80</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52"/>
  <sheetViews>
    <sheetView workbookViewId="0">
      <selection activeCell="N3" sqref="N3:O4"/>
    </sheetView>
  </sheetViews>
  <sheetFormatPr baseColWidth="10" defaultRowHeight="15" x14ac:dyDescent="0.25"/>
  <cols>
    <col min="1" max="1" width="4.85546875" customWidth="1"/>
    <col min="2" max="2" width="1.7109375" customWidth="1"/>
    <col min="3" max="3" width="32" customWidth="1"/>
    <col min="4" max="5" width="14.42578125" customWidth="1"/>
    <col min="6" max="6" width="1.7109375" customWidth="1"/>
    <col min="7" max="7" width="4.5703125" customWidth="1"/>
    <col min="8" max="8" width="1.7109375" customWidth="1"/>
    <col min="9" max="9" width="32" customWidth="1"/>
    <col min="10" max="11" width="14.42578125" customWidth="1"/>
    <col min="12" max="12" width="1.7109375" customWidth="1"/>
  </cols>
  <sheetData>
    <row r="1" spans="2:18" ht="15.75" thickBot="1" x14ac:dyDescent="0.3"/>
    <row r="2" spans="2:18" ht="8.25" customHeight="1" x14ac:dyDescent="0.25">
      <c r="B2" s="31"/>
      <c r="C2" s="14"/>
      <c r="D2" s="14"/>
      <c r="E2" s="14"/>
      <c r="F2" s="15"/>
      <c r="H2" s="131"/>
      <c r="I2" s="131"/>
      <c r="J2" s="131"/>
      <c r="K2" s="131"/>
      <c r="L2" s="131"/>
    </row>
    <row r="3" spans="2:18" x14ac:dyDescent="0.25">
      <c r="B3" s="18"/>
      <c r="C3" s="84" t="s">
        <v>13</v>
      </c>
      <c r="D3" s="16"/>
      <c r="E3" s="16"/>
      <c r="F3" s="17"/>
      <c r="H3" s="131"/>
      <c r="I3" s="130"/>
      <c r="J3" s="131"/>
      <c r="K3" s="131"/>
      <c r="L3" s="131"/>
      <c r="N3" s="123" t="s">
        <v>93</v>
      </c>
      <c r="O3" s="125"/>
    </row>
    <row r="4" spans="2:18" x14ac:dyDescent="0.25">
      <c r="B4" s="18"/>
      <c r="C4" s="16"/>
      <c r="D4" s="16"/>
      <c r="E4" s="16"/>
      <c r="F4" s="17"/>
      <c r="H4" s="131"/>
      <c r="I4" s="131"/>
      <c r="J4" s="131"/>
      <c r="K4" s="131"/>
      <c r="L4" s="131"/>
      <c r="N4" s="126"/>
      <c r="O4" s="128"/>
    </row>
    <row r="5" spans="2:18" x14ac:dyDescent="0.25">
      <c r="B5" s="18"/>
      <c r="C5" s="26" t="s">
        <v>60</v>
      </c>
      <c r="D5" s="24">
        <v>1.66</v>
      </c>
      <c r="E5" s="16" t="s">
        <v>8</v>
      </c>
      <c r="F5" s="17"/>
      <c r="H5" s="131"/>
      <c r="I5" s="132"/>
      <c r="J5" s="133"/>
      <c r="K5" s="131"/>
      <c r="L5" s="131"/>
    </row>
    <row r="6" spans="2:18" x14ac:dyDescent="0.25">
      <c r="B6" s="18"/>
      <c r="C6" s="16" t="s">
        <v>61</v>
      </c>
      <c r="D6" s="25">
        <v>15</v>
      </c>
      <c r="E6" s="16" t="s">
        <v>8</v>
      </c>
      <c r="F6" s="17"/>
      <c r="H6" s="131"/>
      <c r="I6" s="131"/>
      <c r="J6" s="134"/>
      <c r="K6" s="131"/>
      <c r="L6" s="131"/>
    </row>
    <row r="7" spans="2:18" x14ac:dyDescent="0.25">
      <c r="B7" s="18"/>
      <c r="C7" s="16" t="s">
        <v>62</v>
      </c>
      <c r="D7" s="24">
        <v>7.03</v>
      </c>
      <c r="E7" s="16" t="s">
        <v>9</v>
      </c>
      <c r="F7" s="17"/>
      <c r="H7" s="131"/>
      <c r="I7" s="131"/>
      <c r="J7" s="133"/>
      <c r="K7" s="131"/>
      <c r="L7" s="131"/>
    </row>
    <row r="8" spans="2:18" ht="8.25" customHeight="1" thickBot="1" x14ac:dyDescent="0.3">
      <c r="B8" s="22"/>
      <c r="C8" s="20"/>
      <c r="D8" s="32"/>
      <c r="E8" s="20"/>
      <c r="F8" s="21"/>
      <c r="H8" s="131"/>
      <c r="I8" s="131"/>
      <c r="J8" s="133"/>
      <c r="K8" s="131"/>
      <c r="L8" s="131"/>
    </row>
    <row r="9" spans="2:18" ht="15.75" thickBot="1" x14ac:dyDescent="0.3"/>
    <row r="10" spans="2:18" ht="8.25" customHeight="1" x14ac:dyDescent="0.25">
      <c r="B10" s="31"/>
      <c r="C10" s="14"/>
      <c r="D10" s="14"/>
      <c r="E10" s="14"/>
      <c r="F10" s="15"/>
      <c r="H10" s="31"/>
      <c r="I10" s="14"/>
      <c r="J10" s="14"/>
      <c r="K10" s="14"/>
      <c r="L10" s="15"/>
    </row>
    <row r="11" spans="2:18" s="2" customFormat="1" x14ac:dyDescent="0.25">
      <c r="B11" s="82"/>
      <c r="C11" s="84" t="s">
        <v>15</v>
      </c>
      <c r="D11" s="38" t="s">
        <v>133</v>
      </c>
      <c r="E11" s="38" t="s">
        <v>134</v>
      </c>
      <c r="F11" s="83"/>
      <c r="H11" s="82"/>
      <c r="I11" s="84" t="s">
        <v>15</v>
      </c>
      <c r="J11" s="38" t="s">
        <v>133</v>
      </c>
      <c r="K11" s="38" t="s">
        <v>139</v>
      </c>
      <c r="L11" s="83"/>
      <c r="N11" s="135" t="s">
        <v>140</v>
      </c>
      <c r="O11" s="135"/>
      <c r="P11" s="135"/>
    </row>
    <row r="12" spans="2:18" x14ac:dyDescent="0.25">
      <c r="B12" s="18"/>
      <c r="C12" s="27"/>
      <c r="D12" s="16"/>
      <c r="E12" s="16"/>
      <c r="F12" s="17"/>
      <c r="H12" s="18"/>
      <c r="I12" s="27"/>
      <c r="J12" s="16"/>
      <c r="K12" s="16"/>
      <c r="L12" s="17"/>
      <c r="N12" s="135"/>
      <c r="O12" s="135"/>
      <c r="P12" s="135"/>
    </row>
    <row r="13" spans="2:18" x14ac:dyDescent="0.25">
      <c r="B13" s="18"/>
      <c r="C13" s="16" t="s">
        <v>10</v>
      </c>
      <c r="D13" s="97">
        <f>0.751201923267217*D7^5-22.9230405075359*D7^4+271.602746296906*D7^3-1558.52363838115*D7^2+4292.40829146816*D7-4349.26661079253</f>
        <v>75.883140626686327</v>
      </c>
      <c r="E13" s="19" t="s">
        <v>11</v>
      </c>
      <c r="F13" s="17"/>
      <c r="G13" s="11"/>
      <c r="H13" s="18"/>
      <c r="I13" s="16" t="s">
        <v>10</v>
      </c>
      <c r="J13" s="97">
        <f>0.751201923267217*D7^5-22.9230405075359*D7^4+271.602746296906*D7^3-1558.52363838115*D7^2+4292.40829146816*D7-4349.26661079253</f>
        <v>75.883140626686327</v>
      </c>
      <c r="K13" s="19" t="s">
        <v>11</v>
      </c>
      <c r="L13" s="17"/>
      <c r="M13" s="11"/>
      <c r="N13" s="11"/>
      <c r="O13" s="11"/>
      <c r="P13" s="11"/>
      <c r="Q13" s="11"/>
      <c r="R13" s="11"/>
    </row>
    <row r="14" spans="2:18" x14ac:dyDescent="0.25">
      <c r="B14" s="18"/>
      <c r="C14" s="16" t="s">
        <v>12</v>
      </c>
      <c r="D14" s="98">
        <f>-3.55929641346394E-09*D6^5+0.0000020015710579953*D6^4-0.000429972723418801*D6^3+0.0460773383745402*D6^2-2.80529044381005*D6+99.6338409554219</f>
        <v>66.569354185101275</v>
      </c>
      <c r="E14" s="19" t="s">
        <v>11</v>
      </c>
      <c r="F14" s="17"/>
      <c r="H14" s="18"/>
      <c r="I14" s="16" t="s">
        <v>12</v>
      </c>
      <c r="J14" s="98">
        <f>100*EXP(-0.0197703611624499*D6)</f>
        <v>74.337443021713057</v>
      </c>
      <c r="K14" s="19" t="s">
        <v>11</v>
      </c>
      <c r="L14" s="17"/>
    </row>
    <row r="15" spans="2:18" x14ac:dyDescent="0.25">
      <c r="B15" s="18"/>
      <c r="C15" s="16"/>
      <c r="D15" s="16"/>
      <c r="E15" s="19"/>
      <c r="F15" s="17"/>
      <c r="H15" s="18"/>
      <c r="I15" s="16"/>
      <c r="J15" s="16"/>
      <c r="K15" s="19"/>
      <c r="L15" s="17"/>
    </row>
    <row r="16" spans="2:18" x14ac:dyDescent="0.25">
      <c r="B16" s="18"/>
      <c r="C16" s="30" t="s">
        <v>14</v>
      </c>
      <c r="D16" s="35">
        <f>D5*D13/100*D14/100</f>
        <v>0.83854761639925113</v>
      </c>
      <c r="E16" s="36" t="s">
        <v>8</v>
      </c>
      <c r="F16" s="17"/>
      <c r="H16" s="18"/>
      <c r="I16" s="30" t="s">
        <v>14</v>
      </c>
      <c r="J16" s="35">
        <f>D5*J13/100*J14/100</f>
        <v>0.936399134679059</v>
      </c>
      <c r="K16" s="36" t="s">
        <v>8</v>
      </c>
      <c r="L16" s="17"/>
    </row>
    <row r="17" spans="2:18" ht="8.25" customHeight="1" thickBot="1" x14ac:dyDescent="0.3">
      <c r="B17" s="22"/>
      <c r="C17" s="28"/>
      <c r="D17" s="33"/>
      <c r="E17" s="34"/>
      <c r="F17" s="21"/>
      <c r="H17" s="22"/>
      <c r="I17" s="28"/>
      <c r="J17" s="33"/>
      <c r="K17" s="34"/>
      <c r="L17" s="21"/>
    </row>
    <row r="18" spans="2:18" ht="15.75" thickBot="1" x14ac:dyDescent="0.3"/>
    <row r="19" spans="2:18" ht="8.25" customHeight="1" x14ac:dyDescent="0.25">
      <c r="B19" s="31"/>
      <c r="C19" s="14"/>
      <c r="D19" s="14"/>
      <c r="E19" s="14"/>
      <c r="F19" s="15"/>
      <c r="H19" s="31"/>
      <c r="I19" s="14"/>
      <c r="J19" s="14"/>
      <c r="K19" s="14"/>
      <c r="L19" s="15"/>
    </row>
    <row r="20" spans="2:18" s="2" customFormat="1" x14ac:dyDescent="0.25">
      <c r="B20" s="82"/>
      <c r="C20" s="84" t="s">
        <v>15</v>
      </c>
      <c r="D20" s="38" t="s">
        <v>135</v>
      </c>
      <c r="E20" s="38" t="s">
        <v>134</v>
      </c>
      <c r="F20" s="83"/>
      <c r="H20" s="82"/>
      <c r="I20" s="84" t="s">
        <v>15</v>
      </c>
      <c r="J20" s="38" t="s">
        <v>135</v>
      </c>
      <c r="K20" s="38" t="s">
        <v>139</v>
      </c>
      <c r="L20" s="83"/>
    </row>
    <row r="21" spans="2:18" x14ac:dyDescent="0.25">
      <c r="B21" s="18"/>
      <c r="C21" s="27"/>
      <c r="D21" s="16"/>
      <c r="E21" s="16"/>
      <c r="F21" s="17"/>
      <c r="H21" s="18"/>
      <c r="I21" s="27"/>
      <c r="J21" s="16"/>
      <c r="K21" s="16"/>
      <c r="L21" s="17"/>
    </row>
    <row r="22" spans="2:18" x14ac:dyDescent="0.25">
      <c r="B22" s="18"/>
      <c r="C22" s="16" t="s">
        <v>10</v>
      </c>
      <c r="D22" s="97">
        <f>7.22051282053251*D7^5-252.344988345526*D7^4+3516.66200466729*D7^3-24442.5594405799*D7^2+84751.3272727387*D7-117184.46153839</f>
        <v>78.404158540099161</v>
      </c>
      <c r="E22" s="19" t="s">
        <v>11</v>
      </c>
      <c r="F22" s="17"/>
      <c r="G22" s="11"/>
      <c r="H22" s="18"/>
      <c r="I22" s="16" t="s">
        <v>10</v>
      </c>
      <c r="J22" s="97">
        <f>7.22051282053251*D7^5-252.344988345526*D7^4+3516.66200466729*D7^3-24442.5594405799*D7^2+84751.3272727387*D7-117184.46153839</f>
        <v>78.404158540099161</v>
      </c>
      <c r="K22" s="19" t="s">
        <v>11</v>
      </c>
      <c r="L22" s="17"/>
      <c r="M22" s="11"/>
      <c r="N22" s="11"/>
      <c r="O22" s="11"/>
      <c r="P22" s="11"/>
      <c r="Q22" s="11"/>
      <c r="R22" s="11"/>
    </row>
    <row r="23" spans="2:18" x14ac:dyDescent="0.25">
      <c r="B23" s="18"/>
      <c r="C23" s="16" t="s">
        <v>12</v>
      </c>
      <c r="D23" s="98">
        <f>-3.55929641346394E-09*D6^5+0.0000020015710579953*D6^4-0.000429972723418801*D6^3+0.0460773383745402*D6^2-2.80529044381005*D6+99.6338409554219</f>
        <v>66.569354185101275</v>
      </c>
      <c r="E23" s="19" t="s">
        <v>11</v>
      </c>
      <c r="F23" s="17"/>
      <c r="H23" s="18"/>
      <c r="I23" s="16" t="s">
        <v>12</v>
      </c>
      <c r="J23" s="98">
        <f>100*EXP(-0.0197703611624499*D6)</f>
        <v>74.337443021713057</v>
      </c>
      <c r="K23" s="19" t="s">
        <v>11</v>
      </c>
      <c r="L23" s="17"/>
    </row>
    <row r="24" spans="2:18" x14ac:dyDescent="0.25">
      <c r="B24" s="18"/>
      <c r="C24" s="16"/>
      <c r="D24" s="16"/>
      <c r="E24" s="19"/>
      <c r="F24" s="17"/>
      <c r="H24" s="18"/>
      <c r="I24" s="16"/>
      <c r="J24" s="16"/>
      <c r="K24" s="19"/>
      <c r="L24" s="17"/>
    </row>
    <row r="25" spans="2:18" x14ac:dyDescent="0.25">
      <c r="B25" s="18"/>
      <c r="C25" s="30" t="s">
        <v>14</v>
      </c>
      <c r="D25" s="35">
        <f>D5*D22/100*D23/100</f>
        <v>0.86640615710715518</v>
      </c>
      <c r="E25" s="36" t="s">
        <v>8</v>
      </c>
      <c r="F25" s="17"/>
      <c r="H25" s="18"/>
      <c r="I25" s="30" t="s">
        <v>14</v>
      </c>
      <c r="J25" s="35">
        <f>D5*J22/100*J23/100</f>
        <v>0.96750853491123645</v>
      </c>
      <c r="K25" s="36" t="s">
        <v>8</v>
      </c>
      <c r="L25" s="17"/>
    </row>
    <row r="26" spans="2:18" ht="8.25" customHeight="1" thickBot="1" x14ac:dyDescent="0.3">
      <c r="B26" s="22"/>
      <c r="C26" s="28"/>
      <c r="D26" s="33"/>
      <c r="E26" s="34"/>
      <c r="F26" s="21"/>
      <c r="H26" s="22"/>
      <c r="I26" s="28"/>
      <c r="J26" s="33"/>
      <c r="K26" s="34"/>
      <c r="L26" s="21"/>
    </row>
    <row r="27" spans="2:18" ht="15.75" thickBot="1" x14ac:dyDescent="0.3"/>
    <row r="28" spans="2:18" ht="8.25" customHeight="1" x14ac:dyDescent="0.25">
      <c r="B28" s="31"/>
      <c r="C28" s="14"/>
      <c r="D28" s="14"/>
      <c r="E28" s="14"/>
      <c r="F28" s="15"/>
      <c r="H28" s="31"/>
      <c r="I28" s="14"/>
      <c r="J28" s="14"/>
      <c r="K28" s="14"/>
      <c r="L28" s="15"/>
    </row>
    <row r="29" spans="2:18" x14ac:dyDescent="0.25">
      <c r="B29" s="18"/>
      <c r="C29" s="84" t="s">
        <v>15</v>
      </c>
      <c r="D29" s="38" t="s">
        <v>136</v>
      </c>
      <c r="E29" s="38" t="s">
        <v>134</v>
      </c>
      <c r="F29" s="17"/>
      <c r="H29" s="18"/>
      <c r="I29" s="84" t="s">
        <v>15</v>
      </c>
      <c r="J29" s="38" t="s">
        <v>136</v>
      </c>
      <c r="K29" s="38" t="s">
        <v>139</v>
      </c>
      <c r="L29" s="17"/>
    </row>
    <row r="30" spans="2:18" x14ac:dyDescent="0.25">
      <c r="B30" s="18"/>
      <c r="C30" s="27"/>
      <c r="D30" s="16"/>
      <c r="E30" s="16"/>
      <c r="F30" s="17"/>
      <c r="H30" s="18"/>
      <c r="I30" s="27"/>
      <c r="J30" s="16"/>
      <c r="K30" s="16"/>
      <c r="L30" s="17"/>
    </row>
    <row r="31" spans="2:18" x14ac:dyDescent="0.25">
      <c r="B31" s="18"/>
      <c r="C31" s="16" t="s">
        <v>10</v>
      </c>
      <c r="D31" s="97">
        <f>4.59487179488902*D7^5-145.230769231237*D7^4+1815.58974359428*D7^3 - 11221.627039644*D7^2+34267.6195804252*D7-41210.141025571</f>
        <v>76.498614436954085</v>
      </c>
      <c r="E31" s="19" t="s">
        <v>11</v>
      </c>
      <c r="F31" s="17"/>
      <c r="G31" s="11"/>
      <c r="H31" s="18"/>
      <c r="I31" s="16" t="s">
        <v>10</v>
      </c>
      <c r="J31" s="97">
        <f>4.59487179488902*D7^5-145.230769231237*D7^4+1815.58974359428*D7^3 - 11221.627039644*D7^2+34267.6195804252*D7-41210.141025571</f>
        <v>76.498614436954085</v>
      </c>
      <c r="K31" s="19" t="s">
        <v>11</v>
      </c>
      <c r="L31" s="17"/>
      <c r="M31" s="11"/>
      <c r="N31" s="11"/>
      <c r="O31" s="11"/>
      <c r="P31" s="11"/>
      <c r="Q31" s="11"/>
      <c r="R31" s="11"/>
    </row>
    <row r="32" spans="2:18" x14ac:dyDescent="0.25">
      <c r="B32" s="18"/>
      <c r="C32" s="16" t="s">
        <v>12</v>
      </c>
      <c r="D32" s="98">
        <f>-3.55929641346394E-09*D6^5+0.0000020015710579953*D6^4-0.000429972723418801*D6^3+0.0460773383745402*D6^2-2.80529044381005*D6+99.6338409554219</f>
        <v>66.569354185101275</v>
      </c>
      <c r="E32" s="19" t="s">
        <v>11</v>
      </c>
      <c r="F32" s="17"/>
      <c r="H32" s="18"/>
      <c r="I32" s="16" t="s">
        <v>12</v>
      </c>
      <c r="J32" s="98">
        <f>100*EXP(-0.0197703611624499*D6)</f>
        <v>74.337443021713057</v>
      </c>
      <c r="K32" s="19" t="s">
        <v>11</v>
      </c>
      <c r="L32" s="17"/>
    </row>
    <row r="33" spans="2:18" x14ac:dyDescent="0.25">
      <c r="B33" s="18"/>
      <c r="C33" s="16"/>
      <c r="D33" s="16"/>
      <c r="E33" s="19"/>
      <c r="F33" s="17"/>
      <c r="H33" s="18"/>
      <c r="I33" s="16"/>
      <c r="J33" s="16"/>
      <c r="K33" s="19"/>
      <c r="L33" s="17"/>
    </row>
    <row r="34" spans="2:18" x14ac:dyDescent="0.25">
      <c r="B34" s="18"/>
      <c r="C34" s="30" t="s">
        <v>14</v>
      </c>
      <c r="D34" s="35">
        <f>D5*D31/100*D32/100</f>
        <v>0.84534891761443431</v>
      </c>
      <c r="E34" s="36" t="s">
        <v>8</v>
      </c>
      <c r="F34" s="17"/>
      <c r="H34" s="18"/>
      <c r="I34" s="30" t="s">
        <v>14</v>
      </c>
      <c r="J34" s="35">
        <f>D5*J31/100*J32/100</f>
        <v>0.94399409106321353</v>
      </c>
      <c r="K34" s="36" t="s">
        <v>8</v>
      </c>
      <c r="L34" s="17"/>
    </row>
    <row r="35" spans="2:18" ht="8.25" customHeight="1" thickBot="1" x14ac:dyDescent="0.3">
      <c r="B35" s="22"/>
      <c r="C35" s="28"/>
      <c r="D35" s="33"/>
      <c r="E35" s="34"/>
      <c r="F35" s="21"/>
      <c r="H35" s="22"/>
      <c r="I35" s="28"/>
      <c r="J35" s="33"/>
      <c r="K35" s="34"/>
      <c r="L35" s="21"/>
    </row>
    <row r="36" spans="2:18" ht="15.75" thickBot="1" x14ac:dyDescent="0.3"/>
    <row r="37" spans="2:18" ht="8.25" customHeight="1" x14ac:dyDescent="0.25">
      <c r="B37" s="31"/>
      <c r="C37" s="14"/>
      <c r="D37" s="14"/>
      <c r="E37" s="14"/>
      <c r="F37" s="15"/>
      <c r="H37" s="136"/>
      <c r="I37" s="137"/>
      <c r="J37" s="137"/>
      <c r="K37" s="137"/>
      <c r="L37" s="138"/>
    </row>
    <row r="38" spans="2:18" x14ac:dyDescent="0.25">
      <c r="B38" s="18"/>
      <c r="C38" s="84" t="s">
        <v>15</v>
      </c>
      <c r="D38" s="38" t="s">
        <v>137</v>
      </c>
      <c r="E38" s="38" t="s">
        <v>134</v>
      </c>
      <c r="F38" s="17"/>
      <c r="H38" s="141"/>
      <c r="I38" s="84" t="s">
        <v>15</v>
      </c>
      <c r="J38" s="38" t="s">
        <v>137</v>
      </c>
      <c r="K38" s="38" t="s">
        <v>139</v>
      </c>
      <c r="L38" s="139"/>
    </row>
    <row r="39" spans="2:18" x14ac:dyDescent="0.25">
      <c r="B39" s="18"/>
      <c r="C39" s="27"/>
      <c r="D39" s="16"/>
      <c r="E39" s="16"/>
      <c r="F39" s="17"/>
      <c r="H39" s="141"/>
      <c r="I39" s="27"/>
      <c r="J39" s="16"/>
      <c r="K39" s="16"/>
      <c r="L39" s="139"/>
    </row>
    <row r="40" spans="2:18" x14ac:dyDescent="0.25">
      <c r="B40" s="18"/>
      <c r="C40" s="16" t="s">
        <v>10</v>
      </c>
      <c r="D40" s="97">
        <f>-9.86801751423627E-11*D7^5+11.6550116601304*D7^4-324.009324101167*D7^3+3353.61305437523*D7^2-15353.4848514933*D7+26374.6993052818</f>
        <v>74.560398717338103</v>
      </c>
      <c r="E40" s="19" t="s">
        <v>11</v>
      </c>
      <c r="F40" s="17"/>
      <c r="G40" s="11"/>
      <c r="H40" s="141"/>
      <c r="I40" s="16" t="s">
        <v>10</v>
      </c>
      <c r="J40" s="97">
        <f>-9.86801751423627E-11*D7^5+11.6550116601304*D7^4-324.009324101167*D7^3+3353.61305437523*D7^2-15353.4848514933*D7+26374.6993052818</f>
        <v>74.560398717338103</v>
      </c>
      <c r="K40" s="19" t="s">
        <v>11</v>
      </c>
      <c r="L40" s="139"/>
      <c r="M40" s="11"/>
      <c r="N40" s="11"/>
      <c r="O40" s="11"/>
      <c r="P40" s="11"/>
      <c r="Q40" s="11"/>
      <c r="R40" s="11"/>
    </row>
    <row r="41" spans="2:18" x14ac:dyDescent="0.25">
      <c r="B41" s="18"/>
      <c r="C41" s="16" t="s">
        <v>12</v>
      </c>
      <c r="D41" s="98">
        <f>-3.55929641346394E-09*D6^5+0.0000020015710579953*D6^4-0.000429972723418801*D6^3+0.0460773383745402*D6^2-2.80529044381005*D6+99.6338409554219</f>
        <v>66.569354185101275</v>
      </c>
      <c r="E41" s="19" t="s">
        <v>11</v>
      </c>
      <c r="F41" s="17"/>
      <c r="H41" s="141"/>
      <c r="I41" s="16" t="s">
        <v>12</v>
      </c>
      <c r="J41" s="98">
        <f>100*EXP(-0.0197703611624499*D6)</f>
        <v>74.337443021713057</v>
      </c>
      <c r="K41" s="19" t="s">
        <v>11</v>
      </c>
      <c r="L41" s="139"/>
    </row>
    <row r="42" spans="2:18" x14ac:dyDescent="0.25">
      <c r="B42" s="18"/>
      <c r="C42" s="16"/>
      <c r="D42" s="16"/>
      <c r="E42" s="19"/>
      <c r="F42" s="17"/>
      <c r="H42" s="141"/>
      <c r="I42" s="16"/>
      <c r="J42" s="16"/>
      <c r="K42" s="19"/>
      <c r="L42" s="139"/>
    </row>
    <row r="43" spans="2:18" x14ac:dyDescent="0.25">
      <c r="B43" s="18"/>
      <c r="C43" s="30" t="s">
        <v>14</v>
      </c>
      <c r="D43" s="35">
        <f>D5*D40/100*D41/100</f>
        <v>0.82393064000587712</v>
      </c>
      <c r="E43" s="36" t="s">
        <v>8</v>
      </c>
      <c r="F43" s="17"/>
      <c r="H43" s="141"/>
      <c r="I43" s="30" t="s">
        <v>14</v>
      </c>
      <c r="J43" s="35">
        <f>D5*J40/100*J41/100</f>
        <v>0.92007647896017053</v>
      </c>
      <c r="K43" s="36" t="s">
        <v>8</v>
      </c>
      <c r="L43" s="139"/>
    </row>
    <row r="44" spans="2:18" ht="8.25" customHeight="1" thickBot="1" x14ac:dyDescent="0.3">
      <c r="B44" s="22"/>
      <c r="C44" s="28"/>
      <c r="D44" s="33"/>
      <c r="E44" s="34"/>
      <c r="F44" s="21"/>
      <c r="H44" s="142"/>
      <c r="I44" s="143"/>
      <c r="J44" s="144"/>
      <c r="K44" s="145"/>
      <c r="L44" s="140"/>
    </row>
    <row r="45" spans="2:18" ht="15.75" thickBot="1" x14ac:dyDescent="0.3">
      <c r="C45" s="12"/>
      <c r="D45" s="13"/>
      <c r="I45" s="12"/>
      <c r="J45" s="13"/>
    </row>
    <row r="46" spans="2:18" ht="8.25" customHeight="1" x14ac:dyDescent="0.25">
      <c r="B46" s="31"/>
      <c r="C46" s="37"/>
      <c r="D46" s="23"/>
      <c r="E46" s="14"/>
      <c r="F46" s="15"/>
      <c r="H46" s="31"/>
      <c r="I46" s="37"/>
      <c r="J46" s="23"/>
      <c r="K46" s="14"/>
      <c r="L46" s="15"/>
    </row>
    <row r="47" spans="2:18" x14ac:dyDescent="0.25">
      <c r="B47" s="18"/>
      <c r="C47" s="84" t="s">
        <v>17</v>
      </c>
      <c r="D47" s="38" t="s">
        <v>138</v>
      </c>
      <c r="E47" s="38" t="s">
        <v>134</v>
      </c>
      <c r="F47" s="17"/>
      <c r="H47" s="18"/>
      <c r="I47" s="84" t="s">
        <v>17</v>
      </c>
      <c r="J47" s="38" t="s">
        <v>138</v>
      </c>
      <c r="K47" s="38" t="s">
        <v>139</v>
      </c>
      <c r="L47" s="17"/>
    </row>
    <row r="48" spans="2:18" x14ac:dyDescent="0.25">
      <c r="B48" s="18"/>
      <c r="C48" s="16"/>
      <c r="D48" s="16"/>
      <c r="E48" s="16"/>
      <c r="F48" s="17"/>
      <c r="H48" s="18"/>
      <c r="I48" s="16"/>
      <c r="J48" s="16"/>
      <c r="K48" s="16"/>
      <c r="L48" s="17"/>
    </row>
    <row r="49" spans="2:12" x14ac:dyDescent="0.25">
      <c r="B49" s="18"/>
      <c r="C49" s="16" t="s">
        <v>12</v>
      </c>
      <c r="D49" s="98">
        <f>-3.55929641346394E-09*D6^5+0.0000020015710579953*D6^4-0.000429972723418801*D6^3+0.0460773383745402*D6^2-2.80529044381005*D6+99.6338409554219</f>
        <v>66.569354185101275</v>
      </c>
      <c r="E49" s="19" t="s">
        <v>11</v>
      </c>
      <c r="F49" s="17"/>
      <c r="H49" s="18"/>
      <c r="I49" s="16" t="s">
        <v>12</v>
      </c>
      <c r="J49" s="98">
        <f>100*EXP(-0.0197703611624499*D6)</f>
        <v>74.337443021713057</v>
      </c>
      <c r="K49" s="19" t="s">
        <v>11</v>
      </c>
      <c r="L49" s="17"/>
    </row>
    <row r="50" spans="2:12" x14ac:dyDescent="0.25">
      <c r="B50" s="18"/>
      <c r="C50" s="16"/>
      <c r="D50" s="16"/>
      <c r="E50" s="19"/>
      <c r="F50" s="17"/>
      <c r="H50" s="18"/>
      <c r="I50" s="16"/>
      <c r="J50" s="16"/>
      <c r="K50" s="19"/>
      <c r="L50" s="17"/>
    </row>
    <row r="51" spans="2:12" x14ac:dyDescent="0.25">
      <c r="B51" s="18"/>
      <c r="C51" s="30" t="s">
        <v>14</v>
      </c>
      <c r="D51" s="35">
        <f>D5/(1+((0.0567*25)+1.476)*10^-8/10^(-1*D7))*D49/100</f>
        <v>0.84352219151921626</v>
      </c>
      <c r="E51" s="36" t="s">
        <v>8</v>
      </c>
      <c r="F51" s="17"/>
      <c r="H51" s="18"/>
      <c r="I51" s="30" t="s">
        <v>14</v>
      </c>
      <c r="J51" s="35">
        <f>D5/(1+((0.0567*25)+1.476)*10^-8/10^(-1*D7))*J49/100</f>
        <v>0.94195420125683282</v>
      </c>
      <c r="K51" s="36" t="s">
        <v>8</v>
      </c>
      <c r="L51" s="17"/>
    </row>
    <row r="52" spans="2:12" ht="8.25" customHeight="1" thickBot="1" x14ac:dyDescent="0.3">
      <c r="B52" s="22"/>
      <c r="C52" s="28"/>
      <c r="D52" s="33"/>
      <c r="E52" s="34"/>
      <c r="F52" s="21"/>
      <c r="H52" s="22"/>
      <c r="I52" s="28"/>
      <c r="J52" s="33"/>
      <c r="K52" s="34"/>
      <c r="L52" s="21"/>
    </row>
  </sheetData>
  <mergeCells count="2">
    <mergeCell ref="N3:O4"/>
    <mergeCell ref="N11:P12"/>
  </mergeCells>
  <hyperlinks>
    <hyperlink ref="D20" location="'Quelle pH_1'!A1" display="Quelle"/>
    <hyperlink ref="D47" location="'Quelle pH_2'!A1" display="Quelle"/>
    <hyperlink ref="D29" location="'Quelle pH_3'!A1" display="Quelle"/>
    <hyperlink ref="N3:O4" location="Start!A1" display="Zurück"/>
    <hyperlink ref="D11" location="'Quelle pH 4'!A1" display="Quelle"/>
    <hyperlink ref="E11" location="'Quelle CYA'!A1" display="Quelle"/>
    <hyperlink ref="D38" location="'Quelle pH 5'!A1" display="Quelle"/>
    <hyperlink ref="K11" location="'Quelle CYA 2'!A1" display="Quelle"/>
    <hyperlink ref="E20" location="'Quelle CYA'!A1" display="Quelle"/>
    <hyperlink ref="E29" location="'Quelle CYA'!A1" display="Quelle"/>
    <hyperlink ref="E38" location="'Quelle CYA'!A1" display="Quelle"/>
    <hyperlink ref="E47" location="'Quelle CYA'!A1" display="Quelle"/>
    <hyperlink ref="J11" location="'Quelle pH 4'!A1" display="Quelle"/>
    <hyperlink ref="J20" location="'Quelle pH_1'!A1" display="Quelle"/>
    <hyperlink ref="J29" location="'Quelle pH_3'!A1" display="Quelle"/>
    <hyperlink ref="J38" location="'Quelle pH 5'!A1" display="Quelle"/>
    <hyperlink ref="J47" location="'Quelle pH_2'!A1" display="Quelle"/>
    <hyperlink ref="K20" location="'Quelle CYA 2'!A1" display="Quelle"/>
    <hyperlink ref="K29" location="'Quelle CYA 2'!A1" display="Quelle"/>
    <hyperlink ref="K38" location="'Quelle CYA 2'!A1" display="Quelle"/>
    <hyperlink ref="K47" location="'Quelle CYA 2'!A1" display="Quelle"/>
  </hyperlink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3"/>
  <sheetViews>
    <sheetView workbookViewId="0">
      <selection activeCell="K40" sqref="K40"/>
    </sheetView>
  </sheetViews>
  <sheetFormatPr baseColWidth="10" defaultRowHeight="15" x14ac:dyDescent="0.25"/>
  <cols>
    <col min="1" max="1" width="4.85546875" style="49" customWidth="1"/>
    <col min="2" max="2" width="1.7109375" style="49" customWidth="1"/>
    <col min="3" max="3" width="32" style="49" customWidth="1"/>
    <col min="4" max="4" width="10.28515625" style="49" customWidth="1"/>
    <col min="5" max="5" width="8.42578125" style="49" customWidth="1"/>
    <col min="6" max="6" width="1.7109375" style="49" customWidth="1"/>
    <col min="7" max="16384" width="11.42578125" style="49"/>
  </cols>
  <sheetData>
    <row r="1" spans="2:10" ht="15.75" thickBot="1" x14ac:dyDescent="0.3"/>
    <row r="2" spans="2:10" ht="8.25" customHeight="1" x14ac:dyDescent="0.25">
      <c r="B2" s="50"/>
      <c r="C2" s="51"/>
      <c r="D2" s="51"/>
      <c r="E2" s="51"/>
      <c r="F2" s="52"/>
    </row>
    <row r="3" spans="2:10" x14ac:dyDescent="0.25">
      <c r="B3" s="53"/>
      <c r="C3" s="85" t="s">
        <v>13</v>
      </c>
      <c r="D3" s="55"/>
      <c r="E3" s="55"/>
      <c r="F3" s="56"/>
      <c r="I3" s="123" t="s">
        <v>93</v>
      </c>
      <c r="J3" s="125"/>
    </row>
    <row r="4" spans="2:10" x14ac:dyDescent="0.25">
      <c r="B4" s="53"/>
      <c r="C4" s="55"/>
      <c r="D4" s="55"/>
      <c r="E4" s="55"/>
      <c r="F4" s="56"/>
      <c r="I4" s="126"/>
      <c r="J4" s="128"/>
    </row>
    <row r="5" spans="2:10" x14ac:dyDescent="0.25">
      <c r="B5" s="53"/>
      <c r="C5" s="57" t="s">
        <v>59</v>
      </c>
      <c r="D5" s="58">
        <v>100</v>
      </c>
      <c r="E5" s="55" t="s">
        <v>70</v>
      </c>
      <c r="F5" s="56"/>
    </row>
    <row r="6" spans="2:10" x14ac:dyDescent="0.25">
      <c r="B6" s="53"/>
      <c r="C6" s="55" t="s">
        <v>62</v>
      </c>
      <c r="D6" s="59">
        <v>7.2</v>
      </c>
      <c r="E6" s="55" t="s">
        <v>9</v>
      </c>
      <c r="F6" s="56"/>
    </row>
    <row r="7" spans="2:10" x14ac:dyDescent="0.25">
      <c r="B7" s="53"/>
      <c r="C7" s="55" t="s">
        <v>63</v>
      </c>
      <c r="D7" s="58">
        <v>100</v>
      </c>
      <c r="E7" s="55" t="s">
        <v>64</v>
      </c>
      <c r="F7" s="56"/>
    </row>
    <row r="8" spans="2:10" x14ac:dyDescent="0.25">
      <c r="B8" s="53"/>
      <c r="C8" s="60" t="s">
        <v>65</v>
      </c>
      <c r="D8" s="59">
        <v>7</v>
      </c>
      <c r="E8" s="55" t="s">
        <v>9</v>
      </c>
      <c r="F8" s="56"/>
    </row>
    <row r="9" spans="2:10" ht="8.25" customHeight="1" thickBot="1" x14ac:dyDescent="0.3">
      <c r="B9" s="61"/>
      <c r="C9" s="62"/>
      <c r="D9" s="63"/>
      <c r="E9" s="62"/>
      <c r="F9" s="64"/>
    </row>
    <row r="10" spans="2:10" ht="15.75" thickBot="1" x14ac:dyDescent="0.3"/>
    <row r="11" spans="2:10" ht="8.25" customHeight="1" x14ac:dyDescent="0.25">
      <c r="B11" s="50"/>
      <c r="C11" s="51"/>
      <c r="D11" s="51"/>
      <c r="E11" s="51"/>
      <c r="F11" s="52"/>
    </row>
    <row r="12" spans="2:10" s="65" customFormat="1" x14ac:dyDescent="0.25">
      <c r="B12" s="80"/>
      <c r="C12" s="85" t="s">
        <v>66</v>
      </c>
      <c r="D12" s="77" t="s">
        <v>16</v>
      </c>
      <c r="E12" s="77"/>
      <c r="F12" s="81"/>
    </row>
    <row r="13" spans="2:10" x14ac:dyDescent="0.25">
      <c r="B13" s="53"/>
      <c r="C13" s="54"/>
      <c r="D13" s="55"/>
      <c r="E13" s="55"/>
      <c r="F13" s="56"/>
    </row>
    <row r="14" spans="2:10" x14ac:dyDescent="0.25">
      <c r="B14" s="53"/>
      <c r="C14" s="66" t="s">
        <v>67</v>
      </c>
      <c r="D14" s="95">
        <v>6.37</v>
      </c>
      <c r="E14" s="55"/>
      <c r="F14" s="56"/>
    </row>
    <row r="15" spans="2:10" x14ac:dyDescent="0.25">
      <c r="B15" s="53"/>
      <c r="C15" s="54"/>
      <c r="D15" s="55"/>
      <c r="E15" s="55"/>
      <c r="F15" s="56"/>
    </row>
    <row r="16" spans="2:10" x14ac:dyDescent="0.25">
      <c r="B16" s="53"/>
      <c r="C16" s="54" t="str">
        <f>"pH "&amp;D6&amp;":"</f>
        <v>pH 7,2:</v>
      </c>
      <c r="D16" s="55"/>
      <c r="E16" s="55"/>
      <c r="F16" s="56"/>
    </row>
    <row r="17" spans="2:13" ht="18" x14ac:dyDescent="0.25">
      <c r="B17" s="53"/>
      <c r="C17" s="66" t="s">
        <v>32</v>
      </c>
      <c r="D17" s="96">
        <f>D5*0.01*D7*2/(10^(-1*(D6-D14))+1)</f>
        <v>174.22955968091111</v>
      </c>
      <c r="E17" s="55" t="s">
        <v>68</v>
      </c>
      <c r="F17" s="56"/>
    </row>
    <row r="18" spans="2:13" ht="18" x14ac:dyDescent="0.25">
      <c r="B18" s="53"/>
      <c r="C18" s="66" t="s">
        <v>69</v>
      </c>
      <c r="D18" s="96">
        <f>D5*0.01*D7*2-D17</f>
        <v>25.770440319088891</v>
      </c>
      <c r="E18" s="55" t="s">
        <v>68</v>
      </c>
      <c r="F18" s="56"/>
    </row>
    <row r="19" spans="2:13" x14ac:dyDescent="0.25">
      <c r="B19" s="53"/>
      <c r="C19" s="54" t="str">
        <f>"pH "&amp;D8&amp;":"</f>
        <v>pH 7:</v>
      </c>
      <c r="D19" s="55"/>
      <c r="E19" s="55"/>
      <c r="F19" s="56"/>
    </row>
    <row r="20" spans="2:13" ht="18" x14ac:dyDescent="0.25">
      <c r="B20" s="53"/>
      <c r="C20" s="66" t="s">
        <v>32</v>
      </c>
      <c r="D20" s="96">
        <f>D5*0.01*D7*2/(10^(-1*(D8-D14))+1)</f>
        <v>162.01903172095135</v>
      </c>
      <c r="E20" s="55" t="s">
        <v>68</v>
      </c>
      <c r="F20" s="56"/>
    </row>
    <row r="21" spans="2:13" ht="18" x14ac:dyDescent="0.25">
      <c r="B21" s="53"/>
      <c r="C21" s="66" t="s">
        <v>69</v>
      </c>
      <c r="D21" s="96">
        <f>D5*0.01*D7*2-D20</f>
        <v>37.980968279048653</v>
      </c>
      <c r="E21" s="55" t="s">
        <v>68</v>
      </c>
      <c r="F21" s="56"/>
      <c r="G21" s="68"/>
      <c r="H21" s="68"/>
      <c r="I21" s="68"/>
      <c r="J21" s="68"/>
      <c r="K21" s="68"/>
      <c r="L21" s="68"/>
      <c r="M21" s="68"/>
    </row>
    <row r="22" spans="2:13" x14ac:dyDescent="0.25">
      <c r="B22" s="53"/>
      <c r="C22" s="66"/>
      <c r="D22" s="67"/>
      <c r="E22" s="55"/>
      <c r="F22" s="56"/>
      <c r="G22" s="68"/>
      <c r="H22" s="68"/>
      <c r="I22" s="68"/>
      <c r="J22" s="68"/>
      <c r="K22" s="68"/>
      <c r="L22" s="68"/>
      <c r="M22" s="68"/>
    </row>
    <row r="23" spans="2:13" ht="18" x14ac:dyDescent="0.25">
      <c r="B23" s="53"/>
      <c r="C23" s="66" t="s">
        <v>49</v>
      </c>
      <c r="D23" s="96">
        <f>D17-D20</f>
        <v>12.210527959959762</v>
      </c>
      <c r="E23" s="69" t="s">
        <v>68</v>
      </c>
      <c r="F23" s="56"/>
    </row>
    <row r="24" spans="2:13" ht="8.25" customHeight="1" thickBot="1" x14ac:dyDescent="0.3">
      <c r="B24" s="61"/>
      <c r="C24" s="70"/>
      <c r="D24" s="71"/>
      <c r="E24" s="72"/>
      <c r="F24" s="64"/>
    </row>
    <row r="25" spans="2:13" ht="15.75" thickBot="1" x14ac:dyDescent="0.3">
      <c r="C25" s="73"/>
      <c r="D25" s="74"/>
    </row>
    <row r="26" spans="2:13" ht="8.25" customHeight="1" x14ac:dyDescent="0.25">
      <c r="B26" s="50"/>
      <c r="C26" s="75"/>
      <c r="D26" s="76"/>
      <c r="E26" s="51"/>
      <c r="F26" s="52"/>
    </row>
    <row r="27" spans="2:13" ht="18" x14ac:dyDescent="0.25">
      <c r="B27" s="53"/>
      <c r="C27" s="85" t="s">
        <v>103</v>
      </c>
      <c r="D27" s="77" t="s">
        <v>16</v>
      </c>
      <c r="E27" s="77"/>
      <c r="F27" s="56"/>
    </row>
    <row r="28" spans="2:13" x14ac:dyDescent="0.25">
      <c r="B28" s="53"/>
      <c r="C28" s="55"/>
      <c r="D28" s="55"/>
      <c r="E28" s="55"/>
      <c r="F28" s="56"/>
    </row>
    <row r="29" spans="2:13" x14ac:dyDescent="0.25">
      <c r="B29" s="53"/>
      <c r="C29" s="55" t="s">
        <v>53</v>
      </c>
      <c r="D29" s="146">
        <v>95</v>
      </c>
      <c r="E29" s="69" t="s">
        <v>11</v>
      </c>
      <c r="F29" s="56"/>
    </row>
    <row r="30" spans="2:13" x14ac:dyDescent="0.25">
      <c r="B30" s="53"/>
      <c r="C30" s="55" t="s">
        <v>71</v>
      </c>
      <c r="D30" s="94">
        <v>120.059</v>
      </c>
      <c r="E30" s="69" t="s">
        <v>72</v>
      </c>
      <c r="F30" s="56"/>
    </row>
    <row r="31" spans="2:13" x14ac:dyDescent="0.25">
      <c r="B31" s="53"/>
      <c r="C31" s="55"/>
      <c r="D31" s="55"/>
      <c r="E31" s="69"/>
      <c r="F31" s="56"/>
    </row>
    <row r="32" spans="2:13" x14ac:dyDescent="0.25">
      <c r="B32" s="53"/>
      <c r="C32" s="78" t="s">
        <v>73</v>
      </c>
      <c r="D32" s="86">
        <f>D23*D30*100/D29</f>
        <v>1543.1408172050624</v>
      </c>
      <c r="E32" s="79" t="s">
        <v>74</v>
      </c>
      <c r="F32" s="56"/>
    </row>
    <row r="33" spans="2:6" ht="8.25" customHeight="1" thickBot="1" x14ac:dyDescent="0.3">
      <c r="B33" s="61"/>
      <c r="C33" s="70"/>
      <c r="D33" s="71"/>
      <c r="E33" s="72"/>
      <c r="F33" s="64"/>
    </row>
    <row r="34" spans="2:6" ht="15.75" thickBot="1" x14ac:dyDescent="0.3"/>
    <row r="35" spans="2:6" ht="8.25" customHeight="1" x14ac:dyDescent="0.25">
      <c r="B35" s="50"/>
      <c r="C35" s="75"/>
      <c r="D35" s="76"/>
      <c r="E35" s="51"/>
      <c r="F35" s="52"/>
    </row>
    <row r="36" spans="2:6" ht="18" x14ac:dyDescent="0.25">
      <c r="B36" s="53"/>
      <c r="C36" s="85" t="s">
        <v>104</v>
      </c>
      <c r="D36" s="77" t="s">
        <v>16</v>
      </c>
      <c r="E36" s="77" t="s">
        <v>16</v>
      </c>
      <c r="F36" s="56"/>
    </row>
    <row r="37" spans="2:6" x14ac:dyDescent="0.25">
      <c r="B37" s="53"/>
      <c r="C37" s="55"/>
      <c r="D37" s="55"/>
      <c r="E37" s="55"/>
      <c r="F37" s="56"/>
    </row>
    <row r="38" spans="2:6" x14ac:dyDescent="0.25">
      <c r="B38" s="53"/>
      <c r="C38" s="55" t="s">
        <v>53</v>
      </c>
      <c r="D38" s="146">
        <v>14.9</v>
      </c>
      <c r="E38" s="69" t="s">
        <v>11</v>
      </c>
      <c r="F38" s="56"/>
    </row>
    <row r="39" spans="2:6" x14ac:dyDescent="0.25">
      <c r="B39" s="53"/>
      <c r="C39" s="55" t="s">
        <v>71</v>
      </c>
      <c r="D39" s="94">
        <v>98.078000000000003</v>
      </c>
      <c r="E39" s="69" t="s">
        <v>72</v>
      </c>
      <c r="F39" s="56"/>
    </row>
    <row r="40" spans="2:6" x14ac:dyDescent="0.25">
      <c r="B40" s="53"/>
      <c r="C40" s="55" t="s">
        <v>83</v>
      </c>
      <c r="D40" s="93">
        <f>-3.7690895087126E-10*D38^5+7.26911020653311E-08*D38^4-4.76190592765076E-06*D38^3+0.0001581146391987*D38^2+0.00505610133759853*D38+1.00067088253995</f>
        <v>1.0986637115088573</v>
      </c>
      <c r="E40" s="69" t="s">
        <v>76</v>
      </c>
      <c r="F40" s="56"/>
    </row>
    <row r="41" spans="2:6" x14ac:dyDescent="0.25">
      <c r="B41" s="53"/>
      <c r="C41" s="55"/>
      <c r="D41" s="55"/>
      <c r="E41" s="69"/>
      <c r="F41" s="56"/>
    </row>
    <row r="42" spans="2:6" x14ac:dyDescent="0.25">
      <c r="B42" s="53"/>
      <c r="C42" s="78" t="s">
        <v>73</v>
      </c>
      <c r="D42" s="86">
        <f>D23/2*D39*100/D38/D40</f>
        <v>3657.8424808852969</v>
      </c>
      <c r="E42" s="79" t="s">
        <v>84</v>
      </c>
      <c r="F42" s="56"/>
    </row>
    <row r="43" spans="2:6" ht="8.25" customHeight="1" thickBot="1" x14ac:dyDescent="0.3">
      <c r="B43" s="61"/>
      <c r="C43" s="70"/>
      <c r="D43" s="71"/>
      <c r="E43" s="72"/>
      <c r="F43" s="64"/>
    </row>
  </sheetData>
  <mergeCells count="1">
    <mergeCell ref="I3:J4"/>
  </mergeCells>
  <hyperlinks>
    <hyperlink ref="D12" location="'Quelle pH Senker'!A1" display="Quelle"/>
    <hyperlink ref="D27" location="'Quelle pH Senker'!A1" display="Quelle"/>
    <hyperlink ref="D36" location="'Quelle pH Senker'!A1" display="Quelle"/>
    <hyperlink ref="E36" location="'Quelle pH Senker 2'!A1" display="Quelle"/>
    <hyperlink ref="I3:J4" location="Start!A1" display="Zurück"/>
  </hyperlink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2"/>
  <sheetViews>
    <sheetView workbookViewId="0">
      <selection activeCell="I3" sqref="I3:J4"/>
    </sheetView>
  </sheetViews>
  <sheetFormatPr baseColWidth="10" defaultRowHeight="15" x14ac:dyDescent="0.25"/>
  <cols>
    <col min="1" max="1" width="4.85546875" customWidth="1"/>
    <col min="2" max="2" width="1.7109375" customWidth="1"/>
    <col min="3" max="3" width="32" customWidth="1"/>
    <col min="4" max="5" width="8.42578125" customWidth="1"/>
    <col min="6" max="6" width="1.7109375" customWidth="1"/>
  </cols>
  <sheetData>
    <row r="1" spans="2:10" ht="15.75" thickBot="1" x14ac:dyDescent="0.3"/>
    <row r="2" spans="2:10" ht="8.25" customHeight="1" x14ac:dyDescent="0.25">
      <c r="B2" s="31"/>
      <c r="C2" s="14"/>
      <c r="D2" s="14"/>
      <c r="E2" s="14"/>
      <c r="F2" s="15"/>
    </row>
    <row r="3" spans="2:10" x14ac:dyDescent="0.25">
      <c r="B3" s="18"/>
      <c r="C3" s="84" t="s">
        <v>13</v>
      </c>
      <c r="D3" s="16"/>
      <c r="E3" s="16"/>
      <c r="F3" s="17"/>
      <c r="I3" s="123" t="s">
        <v>93</v>
      </c>
      <c r="J3" s="125"/>
    </row>
    <row r="4" spans="2:10" x14ac:dyDescent="0.25">
      <c r="B4" s="18"/>
      <c r="C4" s="16"/>
      <c r="D4" s="16"/>
      <c r="E4" s="16"/>
      <c r="F4" s="17"/>
      <c r="I4" s="126"/>
      <c r="J4" s="128"/>
    </row>
    <row r="5" spans="2:10" s="49" customFormat="1" x14ac:dyDescent="0.25">
      <c r="B5" s="53"/>
      <c r="C5" s="55" t="s">
        <v>63</v>
      </c>
      <c r="D5" s="58">
        <v>100</v>
      </c>
      <c r="E5" s="55" t="s">
        <v>64</v>
      </c>
      <c r="F5" s="56"/>
    </row>
    <row r="6" spans="2:10" s="49" customFormat="1" x14ac:dyDescent="0.25">
      <c r="B6" s="53"/>
      <c r="C6" s="55"/>
      <c r="D6" s="105"/>
      <c r="E6" s="55"/>
      <c r="F6" s="56"/>
    </row>
    <row r="7" spans="2:10" x14ac:dyDescent="0.25">
      <c r="B7" s="18"/>
      <c r="C7" s="26" t="s">
        <v>60</v>
      </c>
      <c r="D7" s="24">
        <v>1.66</v>
      </c>
      <c r="E7" s="16" t="s">
        <v>8</v>
      </c>
      <c r="F7" s="17"/>
    </row>
    <row r="8" spans="2:10" x14ac:dyDescent="0.25">
      <c r="B8" s="18"/>
      <c r="C8" s="30" t="s">
        <v>96</v>
      </c>
      <c r="D8" s="24">
        <v>1.76</v>
      </c>
      <c r="E8" s="16" t="s">
        <v>8</v>
      </c>
      <c r="F8" s="17"/>
    </row>
    <row r="9" spans="2:10" x14ac:dyDescent="0.25">
      <c r="B9" s="18"/>
      <c r="C9" s="104" t="s">
        <v>98</v>
      </c>
      <c r="D9" s="102"/>
      <c r="E9" s="16"/>
      <c r="F9" s="17"/>
    </row>
    <row r="10" spans="2:10" x14ac:dyDescent="0.25">
      <c r="B10" s="18"/>
      <c r="C10" s="29" t="s">
        <v>97</v>
      </c>
      <c r="D10" s="103">
        <f>'Rechner aktives Chlor'!J43</f>
        <v>0.92007647896017053</v>
      </c>
      <c r="E10" s="16" t="s">
        <v>8</v>
      </c>
      <c r="F10" s="17"/>
    </row>
    <row r="11" spans="2:10" x14ac:dyDescent="0.25">
      <c r="B11" s="18"/>
      <c r="C11" s="30" t="s">
        <v>96</v>
      </c>
      <c r="D11" s="24">
        <v>1.02</v>
      </c>
      <c r="E11" s="16" t="s">
        <v>8</v>
      </c>
      <c r="F11" s="17"/>
    </row>
    <row r="12" spans="2:10" ht="8.25" customHeight="1" thickBot="1" x14ac:dyDescent="0.3">
      <c r="B12" s="22"/>
      <c r="C12" s="20"/>
      <c r="D12" s="32"/>
      <c r="E12" s="20"/>
      <c r="F12" s="21"/>
    </row>
    <row r="13" spans="2:10" ht="15.75" thickBot="1" x14ac:dyDescent="0.3"/>
    <row r="14" spans="2:10" s="49" customFormat="1" ht="8.25" customHeight="1" x14ac:dyDescent="0.25">
      <c r="B14" s="50"/>
      <c r="C14" s="51"/>
      <c r="D14" s="51"/>
      <c r="E14" s="51"/>
      <c r="F14" s="52"/>
    </row>
    <row r="15" spans="2:10" s="65" customFormat="1" x14ac:dyDescent="0.25">
      <c r="B15" s="80"/>
      <c r="C15" s="85" t="s">
        <v>66</v>
      </c>
      <c r="D15" s="77" t="s">
        <v>16</v>
      </c>
      <c r="E15" s="77" t="s">
        <v>16</v>
      </c>
      <c r="F15" s="81"/>
    </row>
    <row r="16" spans="2:10" s="49" customFormat="1" x14ac:dyDescent="0.25">
      <c r="B16" s="53"/>
      <c r="C16" s="54"/>
      <c r="D16" s="55"/>
      <c r="E16" s="55"/>
      <c r="F16" s="56"/>
    </row>
    <row r="17" spans="2:6" s="49" customFormat="1" x14ac:dyDescent="0.25">
      <c r="B17" s="53"/>
      <c r="C17" s="66" t="s">
        <v>107</v>
      </c>
      <c r="D17" s="95">
        <v>13</v>
      </c>
      <c r="E17" s="55" t="s">
        <v>11</v>
      </c>
      <c r="F17" s="56"/>
    </row>
    <row r="18" spans="2:6" s="49" customFormat="1" x14ac:dyDescent="0.25">
      <c r="B18" s="53"/>
      <c r="C18" s="66" t="s">
        <v>108</v>
      </c>
      <c r="D18" s="106">
        <v>1.2</v>
      </c>
      <c r="E18" s="55" t="s">
        <v>76</v>
      </c>
      <c r="F18" s="56"/>
    </row>
    <row r="19" spans="2:6" s="49" customFormat="1" x14ac:dyDescent="0.25">
      <c r="B19" s="53"/>
      <c r="C19" s="66" t="s">
        <v>105</v>
      </c>
      <c r="D19" s="106">
        <v>9.6</v>
      </c>
      <c r="E19" s="55" t="s">
        <v>106</v>
      </c>
      <c r="F19" s="56"/>
    </row>
    <row r="20" spans="2:6" s="49" customFormat="1" x14ac:dyDescent="0.25">
      <c r="B20" s="53"/>
      <c r="C20" s="54"/>
      <c r="D20" s="55"/>
      <c r="E20" s="55"/>
      <c r="F20" s="56"/>
    </row>
    <row r="21" spans="2:6" s="49" customFormat="1" x14ac:dyDescent="0.25">
      <c r="B21" s="53"/>
      <c r="C21" s="66" t="s">
        <v>100</v>
      </c>
      <c r="D21" s="96">
        <f>D8-D7</f>
        <v>0.10000000000000009</v>
      </c>
      <c r="E21" s="55" t="s">
        <v>101</v>
      </c>
      <c r="F21" s="56"/>
    </row>
    <row r="22" spans="2:6" s="49" customFormat="1" x14ac:dyDescent="0.25">
      <c r="B22" s="53"/>
      <c r="C22" s="66"/>
      <c r="D22" s="108"/>
      <c r="E22" s="55"/>
      <c r="F22" s="56"/>
    </row>
    <row r="23" spans="2:6" s="49" customFormat="1" x14ac:dyDescent="0.25">
      <c r="B23" s="53"/>
      <c r="C23" s="66" t="s">
        <v>102</v>
      </c>
      <c r="D23" s="96">
        <f>D11-D10</f>
        <v>9.9923521039829488E-2</v>
      </c>
      <c r="E23" s="55" t="s">
        <v>101</v>
      </c>
      <c r="F23" s="56"/>
    </row>
    <row r="24" spans="2:6" s="49" customFormat="1" x14ac:dyDescent="0.25">
      <c r="B24" s="53"/>
      <c r="C24" s="16" t="s">
        <v>10</v>
      </c>
      <c r="D24" s="107">
        <f>'Rechner aktives Chlor'!D13</f>
        <v>75.883140626686327</v>
      </c>
      <c r="E24" s="55" t="s">
        <v>11</v>
      </c>
      <c r="F24" s="56"/>
    </row>
    <row r="25" spans="2:6" s="49" customFormat="1" x14ac:dyDescent="0.25">
      <c r="B25" s="53"/>
      <c r="C25" s="16" t="s">
        <v>12</v>
      </c>
      <c r="D25" s="107">
        <f>'Rechner aktives Chlor'!D14</f>
        <v>66.569354185101275</v>
      </c>
      <c r="E25" s="55" t="s">
        <v>11</v>
      </c>
      <c r="F25" s="56"/>
    </row>
    <row r="26" spans="2:6" s="49" customFormat="1" ht="8.25" customHeight="1" thickBot="1" x14ac:dyDescent="0.3">
      <c r="B26" s="61"/>
      <c r="C26" s="70"/>
      <c r="D26" s="71"/>
      <c r="E26" s="72"/>
      <c r="F26" s="64"/>
    </row>
    <row r="27" spans="2:6" ht="15.75" thickBot="1" x14ac:dyDescent="0.3"/>
    <row r="28" spans="2:6" x14ac:dyDescent="0.25">
      <c r="B28" s="50"/>
      <c r="C28" s="75"/>
      <c r="D28" s="76"/>
      <c r="E28" s="51"/>
      <c r="F28" s="52"/>
    </row>
    <row r="29" spans="2:6" x14ac:dyDescent="0.25">
      <c r="B29" s="53"/>
      <c r="C29" s="85" t="s">
        <v>111</v>
      </c>
      <c r="D29" s="77"/>
      <c r="E29" s="77"/>
      <c r="F29" s="56"/>
    </row>
    <row r="30" spans="2:6" x14ac:dyDescent="0.25">
      <c r="B30" s="53"/>
      <c r="C30" s="55"/>
      <c r="D30" s="55"/>
      <c r="E30" s="55"/>
      <c r="F30" s="56"/>
    </row>
    <row r="31" spans="2:6" x14ac:dyDescent="0.25">
      <c r="B31" s="53"/>
      <c r="C31" s="78" t="s">
        <v>73</v>
      </c>
      <c r="D31" s="86">
        <f>D5*1000*D21/1000/D19*100/D18</f>
        <v>86.805555555555628</v>
      </c>
      <c r="E31" s="79" t="s">
        <v>84</v>
      </c>
      <c r="F31" s="56"/>
    </row>
    <row r="32" spans="2:6" ht="15.75" thickBot="1" x14ac:dyDescent="0.3">
      <c r="B32" s="61"/>
      <c r="C32" s="70"/>
      <c r="D32" s="71"/>
      <c r="E32" s="72"/>
      <c r="F32" s="64"/>
    </row>
    <row r="33" spans="2:12" ht="15.75" thickBot="1" x14ac:dyDescent="0.3"/>
    <row r="34" spans="2:12" x14ac:dyDescent="0.25">
      <c r="B34" s="50"/>
      <c r="C34" s="75"/>
      <c r="D34" s="76"/>
      <c r="E34" s="51"/>
      <c r="F34" s="52"/>
      <c r="H34" s="119" t="s">
        <v>123</v>
      </c>
      <c r="I34" s="119"/>
      <c r="J34" s="119"/>
    </row>
    <row r="35" spans="2:12" x14ac:dyDescent="0.25">
      <c r="B35" s="53"/>
      <c r="C35" s="85" t="s">
        <v>112</v>
      </c>
      <c r="D35" s="77"/>
      <c r="E35" s="77"/>
      <c r="F35" s="56"/>
      <c r="H35" s="120" t="s">
        <v>122</v>
      </c>
      <c r="I35" s="120"/>
      <c r="J35" s="120"/>
      <c r="K35" s="120">
        <v>1.66</v>
      </c>
      <c r="L35" s="2" t="s">
        <v>8</v>
      </c>
    </row>
    <row r="36" spans="2:12" x14ac:dyDescent="0.25">
      <c r="B36" s="53"/>
      <c r="C36" s="55"/>
      <c r="D36" s="55"/>
      <c r="E36" s="55"/>
      <c r="F36" s="56"/>
      <c r="H36" s="120" t="s">
        <v>124</v>
      </c>
      <c r="I36" s="120"/>
      <c r="J36" s="120"/>
      <c r="K36" s="120">
        <v>0.92</v>
      </c>
      <c r="L36" s="2" t="s">
        <v>8</v>
      </c>
    </row>
    <row r="37" spans="2:12" x14ac:dyDescent="0.25">
      <c r="B37" s="53"/>
      <c r="C37" s="78" t="s">
        <v>73</v>
      </c>
      <c r="D37" s="86">
        <f>D5*1000*D23/1000/D19*100/D18/D24*100/D25*100</f>
        <v>171.71000829185667</v>
      </c>
      <c r="E37" s="79" t="s">
        <v>84</v>
      </c>
      <c r="F37" s="56"/>
      <c r="H37" s="120" t="s">
        <v>125</v>
      </c>
      <c r="I37" s="120"/>
      <c r="J37" s="120"/>
      <c r="K37" s="120">
        <f>K35/K36</f>
        <v>1.8043478260869563</v>
      </c>
      <c r="L37" s="2"/>
    </row>
    <row r="38" spans="2:12" ht="15.75" thickBot="1" x14ac:dyDescent="0.3">
      <c r="B38" s="61"/>
      <c r="C38" s="70"/>
      <c r="D38" s="71"/>
      <c r="E38" s="72"/>
      <c r="F38" s="64"/>
    </row>
    <row r="39" spans="2:12" x14ac:dyDescent="0.25">
      <c r="H39" s="120" t="s">
        <v>126</v>
      </c>
      <c r="K39">
        <v>86.81</v>
      </c>
      <c r="L39" t="s">
        <v>84</v>
      </c>
    </row>
    <row r="40" spans="2:12" x14ac:dyDescent="0.25">
      <c r="H40" s="120" t="s">
        <v>127</v>
      </c>
      <c r="K40" s="121">
        <v>171.71</v>
      </c>
      <c r="L40" t="s">
        <v>84</v>
      </c>
    </row>
    <row r="42" spans="2:12" x14ac:dyDescent="0.25">
      <c r="H42" s="120" t="s">
        <v>128</v>
      </c>
      <c r="K42" s="121">
        <f>K39*K37</f>
        <v>156.63543478260868</v>
      </c>
      <c r="L42" t="s">
        <v>84</v>
      </c>
    </row>
  </sheetData>
  <mergeCells count="1">
    <mergeCell ref="I3:J4"/>
  </mergeCells>
  <hyperlinks>
    <hyperlink ref="I3:J4" location="Start!A1" display="Zurück"/>
    <hyperlink ref="C10" location="'Rechner Chlor'!A1" display="Aktives freies Chlor:"/>
    <hyperlink ref="D15" location="'Quelle Chlor 1'!A1" display="Quelle"/>
    <hyperlink ref="E15" location="'Quelle Chlor 2'!A1" display="Quelle"/>
  </hyperlink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A21" sqref="A21"/>
    </sheetView>
  </sheetViews>
  <sheetFormatPr baseColWidth="10" defaultRowHeight="15" x14ac:dyDescent="0.25"/>
  <cols>
    <col min="1" max="6" width="11.42578125" style="2"/>
    <col min="7" max="7" width="6.7109375" style="2" customWidth="1"/>
    <col min="8" max="8" width="11.42578125" style="2"/>
    <col min="9" max="9" width="14.7109375" style="2" bestFit="1" customWidth="1"/>
    <col min="10" max="10" width="14.140625" style="2" bestFit="1" customWidth="1"/>
    <col min="11" max="11" width="8.85546875" style="2" customWidth="1"/>
    <col min="12" max="16384" width="11.42578125" style="2"/>
  </cols>
  <sheetData>
    <row r="1" spans="1:12" x14ac:dyDescent="0.25">
      <c r="A1" s="3" t="s">
        <v>5</v>
      </c>
      <c r="H1" s="4" t="s">
        <v>4</v>
      </c>
      <c r="I1" s="4"/>
      <c r="J1" s="4"/>
      <c r="K1" s="4"/>
      <c r="L1" s="3" t="s">
        <v>6</v>
      </c>
    </row>
    <row r="2" spans="1:12" x14ac:dyDescent="0.25">
      <c r="H2" s="6" t="s">
        <v>0</v>
      </c>
      <c r="I2" s="6" t="s">
        <v>77</v>
      </c>
      <c r="J2" s="6" t="s">
        <v>78</v>
      </c>
      <c r="K2" s="7"/>
    </row>
    <row r="3" spans="1:12" x14ac:dyDescent="0.25">
      <c r="H3" s="5">
        <v>6</v>
      </c>
      <c r="I3" s="5">
        <v>98</v>
      </c>
      <c r="J3" s="5">
        <f>100-I3</f>
        <v>2</v>
      </c>
      <c r="K3" s="8"/>
    </row>
    <row r="4" spans="1:12" x14ac:dyDescent="0.25">
      <c r="H4" s="5">
        <v>6.25</v>
      </c>
      <c r="I4" s="5">
        <v>96</v>
      </c>
      <c r="J4" s="5">
        <f t="shared" ref="J4:J11" si="0">100-I4</f>
        <v>4</v>
      </c>
      <c r="K4" s="8"/>
    </row>
    <row r="5" spans="1:12" x14ac:dyDescent="0.25">
      <c r="H5" s="5">
        <v>6.5</v>
      </c>
      <c r="I5" s="5">
        <v>92</v>
      </c>
      <c r="J5" s="5">
        <f t="shared" si="0"/>
        <v>8</v>
      </c>
      <c r="K5" s="8"/>
    </row>
    <row r="6" spans="1:12" x14ac:dyDescent="0.25">
      <c r="H6" s="5">
        <v>6.75</v>
      </c>
      <c r="I6" s="5">
        <v>86</v>
      </c>
      <c r="J6" s="5">
        <f t="shared" si="0"/>
        <v>14</v>
      </c>
      <c r="K6" s="8"/>
    </row>
    <row r="7" spans="1:12" x14ac:dyDescent="0.25">
      <c r="H7" s="5">
        <v>7</v>
      </c>
      <c r="I7" s="5">
        <v>79</v>
      </c>
      <c r="J7" s="5">
        <f t="shared" si="0"/>
        <v>21</v>
      </c>
      <c r="K7" s="8"/>
    </row>
    <row r="8" spans="1:12" x14ac:dyDescent="0.25">
      <c r="H8" s="5">
        <v>7.25</v>
      </c>
      <c r="I8" s="5">
        <v>71</v>
      </c>
      <c r="J8" s="5">
        <f t="shared" si="0"/>
        <v>29</v>
      </c>
      <c r="K8" s="8"/>
    </row>
    <row r="9" spans="1:12" x14ac:dyDescent="0.25">
      <c r="H9" s="5">
        <v>7.5</v>
      </c>
      <c r="I9" s="5">
        <v>59</v>
      </c>
      <c r="J9" s="5">
        <f t="shared" si="0"/>
        <v>41</v>
      </c>
      <c r="K9" s="8"/>
    </row>
    <row r="10" spans="1:12" x14ac:dyDescent="0.25">
      <c r="H10" s="5">
        <v>7.75</v>
      </c>
      <c r="I10" s="5">
        <v>45</v>
      </c>
      <c r="J10" s="5">
        <f t="shared" si="0"/>
        <v>55</v>
      </c>
      <c r="K10" s="8"/>
    </row>
    <row r="11" spans="1:12" x14ac:dyDescent="0.25">
      <c r="H11" s="5">
        <v>8</v>
      </c>
      <c r="I11" s="5">
        <v>30</v>
      </c>
      <c r="J11" s="5">
        <f t="shared" si="0"/>
        <v>70</v>
      </c>
      <c r="K11" s="8"/>
    </row>
    <row r="20" spans="1:2" x14ac:dyDescent="0.25">
      <c r="A20" s="2" t="s">
        <v>1</v>
      </c>
      <c r="B20" s="1" t="s">
        <v>2</v>
      </c>
    </row>
    <row r="21" spans="1:2" x14ac:dyDescent="0.25">
      <c r="A21" s="2" t="s">
        <v>80</v>
      </c>
      <c r="B21" s="1"/>
    </row>
    <row r="22" spans="1:2" x14ac:dyDescent="0.25">
      <c r="B22" s="1"/>
    </row>
  </sheetData>
  <hyperlinks>
    <hyperlink ref="B20" r:id="rId1"/>
  </hyperlinks>
  <pageMargins left="0.7" right="0.7" top="0.78740157499999996" bottom="0.78740157499999996" header="0.3" footer="0.3"/>
  <pageSetup paperSize="9" orientation="portrait" horizontalDpi="0"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F22" sqref="F22"/>
    </sheetView>
  </sheetViews>
  <sheetFormatPr baseColWidth="10" defaultRowHeight="15" x14ac:dyDescent="0.25"/>
  <cols>
    <col min="1" max="6" width="11.42578125" style="2"/>
    <col min="7" max="7" width="6.7109375" style="2" customWidth="1"/>
    <col min="8" max="8" width="8.85546875" style="2" customWidth="1"/>
    <col min="9" max="16384" width="11.42578125" style="2"/>
  </cols>
  <sheetData>
    <row r="1" spans="1:9" x14ac:dyDescent="0.25">
      <c r="A1" s="3" t="s">
        <v>5</v>
      </c>
      <c r="H1" s="4"/>
      <c r="I1" s="3"/>
    </row>
    <row r="2" spans="1:9" x14ac:dyDescent="0.25">
      <c r="H2" s="7"/>
    </row>
    <row r="3" spans="1:9" x14ac:dyDescent="0.25">
      <c r="H3" s="8"/>
    </row>
    <row r="15" spans="1:9" x14ac:dyDescent="0.25">
      <c r="A15" s="2" t="s">
        <v>1</v>
      </c>
      <c r="B15" s="1" t="s">
        <v>7</v>
      </c>
    </row>
    <row r="16" spans="1:9" x14ac:dyDescent="0.25">
      <c r="B16" s="1" t="s">
        <v>119</v>
      </c>
    </row>
    <row r="17" spans="1:2" x14ac:dyDescent="0.25">
      <c r="A17" s="2" t="s">
        <v>80</v>
      </c>
      <c r="B17" s="1"/>
    </row>
    <row r="18" spans="1:2" x14ac:dyDescent="0.25">
      <c r="B18" s="1"/>
    </row>
  </sheetData>
  <hyperlinks>
    <hyperlink ref="B15" r:id="rId1"/>
  </hyperlinks>
  <pageMargins left="0.7" right="0.7" top="0.78740157499999996" bottom="0.78740157499999996" header="0.3" footer="0.3"/>
  <pageSetup paperSize="9" orientation="portrait" horizontalDpi="0" verticalDpi="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A19" sqref="A19"/>
    </sheetView>
  </sheetViews>
  <sheetFormatPr baseColWidth="10" defaultRowHeight="15" x14ac:dyDescent="0.25"/>
  <cols>
    <col min="1" max="6" width="11.42578125" style="2"/>
    <col min="7" max="7" width="6.7109375" style="2" customWidth="1"/>
    <col min="8" max="8" width="11.42578125" style="2"/>
    <col min="9" max="9" width="14.7109375" style="2" bestFit="1" customWidth="1"/>
    <col min="10" max="10" width="14.140625" style="2" bestFit="1" customWidth="1"/>
    <col min="11" max="11" width="8.85546875" style="2" customWidth="1"/>
    <col min="12" max="16384" width="11.42578125" style="2"/>
  </cols>
  <sheetData>
    <row r="1" spans="1:12" x14ac:dyDescent="0.25">
      <c r="A1" s="3" t="s">
        <v>5</v>
      </c>
      <c r="H1" s="4" t="s">
        <v>4</v>
      </c>
      <c r="I1" s="4"/>
      <c r="J1" s="4"/>
      <c r="K1" s="4"/>
      <c r="L1" s="3" t="s">
        <v>6</v>
      </c>
    </row>
    <row r="2" spans="1:12" x14ac:dyDescent="0.25">
      <c r="H2" s="6" t="s">
        <v>0</v>
      </c>
      <c r="I2" s="6" t="s">
        <v>77</v>
      </c>
      <c r="J2" s="6" t="s">
        <v>78</v>
      </c>
      <c r="K2" s="7"/>
    </row>
    <row r="3" spans="1:12" x14ac:dyDescent="0.25">
      <c r="H3" s="5">
        <v>6</v>
      </c>
      <c r="I3" s="5">
        <v>95</v>
      </c>
      <c r="J3" s="5">
        <f>100-I3</f>
        <v>5</v>
      </c>
      <c r="K3" s="8"/>
    </row>
    <row r="4" spans="1:12" x14ac:dyDescent="0.25">
      <c r="H4" s="5">
        <v>6.25</v>
      </c>
      <c r="I4" s="5">
        <v>92.5</v>
      </c>
      <c r="J4" s="5">
        <f t="shared" ref="J4:J11" si="0">100-I4</f>
        <v>7.5</v>
      </c>
      <c r="K4" s="8"/>
    </row>
    <row r="5" spans="1:12" x14ac:dyDescent="0.25">
      <c r="H5" s="5">
        <v>6.5</v>
      </c>
      <c r="I5" s="5">
        <v>90</v>
      </c>
      <c r="J5" s="5">
        <f t="shared" si="0"/>
        <v>10</v>
      </c>
      <c r="K5" s="8"/>
    </row>
    <row r="6" spans="1:12" x14ac:dyDescent="0.25">
      <c r="H6" s="5">
        <v>6.75</v>
      </c>
      <c r="I6" s="5">
        <v>85</v>
      </c>
      <c r="J6" s="5">
        <f t="shared" si="0"/>
        <v>15</v>
      </c>
      <c r="K6" s="8"/>
    </row>
    <row r="7" spans="1:12" x14ac:dyDescent="0.25">
      <c r="H7" s="5">
        <v>7</v>
      </c>
      <c r="I7" s="5">
        <v>77.5</v>
      </c>
      <c r="J7" s="5">
        <f t="shared" si="0"/>
        <v>22.5</v>
      </c>
      <c r="K7" s="8"/>
    </row>
    <row r="8" spans="1:12" x14ac:dyDescent="0.25">
      <c r="H8" s="5">
        <v>7.25</v>
      </c>
      <c r="I8" s="5">
        <v>67.5</v>
      </c>
      <c r="J8" s="5">
        <f t="shared" si="0"/>
        <v>32.5</v>
      </c>
      <c r="K8" s="8"/>
    </row>
    <row r="9" spans="1:12" x14ac:dyDescent="0.25">
      <c r="H9" s="5">
        <v>7.5</v>
      </c>
      <c r="I9" s="5">
        <v>50</v>
      </c>
      <c r="J9" s="5">
        <f t="shared" si="0"/>
        <v>50</v>
      </c>
      <c r="K9" s="8"/>
    </row>
    <row r="10" spans="1:12" x14ac:dyDescent="0.25">
      <c r="H10" s="5">
        <v>7.75</v>
      </c>
      <c r="I10" s="5">
        <v>38</v>
      </c>
      <c r="J10" s="5">
        <f t="shared" si="0"/>
        <v>62</v>
      </c>
      <c r="K10" s="8"/>
    </row>
    <row r="11" spans="1:12" x14ac:dyDescent="0.25">
      <c r="H11" s="5">
        <v>8</v>
      </c>
      <c r="I11" s="5">
        <v>28</v>
      </c>
      <c r="J11" s="5">
        <f t="shared" si="0"/>
        <v>72</v>
      </c>
      <c r="K11" s="8"/>
    </row>
    <row r="18" spans="1:2" x14ac:dyDescent="0.25">
      <c r="A18" s="2" t="s">
        <v>1</v>
      </c>
      <c r="B18" s="1" t="s">
        <v>3</v>
      </c>
    </row>
    <row r="19" spans="1:2" x14ac:dyDescent="0.25">
      <c r="A19" s="2" t="s">
        <v>80</v>
      </c>
      <c r="B19" s="1"/>
    </row>
    <row r="20" spans="1:2" x14ac:dyDescent="0.25">
      <c r="B20" s="1"/>
    </row>
  </sheetData>
  <hyperlinks>
    <hyperlink ref="B18" r:id="rId1"/>
  </hyperlinks>
  <pageMargins left="0.7" right="0.7" top="0.78740157499999996" bottom="0.78740157499999996" header="0.3" footer="0.3"/>
  <pageSetup paperSize="9" orientation="portrait" horizontalDpi="0" verticalDpi="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selection activeCell="K29" sqref="K29"/>
    </sheetView>
  </sheetViews>
  <sheetFormatPr baseColWidth="10" defaultRowHeight="15" x14ac:dyDescent="0.25"/>
  <cols>
    <col min="1" max="5" width="11.42578125" style="2"/>
    <col min="6" max="7" width="6.7109375" style="2" customWidth="1"/>
    <col min="8" max="8" width="11.42578125" style="2"/>
    <col min="9" max="9" width="14.7109375" style="2" bestFit="1" customWidth="1"/>
    <col min="10" max="10" width="14.140625" style="2" bestFit="1" customWidth="1"/>
    <col min="11" max="11" width="8.85546875" style="2" customWidth="1"/>
    <col min="12" max="16384" width="11.42578125" style="2"/>
  </cols>
  <sheetData>
    <row r="1" spans="1:12" x14ac:dyDescent="0.25">
      <c r="A1" s="3" t="s">
        <v>5</v>
      </c>
      <c r="H1" s="4" t="s">
        <v>4</v>
      </c>
      <c r="I1" s="4"/>
      <c r="J1" s="4"/>
      <c r="K1" s="4"/>
      <c r="L1" s="3" t="s">
        <v>6</v>
      </c>
    </row>
    <row r="2" spans="1:12" x14ac:dyDescent="0.25">
      <c r="H2" s="6" t="s">
        <v>0</v>
      </c>
      <c r="I2" s="6" t="s">
        <v>77</v>
      </c>
      <c r="J2" s="6" t="s">
        <v>78</v>
      </c>
      <c r="K2" s="7"/>
    </row>
    <row r="3" spans="1:12" x14ac:dyDescent="0.25">
      <c r="H3" s="5">
        <v>6</v>
      </c>
      <c r="I3" s="5">
        <v>97.5</v>
      </c>
      <c r="J3" s="5">
        <f>100-I3</f>
        <v>2.5</v>
      </c>
      <c r="K3" s="8"/>
    </row>
    <row r="4" spans="1:12" x14ac:dyDescent="0.25">
      <c r="H4" s="5">
        <v>6.2</v>
      </c>
      <c r="I4" s="5">
        <v>95</v>
      </c>
      <c r="J4" s="5">
        <f t="shared" ref="J4:J11" si="0">100-I4</f>
        <v>5</v>
      </c>
      <c r="K4" s="8"/>
    </row>
    <row r="5" spans="1:12" x14ac:dyDescent="0.25">
      <c r="H5" s="5">
        <v>6.4</v>
      </c>
      <c r="I5" s="5">
        <v>91.5</v>
      </c>
      <c r="J5" s="5">
        <f t="shared" si="0"/>
        <v>8.5</v>
      </c>
      <c r="K5" s="8"/>
    </row>
    <row r="6" spans="1:12" x14ac:dyDescent="0.25">
      <c r="H6" s="5">
        <v>6.6</v>
      </c>
      <c r="I6" s="5">
        <v>87.5</v>
      </c>
      <c r="J6" s="5">
        <f t="shared" si="0"/>
        <v>12.5</v>
      </c>
      <c r="K6" s="8"/>
    </row>
    <row r="7" spans="1:12" x14ac:dyDescent="0.25">
      <c r="H7" s="5">
        <v>6.8</v>
      </c>
      <c r="I7" s="5">
        <v>82.5</v>
      </c>
      <c r="J7" s="5">
        <f t="shared" si="0"/>
        <v>17.5</v>
      </c>
      <c r="K7" s="8"/>
    </row>
    <row r="8" spans="1:12" x14ac:dyDescent="0.25">
      <c r="H8" s="5">
        <v>7</v>
      </c>
      <c r="I8" s="5">
        <v>77.5</v>
      </c>
      <c r="J8" s="5">
        <f t="shared" si="0"/>
        <v>22.5</v>
      </c>
      <c r="K8" s="8"/>
    </row>
    <row r="9" spans="1:12" x14ac:dyDescent="0.25">
      <c r="H9" s="5">
        <v>7.2</v>
      </c>
      <c r="I9" s="5">
        <v>70</v>
      </c>
      <c r="J9" s="5">
        <f t="shared" si="0"/>
        <v>30</v>
      </c>
      <c r="K9" s="8"/>
    </row>
    <row r="10" spans="1:12" x14ac:dyDescent="0.25">
      <c r="H10" s="5">
        <v>7.4</v>
      </c>
      <c r="I10" s="5">
        <v>60</v>
      </c>
      <c r="J10" s="5">
        <f t="shared" si="0"/>
        <v>40</v>
      </c>
      <c r="K10" s="8"/>
    </row>
    <row r="11" spans="1:12" x14ac:dyDescent="0.25">
      <c r="H11" s="5">
        <v>7.6</v>
      </c>
      <c r="I11" s="5">
        <v>50</v>
      </c>
      <c r="J11" s="5">
        <f t="shared" si="0"/>
        <v>50</v>
      </c>
      <c r="K11" s="8"/>
    </row>
    <row r="12" spans="1:12" x14ac:dyDescent="0.25">
      <c r="H12" s="101">
        <v>7.8</v>
      </c>
      <c r="I12" s="5">
        <v>40</v>
      </c>
      <c r="J12" s="5">
        <f t="shared" ref="J12:J13" si="1">100-I12</f>
        <v>60</v>
      </c>
    </row>
    <row r="13" spans="1:12" x14ac:dyDescent="0.25">
      <c r="H13" s="101">
        <v>8</v>
      </c>
      <c r="I13" s="5">
        <v>27.5</v>
      </c>
      <c r="J13" s="5">
        <f t="shared" si="1"/>
        <v>72.5</v>
      </c>
    </row>
    <row r="21" spans="1:2" x14ac:dyDescent="0.25">
      <c r="A21" s="2" t="s">
        <v>1</v>
      </c>
      <c r="B21" s="1" t="s">
        <v>94</v>
      </c>
    </row>
    <row r="22" spans="1:2" x14ac:dyDescent="0.25">
      <c r="A22" s="2" t="s">
        <v>80</v>
      </c>
      <c r="B22" s="1"/>
    </row>
    <row r="23" spans="1:2" x14ac:dyDescent="0.25">
      <c r="B23" s="1"/>
    </row>
  </sheetData>
  <pageMargins left="0.7" right="0.7" top="0.78740157499999996" bottom="0.78740157499999996" header="0.3" footer="0.3"/>
  <pageSetup paperSize="9" orientation="portrait" horizontalDpi="0"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J20" sqref="J20"/>
    </sheetView>
  </sheetViews>
  <sheetFormatPr baseColWidth="10" defaultRowHeight="15" x14ac:dyDescent="0.25"/>
  <cols>
    <col min="1" max="6" width="11.42578125" style="2"/>
    <col min="7" max="7" width="14.7109375" style="2" bestFit="1" customWidth="1"/>
    <col min="8" max="8" width="14.140625" style="2" bestFit="1" customWidth="1"/>
    <col min="9" max="9" width="8.85546875" style="2" customWidth="1"/>
    <col min="10" max="16384" width="11.42578125" style="2"/>
  </cols>
  <sheetData>
    <row r="1" spans="1:10" x14ac:dyDescent="0.25">
      <c r="A1" s="3" t="s">
        <v>5</v>
      </c>
      <c r="F1" s="4" t="s">
        <v>4</v>
      </c>
      <c r="G1" s="4"/>
      <c r="H1" s="4"/>
      <c r="I1" s="4"/>
      <c r="J1" s="3" t="s">
        <v>6</v>
      </c>
    </row>
    <row r="2" spans="1:10" x14ac:dyDescent="0.25">
      <c r="F2" s="6" t="s">
        <v>0</v>
      </c>
      <c r="G2" s="6" t="s">
        <v>77</v>
      </c>
      <c r="H2" s="6" t="s">
        <v>78</v>
      </c>
      <c r="I2" s="7"/>
    </row>
    <row r="3" spans="1:10" x14ac:dyDescent="0.25">
      <c r="F3" s="5">
        <v>6.5</v>
      </c>
      <c r="G3" s="5">
        <v>91</v>
      </c>
      <c r="H3" s="5">
        <f>100-G3</f>
        <v>9</v>
      </c>
      <c r="I3" s="8"/>
    </row>
    <row r="4" spans="1:10" x14ac:dyDescent="0.25">
      <c r="F4" s="5">
        <v>6.6</v>
      </c>
      <c r="G4" s="5">
        <v>89</v>
      </c>
      <c r="H4" s="5">
        <f t="shared" ref="H4:H13" si="0">100-G4</f>
        <v>11</v>
      </c>
      <c r="I4" s="8"/>
    </row>
    <row r="5" spans="1:10" x14ac:dyDescent="0.25">
      <c r="F5" s="5">
        <v>6.7</v>
      </c>
      <c r="G5" s="5">
        <v>86</v>
      </c>
      <c r="H5" s="5">
        <f t="shared" si="0"/>
        <v>14</v>
      </c>
      <c r="I5" s="8"/>
    </row>
    <row r="6" spans="1:10" x14ac:dyDescent="0.25">
      <c r="F6" s="5">
        <v>6.8</v>
      </c>
      <c r="G6" s="5">
        <v>83</v>
      </c>
      <c r="H6" s="5">
        <f t="shared" si="0"/>
        <v>17</v>
      </c>
      <c r="I6" s="8"/>
    </row>
    <row r="7" spans="1:10" x14ac:dyDescent="0.25">
      <c r="F7" s="5">
        <v>6.9</v>
      </c>
      <c r="G7" s="5">
        <v>80</v>
      </c>
      <c r="H7" s="5">
        <f t="shared" si="0"/>
        <v>20</v>
      </c>
      <c r="I7" s="8"/>
    </row>
    <row r="8" spans="1:10" x14ac:dyDescent="0.25">
      <c r="F8" s="5">
        <v>7</v>
      </c>
      <c r="G8" s="5">
        <v>76</v>
      </c>
      <c r="H8" s="5">
        <f t="shared" si="0"/>
        <v>24</v>
      </c>
      <c r="I8" s="8"/>
    </row>
    <row r="9" spans="1:10" x14ac:dyDescent="0.25">
      <c r="F9" s="5">
        <v>7.1</v>
      </c>
      <c r="G9" s="5">
        <v>71</v>
      </c>
      <c r="H9" s="5">
        <f t="shared" si="0"/>
        <v>29</v>
      </c>
      <c r="I9" s="8"/>
    </row>
    <row r="10" spans="1:10" x14ac:dyDescent="0.25">
      <c r="F10" s="5">
        <v>7.2</v>
      </c>
      <c r="G10" s="5">
        <v>67</v>
      </c>
      <c r="H10" s="5">
        <f t="shared" si="0"/>
        <v>33</v>
      </c>
      <c r="I10" s="8"/>
    </row>
    <row r="11" spans="1:10" x14ac:dyDescent="0.25">
      <c r="F11" s="5">
        <v>7.3</v>
      </c>
      <c r="G11" s="5">
        <v>61</v>
      </c>
      <c r="H11" s="5">
        <f t="shared" si="0"/>
        <v>39</v>
      </c>
      <c r="I11" s="8"/>
    </row>
    <row r="12" spans="1:10" x14ac:dyDescent="0.25">
      <c r="F12" s="101">
        <v>7.4</v>
      </c>
      <c r="G12" s="5">
        <v>56</v>
      </c>
      <c r="H12" s="5">
        <f t="shared" si="0"/>
        <v>44</v>
      </c>
    </row>
    <row r="13" spans="1:10" x14ac:dyDescent="0.25">
      <c r="F13" s="101">
        <v>7.5</v>
      </c>
      <c r="G13" s="5">
        <v>50</v>
      </c>
      <c r="H13" s="5">
        <f t="shared" si="0"/>
        <v>50</v>
      </c>
    </row>
    <row r="14" spans="1:10" x14ac:dyDescent="0.25">
      <c r="F14" s="101">
        <v>7.6</v>
      </c>
      <c r="G14" s="5">
        <v>44</v>
      </c>
      <c r="H14" s="5">
        <f t="shared" ref="H14:H16" si="1">100-G14</f>
        <v>56</v>
      </c>
    </row>
    <row r="15" spans="1:10" x14ac:dyDescent="0.25">
      <c r="F15" s="101">
        <v>7.7</v>
      </c>
      <c r="G15" s="5">
        <v>39</v>
      </c>
      <c r="H15" s="5">
        <f t="shared" si="1"/>
        <v>61</v>
      </c>
    </row>
    <row r="16" spans="1:10" x14ac:dyDescent="0.25">
      <c r="F16" s="101">
        <v>7.8</v>
      </c>
      <c r="G16" s="5">
        <v>34</v>
      </c>
      <c r="H16" s="5">
        <f t="shared" si="1"/>
        <v>66</v>
      </c>
    </row>
    <row r="22" spans="1:2" x14ac:dyDescent="0.25">
      <c r="A22" s="2" t="s">
        <v>1</v>
      </c>
      <c r="B22" s="1" t="s">
        <v>119</v>
      </c>
    </row>
    <row r="23" spans="1:2" x14ac:dyDescent="0.25">
      <c r="B23" s="1" t="s">
        <v>120</v>
      </c>
    </row>
    <row r="24" spans="1:2" x14ac:dyDescent="0.25">
      <c r="A24" s="2" t="s">
        <v>80</v>
      </c>
      <c r="B24" s="1"/>
    </row>
    <row r="25" spans="1:2" x14ac:dyDescent="0.25">
      <c r="B25" s="1"/>
    </row>
  </sheetData>
  <hyperlinks>
    <hyperlink ref="B23" r:id="rId1"/>
  </hyperlinks>
  <pageMargins left="0.7" right="0.7" top="0.78740157499999996" bottom="0.78740157499999996" header="0.3" footer="0.3"/>
  <pageSetup paperSize="9" orientation="portrait" horizontalDpi="0" verticalDpi="0"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16</vt:i4>
      </vt:variant>
    </vt:vector>
  </HeadingPairs>
  <TitlesOfParts>
    <vt:vector size="16" baseType="lpstr">
      <vt:lpstr>Start</vt:lpstr>
      <vt:lpstr>Rechner aktives Chlor</vt:lpstr>
      <vt:lpstr>Rechner pH Senker Dosierung</vt:lpstr>
      <vt:lpstr>Rechner Chlor Dosierung</vt:lpstr>
      <vt:lpstr>Quelle pH 1</vt:lpstr>
      <vt:lpstr>Quelle pH 2</vt:lpstr>
      <vt:lpstr>Quelle pH 3</vt:lpstr>
      <vt:lpstr>Quelle pH 4</vt:lpstr>
      <vt:lpstr>Quelle pH 5</vt:lpstr>
      <vt:lpstr>Quelle CYA 1</vt:lpstr>
      <vt:lpstr>Quelle CYA 2</vt:lpstr>
      <vt:lpstr>Quelle pH Senker 1</vt:lpstr>
      <vt:lpstr>Quelle pH Senker 2</vt:lpstr>
      <vt:lpstr>Quelle Chlor 1</vt:lpstr>
      <vt:lpstr>Quelle Chlor 2</vt:lpstr>
      <vt:lpstr>Quelle Redox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dc:creator>
  <cp:lastModifiedBy>Schlenstedt, Michael</cp:lastModifiedBy>
  <dcterms:created xsi:type="dcterms:W3CDTF">2021-07-08T19:26:26Z</dcterms:created>
  <dcterms:modified xsi:type="dcterms:W3CDTF">2021-07-13T07:11:22Z</dcterms:modified>
</cp:coreProperties>
</file>