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stic Model (Logit)" sheetId="1" r:id="rId1"/>
    <sheet name="Bingo Bonus" sheetId="5" r:id="rId2"/>
  </sheets>
  <calcPr calcId="152511"/>
</workbook>
</file>

<file path=xl/calcChain.xml><?xml version="1.0" encoding="utf-8"?>
<calcChain xmlns="http://schemas.openxmlformats.org/spreadsheetml/2006/main">
  <c r="J9" i="5" l="1"/>
  <c r="F18" i="5"/>
  <c r="G18" i="5"/>
  <c r="J4" i="5" s="1"/>
  <c r="E18" i="5"/>
  <c r="J8" i="5" s="1"/>
  <c r="J3" i="5" l="1"/>
  <c r="J5" i="5"/>
  <c r="J2" i="5"/>
  <c r="J6" i="5"/>
  <c r="J7" i="5"/>
  <c r="I10" i="1" l="1"/>
  <c r="I2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H17" i="1" s="1"/>
  <c r="G18" i="1"/>
  <c r="G19" i="1"/>
  <c r="G20" i="1"/>
  <c r="G21" i="1"/>
  <c r="G22" i="1"/>
  <c r="G23" i="1"/>
  <c r="G24" i="1"/>
  <c r="G25" i="1"/>
  <c r="G26" i="1"/>
  <c r="G27" i="1"/>
  <c r="G28" i="1"/>
  <c r="G4" i="1"/>
  <c r="F5" i="1"/>
  <c r="H5" i="1" s="1"/>
  <c r="F6" i="1"/>
  <c r="H6" i="1" s="1"/>
  <c r="F7" i="1"/>
  <c r="H7" i="1" s="1"/>
  <c r="F8" i="1"/>
  <c r="F9" i="1"/>
  <c r="H9" i="1" s="1"/>
  <c r="F10" i="1"/>
  <c r="H10" i="1" s="1"/>
  <c r="F11" i="1"/>
  <c r="H11" i="1" s="1"/>
  <c r="F12" i="1"/>
  <c r="F13" i="1"/>
  <c r="H13" i="1" s="1"/>
  <c r="F14" i="1"/>
  <c r="H14" i="1" s="1"/>
  <c r="F15" i="1"/>
  <c r="H15" i="1" s="1"/>
  <c r="F16" i="1"/>
  <c r="F17" i="1"/>
  <c r="F18" i="1"/>
  <c r="H18" i="1" s="1"/>
  <c r="F19" i="1"/>
  <c r="H19" i="1" s="1"/>
  <c r="F20" i="1"/>
  <c r="F21" i="1"/>
  <c r="H21" i="1" s="1"/>
  <c r="F22" i="1"/>
  <c r="H22" i="1" s="1"/>
  <c r="F23" i="1"/>
  <c r="H23" i="1" s="1"/>
  <c r="F24" i="1"/>
  <c r="F25" i="1"/>
  <c r="H25" i="1" s="1"/>
  <c r="F26" i="1"/>
  <c r="H26" i="1" s="1"/>
  <c r="F27" i="1"/>
  <c r="H27" i="1" s="1"/>
  <c r="F28" i="1"/>
  <c r="F4" i="1"/>
  <c r="H4" i="1" s="1"/>
  <c r="E29" i="1"/>
  <c r="I7" i="1" s="1"/>
  <c r="D29" i="1"/>
  <c r="J8" i="1" s="1"/>
  <c r="I14" i="1" l="1"/>
  <c r="H28" i="1"/>
  <c r="H24" i="1"/>
  <c r="H20" i="1"/>
  <c r="H16" i="1"/>
  <c r="H12" i="1"/>
  <c r="H8" i="1"/>
  <c r="H30" i="1" s="1"/>
  <c r="H31" i="1" s="1"/>
  <c r="N14" i="1" s="1"/>
  <c r="I22" i="1"/>
  <c r="I6" i="1"/>
  <c r="I18" i="1"/>
  <c r="J27" i="1"/>
  <c r="J23" i="1"/>
  <c r="J19" i="1"/>
  <c r="J15" i="1"/>
  <c r="J11" i="1"/>
  <c r="J7" i="1"/>
  <c r="K7" i="1" s="1"/>
  <c r="I4" i="1"/>
  <c r="I21" i="1"/>
  <c r="I13" i="1"/>
  <c r="I5" i="1"/>
  <c r="J22" i="1"/>
  <c r="K22" i="1" s="1"/>
  <c r="J18" i="1"/>
  <c r="J6" i="1"/>
  <c r="K6" i="1" s="1"/>
  <c r="I28" i="1"/>
  <c r="I24" i="1"/>
  <c r="I20" i="1"/>
  <c r="I16" i="1"/>
  <c r="K16" i="1" s="1"/>
  <c r="I12" i="1"/>
  <c r="I8" i="1"/>
  <c r="K8" i="1" s="1"/>
  <c r="J4" i="1"/>
  <c r="J25" i="1"/>
  <c r="J21" i="1"/>
  <c r="J17" i="1"/>
  <c r="J13" i="1"/>
  <c r="J9" i="1"/>
  <c r="J5" i="1"/>
  <c r="I25" i="1"/>
  <c r="I17" i="1"/>
  <c r="I9" i="1"/>
  <c r="K9" i="1" s="1"/>
  <c r="J26" i="1"/>
  <c r="K26" i="1" s="1"/>
  <c r="J14" i="1"/>
  <c r="J10" i="1"/>
  <c r="I27" i="1"/>
  <c r="I23" i="1"/>
  <c r="K23" i="1" s="1"/>
  <c r="I19" i="1"/>
  <c r="K19" i="1" s="1"/>
  <c r="I15" i="1"/>
  <c r="K15" i="1" s="1"/>
  <c r="I11" i="1"/>
  <c r="K11" i="1" s="1"/>
  <c r="J28" i="1"/>
  <c r="J24" i="1"/>
  <c r="J20" i="1"/>
  <c r="J16" i="1"/>
  <c r="J12" i="1"/>
  <c r="K5" i="1"/>
  <c r="K27" i="1"/>
  <c r="K18" i="1"/>
  <c r="K14" i="1"/>
  <c r="K10" i="1"/>
  <c r="K28" i="1"/>
  <c r="K24" i="1"/>
  <c r="K20" i="1"/>
  <c r="K12" i="1"/>
  <c r="K4" i="1"/>
  <c r="K13" i="1"/>
  <c r="N16" i="1" l="1"/>
  <c r="N15" i="1"/>
  <c r="K21" i="1"/>
  <c r="K25" i="1"/>
  <c r="K17" i="1"/>
  <c r="K30" i="1"/>
  <c r="K31" i="1" s="1"/>
  <c r="N8" i="1" s="1"/>
  <c r="N10" i="1" l="1"/>
  <c r="N20" i="1"/>
  <c r="N9" i="1"/>
</calcChain>
</file>

<file path=xl/sharedStrings.xml><?xml version="1.0" encoding="utf-8"?>
<sst xmlns="http://schemas.openxmlformats.org/spreadsheetml/2006/main" count="54" uniqueCount="44">
  <si>
    <t>Y</t>
  </si>
  <si>
    <t>X8</t>
  </si>
  <si>
    <t>P_0</t>
  </si>
  <si>
    <t>P_1</t>
  </si>
  <si>
    <t>Average</t>
  </si>
  <si>
    <t>Log Likelihood</t>
  </si>
  <si>
    <t>-2 Log L</t>
  </si>
  <si>
    <t>Log L0</t>
  </si>
  <si>
    <t>Log L1</t>
  </si>
  <si>
    <t>Log L</t>
  </si>
  <si>
    <t>Intercept and Covariants</t>
  </si>
  <si>
    <t>Intercept Only</t>
  </si>
  <si>
    <t xml:space="preserve">AIC </t>
  </si>
  <si>
    <t>BIC</t>
  </si>
  <si>
    <t>2K + D</t>
  </si>
  <si>
    <t>BIC/SB</t>
  </si>
  <si>
    <t>K ln(N) + D</t>
  </si>
  <si>
    <t>Intercept Only  (K=1)</t>
  </si>
  <si>
    <t>Intercept and Covariants (K=2)</t>
  </si>
  <si>
    <t>Likelihood Ratio Test Value</t>
  </si>
  <si>
    <t>-2 Log L (D)</t>
  </si>
  <si>
    <t>=Intercept Model D - Full Model D</t>
  </si>
  <si>
    <t xml:space="preserve">Total Deviation </t>
  </si>
  <si>
    <t>D</t>
  </si>
  <si>
    <t>Total Observations</t>
  </si>
  <si>
    <t>N</t>
  </si>
  <si>
    <t>S.N0</t>
  </si>
  <si>
    <t>Concordant %</t>
  </si>
  <si>
    <t>C Statistic</t>
  </si>
  <si>
    <t>Sommer's D</t>
  </si>
  <si>
    <t>Gamma</t>
  </si>
  <si>
    <t>Total 0's = 9</t>
  </si>
  <si>
    <t>Total 1's = 16</t>
  </si>
  <si>
    <t>Concordant-C</t>
  </si>
  <si>
    <t>Discordant-D</t>
  </si>
  <si>
    <t>Tie-T</t>
  </si>
  <si>
    <t>Discordant %</t>
  </si>
  <si>
    <t>Tied %</t>
  </si>
  <si>
    <t>Pairs</t>
  </si>
  <si>
    <t>Tau-a</t>
  </si>
  <si>
    <t>I created the model in R and predicted P_1 and P_0 for the calculation.</t>
  </si>
  <si>
    <t>According to AIC, full model is better than the intercept only as full model AIC value is lower.</t>
  </si>
  <si>
    <t>According to SB, full model is better than the intercept only as full model SB value is lower.</t>
  </si>
  <si>
    <t>According to Likelihood Ratio Test, the full model better than the intercept only as the full model total diviation is less then intercept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</si>
</sst>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0" fillId="0" borderId="0" xfId="0" quotePrefix="1"/>
    <xf numFmtId="0" fontId="4" fillId="0" borderId="0" xfId="0" applyFont="1"/>
    <xf numFmtId="0" fontId="4" fillId="0" borderId="0" xfId="0" quotePrefix="1" applyFont="1"/>
    <xf numFmtId="0" fontId="6" fillId="3" borderId="0" xfId="3" applyFont="1"/>
    <xf numFmtId="0" fontId="7" fillId="2" borderId="0" xfId="2" applyFont="1"/>
    <xf numFmtId="0" fontId="4" fillId="5" borderId="1" xfId="0" applyFont="1" applyFill="1" applyBorder="1"/>
    <xf numFmtId="0" fontId="7" fillId="2" borderId="1" xfId="2" applyFont="1" applyBorder="1"/>
    <xf numFmtId="0" fontId="0" fillId="0" borderId="0" xfId="0" applyFont="1"/>
    <xf numFmtId="0" fontId="4" fillId="0" borderId="1" xfId="0" applyFont="1" applyBorder="1"/>
    <xf numFmtId="0" fontId="0" fillId="0" borderId="1" xfId="0" applyBorder="1"/>
    <xf numFmtId="0" fontId="4" fillId="5" borderId="0" xfId="0" applyFont="1" applyFill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0" fillId="6" borderId="1" xfId="0" applyFill="1" applyBorder="1"/>
    <xf numFmtId="0" fontId="4" fillId="5" borderId="1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0" fillId="0" borderId="0" xfId="0" applyFill="1" applyBorder="1"/>
    <xf numFmtId="0" fontId="4" fillId="5" borderId="2" xfId="0" applyFont="1" applyFill="1" applyBorder="1"/>
    <xf numFmtId="0" fontId="4" fillId="5" borderId="1" xfId="0" applyFont="1" applyFill="1" applyBorder="1" applyAlignment="1">
      <alignment horizontal="center"/>
    </xf>
    <xf numFmtId="0" fontId="7" fillId="2" borderId="1" xfId="2" applyFont="1" applyBorder="1" applyAlignment="1">
      <alignment horizontal="center"/>
    </xf>
    <xf numFmtId="0" fontId="0" fillId="0" borderId="1" xfId="0" quotePrefix="1" applyBorder="1"/>
    <xf numFmtId="0" fontId="4" fillId="0" borderId="3" xfId="0" applyFont="1" applyBorder="1"/>
    <xf numFmtId="0" fontId="8" fillId="0" borderId="0" xfId="0" applyFont="1" applyAlignment="1"/>
    <xf numFmtId="0" fontId="9" fillId="0" borderId="0" xfId="0" applyFont="1"/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266700</xdr:colOff>
      <xdr:row>0</xdr:row>
      <xdr:rowOff>142402</xdr:rowOff>
    </xdr:from>
    <xdr:to>
      <xdr:col>23</xdr:col>
      <xdr:colOff>199330</xdr:colOff>
      <xdr:row>18</xdr:row>
      <xdr:rowOff>180474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4175" y="142402"/>
          <a:ext cx="4809430" cy="3467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B1" workbookViewId="0">
      <selection activeCell="F1" sqref="F1"/>
    </sheetView>
  </sheetViews>
  <sheetFormatPr defaultRowHeight="15" x14ac:dyDescent="0.25"/>
  <cols>
    <col min="1" max="1" width="3.28515625" bestFit="1" customWidth="1"/>
    <col min="2" max="2" width="7.5703125" customWidth="1"/>
    <col min="3" max="3" width="5" bestFit="1" customWidth="1"/>
    <col min="6" max="11" width="12.7109375" bestFit="1" customWidth="1"/>
    <col min="12" max="12" width="4.140625" customWidth="1"/>
    <col min="13" max="13" width="24.5703125" customWidth="1"/>
    <col min="14" max="14" width="12" bestFit="1" customWidth="1"/>
    <col min="15" max="15" width="3" bestFit="1" customWidth="1"/>
  </cols>
  <sheetData>
    <row r="1" spans="1:15" x14ac:dyDescent="0.25">
      <c r="B1" s="6" t="s">
        <v>40</v>
      </c>
      <c r="C1" s="6"/>
      <c r="D1" s="6"/>
      <c r="E1" s="6"/>
      <c r="F1" s="6"/>
      <c r="G1" s="6"/>
    </row>
    <row r="2" spans="1:15" x14ac:dyDescent="0.25">
      <c r="F2" s="24" t="s">
        <v>10</v>
      </c>
      <c r="G2" s="24"/>
      <c r="H2" s="24"/>
      <c r="I2" s="25" t="s">
        <v>11</v>
      </c>
      <c r="J2" s="25"/>
      <c r="K2" s="25"/>
      <c r="M2" t="s">
        <v>24</v>
      </c>
      <c r="N2" t="s">
        <v>25</v>
      </c>
      <c r="O2">
        <v>25</v>
      </c>
    </row>
    <row r="3" spans="1:15" x14ac:dyDescent="0.25">
      <c r="A3" s="1"/>
      <c r="B3" s="11" t="s">
        <v>0</v>
      </c>
      <c r="C3" s="11" t="s">
        <v>1</v>
      </c>
      <c r="D3" s="11" t="s">
        <v>2</v>
      </c>
      <c r="E3" s="11" t="s">
        <v>3</v>
      </c>
      <c r="F3" s="23" t="s">
        <v>7</v>
      </c>
      <c r="G3" s="8" t="s">
        <v>8</v>
      </c>
      <c r="H3" s="8" t="s">
        <v>9</v>
      </c>
      <c r="I3" s="9" t="s">
        <v>7</v>
      </c>
      <c r="J3" s="9" t="s">
        <v>8</v>
      </c>
      <c r="K3" s="9" t="s">
        <v>9</v>
      </c>
      <c r="M3" t="s">
        <v>12</v>
      </c>
      <c r="N3" t="s">
        <v>14</v>
      </c>
    </row>
    <row r="4" spans="1:15" x14ac:dyDescent="0.25">
      <c r="A4" s="1">
        <v>1</v>
      </c>
      <c r="B4" s="12">
        <v>1</v>
      </c>
      <c r="C4" s="12">
        <v>35.299999999999997</v>
      </c>
      <c r="D4" s="12">
        <v>5.1574519999999999E-2</v>
      </c>
      <c r="E4" s="12">
        <v>0.94842550000000003</v>
      </c>
      <c r="F4">
        <f>(1-B4)*LN(D4)</f>
        <v>0</v>
      </c>
      <c r="G4">
        <f>B4*LN(E4)</f>
        <v>-5.2952037763058755E-2</v>
      </c>
      <c r="H4">
        <f>SUM(F4:G4)</f>
        <v>-5.2952037763058755E-2</v>
      </c>
      <c r="I4">
        <f>B4*LN($E$29)</f>
        <v>-0.44628707762841979</v>
      </c>
      <c r="J4">
        <f>(1-B4)*LN($D$29)</f>
        <v>0</v>
      </c>
      <c r="K4">
        <f>SUM(I4:J4)</f>
        <v>-0.44628707762841979</v>
      </c>
      <c r="M4" t="s">
        <v>15</v>
      </c>
      <c r="N4" t="s">
        <v>16</v>
      </c>
    </row>
    <row r="5" spans="1:15" x14ac:dyDescent="0.25">
      <c r="A5" s="1">
        <v>2</v>
      </c>
      <c r="B5" s="12">
        <v>1</v>
      </c>
      <c r="C5" s="12">
        <v>29.7</v>
      </c>
      <c r="D5" s="12">
        <v>2.8814090000000001E-2</v>
      </c>
      <c r="E5" s="12">
        <v>0.97118590000000005</v>
      </c>
      <c r="F5">
        <f t="shared" ref="F5:F28" si="0">(1-B5)*LN(D5)</f>
        <v>0</v>
      </c>
      <c r="G5">
        <f t="shared" ref="G5:G28" si="1">B5*LN(E5)</f>
        <v>-2.923737690420318E-2</v>
      </c>
      <c r="H5">
        <f t="shared" ref="H5:H28" si="2">SUM(F5:G5)</f>
        <v>-2.923737690420318E-2</v>
      </c>
      <c r="I5">
        <f t="shared" ref="I5:I28" si="3">B5*LN($E$29)</f>
        <v>-0.44628707762841979</v>
      </c>
      <c r="J5">
        <f t="shared" ref="J5:J28" si="4">(1-B5)*LN($D$29)</f>
        <v>0</v>
      </c>
      <c r="K5">
        <f t="shared" ref="K5:K28" si="5">SUM(I5:J5)</f>
        <v>-0.44628707762841979</v>
      </c>
      <c r="M5" t="s">
        <v>22</v>
      </c>
      <c r="N5" t="s">
        <v>23</v>
      </c>
    </row>
    <row r="6" spans="1:15" x14ac:dyDescent="0.25">
      <c r="A6" s="1">
        <v>3</v>
      </c>
      <c r="B6" s="12">
        <v>1</v>
      </c>
      <c r="C6" s="12">
        <v>30.8</v>
      </c>
      <c r="D6" s="12">
        <v>3.2337940000000003E-2</v>
      </c>
      <c r="E6" s="12">
        <v>0.96766209999999997</v>
      </c>
      <c r="F6">
        <f t="shared" si="0"/>
        <v>0</v>
      </c>
      <c r="G6">
        <f t="shared" si="1"/>
        <v>-3.2872322892694733E-2</v>
      </c>
      <c r="H6">
        <f t="shared" si="2"/>
        <v>-3.2872322892694733E-2</v>
      </c>
      <c r="I6">
        <f t="shared" si="3"/>
        <v>-0.44628707762841979</v>
      </c>
      <c r="J6">
        <f t="shared" si="4"/>
        <v>0</v>
      </c>
      <c r="K6">
        <f t="shared" si="5"/>
        <v>-0.44628707762841979</v>
      </c>
    </row>
    <row r="7" spans="1:15" x14ac:dyDescent="0.25">
      <c r="A7" s="1">
        <v>4</v>
      </c>
      <c r="B7" s="12">
        <v>0</v>
      </c>
      <c r="C7" s="12">
        <v>58.8</v>
      </c>
      <c r="D7" s="12">
        <v>0.40872164</v>
      </c>
      <c r="E7" s="12">
        <v>0.59127839999999998</v>
      </c>
      <c r="F7">
        <f t="shared" si="0"/>
        <v>-0.89472094144073144</v>
      </c>
      <c r="G7">
        <f t="shared" si="1"/>
        <v>0</v>
      </c>
      <c r="H7">
        <f t="shared" si="2"/>
        <v>-0.89472094144073144</v>
      </c>
      <c r="I7">
        <f t="shared" si="3"/>
        <v>0</v>
      </c>
      <c r="J7">
        <f t="shared" si="4"/>
        <v>-1.0216512453097597</v>
      </c>
      <c r="K7">
        <f t="shared" si="5"/>
        <v>-1.0216512453097597</v>
      </c>
      <c r="M7" s="25" t="s">
        <v>17</v>
      </c>
      <c r="N7" s="25"/>
      <c r="O7" s="25"/>
    </row>
    <row r="8" spans="1:15" x14ac:dyDescent="0.25">
      <c r="A8" s="1">
        <v>5</v>
      </c>
      <c r="B8" s="12">
        <v>1</v>
      </c>
      <c r="C8" s="12">
        <v>61.4</v>
      </c>
      <c r="D8" s="12">
        <v>0.47802612</v>
      </c>
      <c r="E8" s="12">
        <v>0.52197389999999999</v>
      </c>
      <c r="F8">
        <f t="shared" si="0"/>
        <v>0</v>
      </c>
      <c r="G8">
        <f t="shared" si="1"/>
        <v>-0.65013769234954</v>
      </c>
      <c r="H8">
        <f t="shared" si="2"/>
        <v>-0.65013769234954</v>
      </c>
      <c r="I8">
        <f t="shared" si="3"/>
        <v>-0.44628707762841979</v>
      </c>
      <c r="J8">
        <f t="shared" si="4"/>
        <v>0</v>
      </c>
      <c r="K8">
        <f t="shared" si="5"/>
        <v>-0.44628707762841979</v>
      </c>
      <c r="M8" s="26" t="s">
        <v>20</v>
      </c>
      <c r="N8" s="11">
        <f>K31</f>
        <v>32.670908899685102</v>
      </c>
    </row>
    <row r="9" spans="1:15" x14ac:dyDescent="0.25">
      <c r="A9" s="1">
        <v>6</v>
      </c>
      <c r="B9" s="12">
        <v>1</v>
      </c>
      <c r="C9" s="12">
        <v>71.3</v>
      </c>
      <c r="D9" s="12">
        <v>0.72773343999999995</v>
      </c>
      <c r="E9" s="12">
        <v>0.27226660000000003</v>
      </c>
      <c r="F9">
        <f t="shared" si="0"/>
        <v>0</v>
      </c>
      <c r="G9">
        <f t="shared" si="1"/>
        <v>-1.3009735456578031</v>
      </c>
      <c r="H9">
        <f t="shared" si="2"/>
        <v>-1.3009735456578031</v>
      </c>
      <c r="I9">
        <f t="shared" si="3"/>
        <v>-0.44628707762841979</v>
      </c>
      <c r="J9">
        <f t="shared" si="4"/>
        <v>0</v>
      </c>
      <c r="K9">
        <f t="shared" si="5"/>
        <v>-0.44628707762841979</v>
      </c>
      <c r="M9" s="12" t="s">
        <v>12</v>
      </c>
      <c r="N9" s="11">
        <f>2*1 + N8</f>
        <v>34.670908899685102</v>
      </c>
    </row>
    <row r="10" spans="1:15" x14ac:dyDescent="0.25">
      <c r="A10" s="1">
        <v>7</v>
      </c>
      <c r="B10" s="12">
        <v>0</v>
      </c>
      <c r="C10" s="12">
        <v>74.400000000000006</v>
      </c>
      <c r="D10" s="12">
        <v>0.78894034999999996</v>
      </c>
      <c r="E10" s="12">
        <v>0.21105969999999999</v>
      </c>
      <c r="F10">
        <f t="shared" si="0"/>
        <v>-0.23706456302212361</v>
      </c>
      <c r="G10">
        <f t="shared" si="1"/>
        <v>0</v>
      </c>
      <c r="H10">
        <f t="shared" si="2"/>
        <v>-0.23706456302212361</v>
      </c>
      <c r="I10">
        <f t="shared" si="3"/>
        <v>0</v>
      </c>
      <c r="J10">
        <f t="shared" si="4"/>
        <v>-1.0216512453097597</v>
      </c>
      <c r="K10">
        <f t="shared" si="5"/>
        <v>-1.0216512453097597</v>
      </c>
      <c r="M10" s="12" t="s">
        <v>13</v>
      </c>
      <c r="N10" s="11">
        <f>1*LN(25) + N8</f>
        <v>35.889784724553301</v>
      </c>
    </row>
    <row r="11" spans="1:15" x14ac:dyDescent="0.25">
      <c r="A11" s="1">
        <v>8</v>
      </c>
      <c r="B11" s="12">
        <v>0</v>
      </c>
      <c r="C11" s="12">
        <v>76.7</v>
      </c>
      <c r="D11" s="12">
        <v>0.82741158000000004</v>
      </c>
      <c r="E11" s="12">
        <v>0.1725884</v>
      </c>
      <c r="F11">
        <f t="shared" si="0"/>
        <v>-0.18945302940374303</v>
      </c>
      <c r="G11">
        <f t="shared" si="1"/>
        <v>0</v>
      </c>
      <c r="H11">
        <f t="shared" si="2"/>
        <v>-0.18945302940374303</v>
      </c>
      <c r="I11">
        <f t="shared" si="3"/>
        <v>0</v>
      </c>
      <c r="J11">
        <f t="shared" si="4"/>
        <v>-1.0216512453097597</v>
      </c>
      <c r="K11">
        <f t="shared" si="5"/>
        <v>-1.0216512453097597</v>
      </c>
    </row>
    <row r="12" spans="1:15" x14ac:dyDescent="0.25">
      <c r="A12" s="1">
        <v>9</v>
      </c>
      <c r="B12" s="12">
        <v>0</v>
      </c>
      <c r="C12" s="12">
        <v>70.7</v>
      </c>
      <c r="D12" s="12">
        <v>0.71468290000000001</v>
      </c>
      <c r="E12" s="12">
        <v>0.28531709999999999</v>
      </c>
      <c r="F12">
        <f t="shared" si="0"/>
        <v>-0.33591633116528685</v>
      </c>
      <c r="G12">
        <f t="shared" si="1"/>
        <v>0</v>
      </c>
      <c r="H12">
        <f t="shared" si="2"/>
        <v>-0.33591633116528685</v>
      </c>
      <c r="I12">
        <f t="shared" si="3"/>
        <v>0</v>
      </c>
      <c r="J12">
        <f t="shared" si="4"/>
        <v>-1.0216512453097597</v>
      </c>
      <c r="K12">
        <f t="shared" si="5"/>
        <v>-1.0216512453097597</v>
      </c>
    </row>
    <row r="13" spans="1:15" x14ac:dyDescent="0.25">
      <c r="A13" s="1">
        <v>10</v>
      </c>
      <c r="B13" s="12">
        <v>1</v>
      </c>
      <c r="C13" s="12">
        <v>57.5</v>
      </c>
      <c r="D13" s="12">
        <v>0.37521631999999999</v>
      </c>
      <c r="E13" s="12">
        <v>0.62478370000000005</v>
      </c>
      <c r="F13">
        <f t="shared" si="0"/>
        <v>0</v>
      </c>
      <c r="G13">
        <f t="shared" si="1"/>
        <v>-0.47034976914523907</v>
      </c>
      <c r="H13">
        <f t="shared" si="2"/>
        <v>-0.47034976914523907</v>
      </c>
      <c r="I13">
        <f t="shared" si="3"/>
        <v>-0.44628707762841979</v>
      </c>
      <c r="J13">
        <f t="shared" si="4"/>
        <v>0</v>
      </c>
      <c r="K13">
        <f t="shared" si="5"/>
        <v>-0.44628707762841979</v>
      </c>
      <c r="M13" s="24" t="s">
        <v>18</v>
      </c>
      <c r="N13" s="24"/>
      <c r="O13" s="24"/>
    </row>
    <row r="14" spans="1:15" x14ac:dyDescent="0.25">
      <c r="A14" s="1">
        <v>11</v>
      </c>
      <c r="B14" s="12">
        <v>0</v>
      </c>
      <c r="C14" s="12">
        <v>46.4</v>
      </c>
      <c r="D14" s="12">
        <v>0.15305490999999999</v>
      </c>
      <c r="E14" s="12">
        <v>0.84694510000000001</v>
      </c>
      <c r="F14">
        <f t="shared" si="0"/>
        <v>-1.8769585330860257</v>
      </c>
      <c r="G14">
        <f t="shared" si="1"/>
        <v>0</v>
      </c>
      <c r="H14">
        <f t="shared" si="2"/>
        <v>-1.8769585330860257</v>
      </c>
      <c r="I14">
        <f t="shared" si="3"/>
        <v>0</v>
      </c>
      <c r="J14">
        <f t="shared" si="4"/>
        <v>-1.0216512453097597</v>
      </c>
      <c r="K14">
        <f t="shared" si="5"/>
        <v>-1.0216512453097597</v>
      </c>
      <c r="M14" s="26" t="s">
        <v>20</v>
      </c>
      <c r="N14" s="11">
        <f>H31</f>
        <v>21.699480429291356</v>
      </c>
    </row>
    <row r="15" spans="1:15" x14ac:dyDescent="0.25">
      <c r="A15" s="1">
        <v>12</v>
      </c>
      <c r="B15" s="12">
        <v>1</v>
      </c>
      <c r="C15" s="12">
        <v>28.9</v>
      </c>
      <c r="D15" s="12">
        <v>2.6488279999999999E-2</v>
      </c>
      <c r="E15" s="12">
        <v>0.97351169999999998</v>
      </c>
      <c r="F15">
        <f t="shared" si="0"/>
        <v>0</v>
      </c>
      <c r="G15">
        <f t="shared" si="1"/>
        <v>-2.6845435752119576E-2</v>
      </c>
      <c r="H15">
        <f t="shared" si="2"/>
        <v>-2.6845435752119576E-2</v>
      </c>
      <c r="I15">
        <f t="shared" si="3"/>
        <v>-0.44628707762841979</v>
      </c>
      <c r="J15">
        <f t="shared" si="4"/>
        <v>0</v>
      </c>
      <c r="K15">
        <f t="shared" si="5"/>
        <v>-0.44628707762841979</v>
      </c>
      <c r="M15" s="12" t="s">
        <v>12</v>
      </c>
      <c r="N15" s="11">
        <f>2*2+N14</f>
        <v>25.699480429291356</v>
      </c>
    </row>
    <row r="16" spans="1:15" x14ac:dyDescent="0.25">
      <c r="A16" s="1">
        <v>13</v>
      </c>
      <c r="B16" s="12">
        <v>1</v>
      </c>
      <c r="C16" s="12">
        <v>28.1</v>
      </c>
      <c r="D16" s="12">
        <v>2.4345510000000001E-2</v>
      </c>
      <c r="E16" s="12">
        <v>0.97565449999999998</v>
      </c>
      <c r="F16">
        <f t="shared" si="0"/>
        <v>0</v>
      </c>
      <c r="G16">
        <f t="shared" si="1"/>
        <v>-2.4646751142023821E-2</v>
      </c>
      <c r="H16">
        <f t="shared" si="2"/>
        <v>-2.4646751142023821E-2</v>
      </c>
      <c r="I16">
        <f t="shared" si="3"/>
        <v>-0.44628707762841979</v>
      </c>
      <c r="J16">
        <f t="shared" si="4"/>
        <v>0</v>
      </c>
      <c r="K16">
        <f t="shared" si="5"/>
        <v>-0.44628707762841979</v>
      </c>
      <c r="M16" s="12" t="s">
        <v>13</v>
      </c>
      <c r="N16" s="11">
        <f>2*LN(25) + N14</f>
        <v>28.137232079027758</v>
      </c>
    </row>
    <row r="17" spans="1:14" x14ac:dyDescent="0.25">
      <c r="A17" s="1">
        <v>14</v>
      </c>
      <c r="B17" s="12">
        <v>1</v>
      </c>
      <c r="C17" s="12">
        <v>39.1</v>
      </c>
      <c r="D17" s="12">
        <v>7.5813039999999998E-2</v>
      </c>
      <c r="E17" s="12">
        <v>0.92418699999999998</v>
      </c>
      <c r="F17">
        <f t="shared" si="0"/>
        <v>0</v>
      </c>
      <c r="G17">
        <f t="shared" si="1"/>
        <v>-7.8840846864334277E-2</v>
      </c>
      <c r="H17">
        <f t="shared" si="2"/>
        <v>-7.8840846864334277E-2</v>
      </c>
      <c r="I17">
        <f t="shared" si="3"/>
        <v>-0.44628707762841979</v>
      </c>
      <c r="J17">
        <f t="shared" si="4"/>
        <v>0</v>
      </c>
      <c r="K17">
        <f t="shared" si="5"/>
        <v>-0.44628707762841979</v>
      </c>
    </row>
    <row r="18" spans="1:14" x14ac:dyDescent="0.25">
      <c r="A18" s="1">
        <v>15</v>
      </c>
      <c r="B18" s="12">
        <v>1</v>
      </c>
      <c r="C18" s="12">
        <v>46.8</v>
      </c>
      <c r="D18" s="12">
        <v>0.15874948</v>
      </c>
      <c r="E18" s="12">
        <v>0.84125050000000001</v>
      </c>
      <c r="F18">
        <f t="shared" si="0"/>
        <v>0</v>
      </c>
      <c r="G18">
        <f t="shared" si="1"/>
        <v>-0.1728658036697357</v>
      </c>
      <c r="H18">
        <f t="shared" si="2"/>
        <v>-0.1728658036697357</v>
      </c>
      <c r="I18">
        <f t="shared" si="3"/>
        <v>-0.44628707762841979</v>
      </c>
      <c r="J18">
        <f t="shared" si="4"/>
        <v>0</v>
      </c>
      <c r="K18">
        <f t="shared" si="5"/>
        <v>-0.44628707762841979</v>
      </c>
    </row>
    <row r="19" spans="1:14" x14ac:dyDescent="0.25">
      <c r="A19" s="1">
        <v>16</v>
      </c>
      <c r="B19" s="12">
        <v>1</v>
      </c>
      <c r="C19" s="12">
        <v>48.5</v>
      </c>
      <c r="D19" s="12">
        <v>0.18487901000000001</v>
      </c>
      <c r="E19" s="12">
        <v>0.81512099999999998</v>
      </c>
      <c r="F19">
        <f t="shared" si="0"/>
        <v>0</v>
      </c>
      <c r="G19">
        <f t="shared" si="1"/>
        <v>-0.20441871050362975</v>
      </c>
      <c r="H19">
        <f t="shared" si="2"/>
        <v>-0.20441871050362975</v>
      </c>
      <c r="I19">
        <f t="shared" si="3"/>
        <v>-0.44628707762841979</v>
      </c>
      <c r="J19">
        <f t="shared" si="4"/>
        <v>0</v>
      </c>
      <c r="K19">
        <f t="shared" si="5"/>
        <v>-0.44628707762841979</v>
      </c>
      <c r="M19" s="27" t="s">
        <v>19</v>
      </c>
    </row>
    <row r="20" spans="1:14" x14ac:dyDescent="0.25">
      <c r="A20" s="1">
        <v>17</v>
      </c>
      <c r="B20" s="12">
        <v>1</v>
      </c>
      <c r="C20" s="12">
        <v>59.3</v>
      </c>
      <c r="D20" s="12">
        <v>0.42185664</v>
      </c>
      <c r="E20" s="12">
        <v>0.57814339999999997</v>
      </c>
      <c r="F20">
        <f t="shared" si="0"/>
        <v>0</v>
      </c>
      <c r="G20">
        <f t="shared" si="1"/>
        <v>-0.54793334419488948</v>
      </c>
      <c r="H20">
        <f t="shared" si="2"/>
        <v>-0.54793334419488948</v>
      </c>
      <c r="I20">
        <f t="shared" si="3"/>
        <v>-0.44628707762841979</v>
      </c>
      <c r="J20">
        <f t="shared" si="4"/>
        <v>0</v>
      </c>
      <c r="K20">
        <f t="shared" si="5"/>
        <v>-0.44628707762841979</v>
      </c>
      <c r="M20" s="26" t="s">
        <v>21</v>
      </c>
      <c r="N20" s="11">
        <f>N8-N14</f>
        <v>10.971428470393747</v>
      </c>
    </row>
    <row r="21" spans="1:14" x14ac:dyDescent="0.25">
      <c r="A21" s="1">
        <v>18</v>
      </c>
      <c r="B21" s="12">
        <v>0</v>
      </c>
      <c r="C21" s="12">
        <v>70</v>
      </c>
      <c r="D21" s="12">
        <v>0.69899213000000004</v>
      </c>
      <c r="E21" s="12">
        <v>0.30100789999999999</v>
      </c>
      <c r="F21">
        <f t="shared" si="0"/>
        <v>-0.35811579575305386</v>
      </c>
      <c r="G21">
        <f t="shared" si="1"/>
        <v>0</v>
      </c>
      <c r="H21">
        <f t="shared" si="2"/>
        <v>-0.35811579575305386</v>
      </c>
      <c r="I21">
        <f t="shared" si="3"/>
        <v>0</v>
      </c>
      <c r="J21">
        <f t="shared" si="4"/>
        <v>-1.0216512453097597</v>
      </c>
      <c r="K21">
        <f t="shared" si="5"/>
        <v>-1.0216512453097597</v>
      </c>
    </row>
    <row r="22" spans="1:14" x14ac:dyDescent="0.25">
      <c r="A22" s="1">
        <v>19</v>
      </c>
      <c r="B22" s="12">
        <v>0</v>
      </c>
      <c r="C22" s="12">
        <v>70</v>
      </c>
      <c r="D22" s="12">
        <v>0.69899213000000004</v>
      </c>
      <c r="E22" s="12">
        <v>0.30100789999999999</v>
      </c>
      <c r="F22">
        <f t="shared" si="0"/>
        <v>-0.35811579575305386</v>
      </c>
      <c r="G22">
        <f t="shared" si="1"/>
        <v>0</v>
      </c>
      <c r="H22">
        <f t="shared" si="2"/>
        <v>-0.35811579575305386</v>
      </c>
      <c r="I22">
        <f t="shared" si="3"/>
        <v>0</v>
      </c>
      <c r="J22">
        <f t="shared" si="4"/>
        <v>-1.0216512453097597</v>
      </c>
      <c r="K22">
        <f t="shared" si="5"/>
        <v>-1.0216512453097597</v>
      </c>
    </row>
    <row r="23" spans="1:14" x14ac:dyDescent="0.25">
      <c r="A23" s="1">
        <v>20</v>
      </c>
      <c r="B23" s="12">
        <v>1</v>
      </c>
      <c r="C23" s="12">
        <v>74.5</v>
      </c>
      <c r="D23" s="12">
        <v>0.79073627000000002</v>
      </c>
      <c r="E23" s="12">
        <v>0.2092637</v>
      </c>
      <c r="F23">
        <f t="shared" si="0"/>
        <v>0</v>
      </c>
      <c r="G23">
        <f t="shared" si="1"/>
        <v>-1.5641600998322087</v>
      </c>
      <c r="H23">
        <f t="shared" si="2"/>
        <v>-1.5641600998322087</v>
      </c>
      <c r="I23">
        <f t="shared" si="3"/>
        <v>-0.44628707762841979</v>
      </c>
      <c r="J23">
        <f t="shared" si="4"/>
        <v>0</v>
      </c>
      <c r="K23">
        <f t="shared" si="5"/>
        <v>-0.44628707762841979</v>
      </c>
      <c r="M23" s="28" t="s">
        <v>41</v>
      </c>
      <c r="N23" s="29"/>
    </row>
    <row r="24" spans="1:14" x14ac:dyDescent="0.25">
      <c r="A24" s="1">
        <v>21</v>
      </c>
      <c r="B24" s="12">
        <v>0</v>
      </c>
      <c r="C24" s="12">
        <v>72.099999999999994</v>
      </c>
      <c r="D24" s="12">
        <v>0.74454123999999999</v>
      </c>
      <c r="E24" s="12">
        <v>0.25545879999999999</v>
      </c>
      <c r="F24">
        <f t="shared" si="0"/>
        <v>-0.29498703551107408</v>
      </c>
      <c r="G24">
        <f t="shared" si="1"/>
        <v>0</v>
      </c>
      <c r="H24">
        <f t="shared" si="2"/>
        <v>-0.29498703551107408</v>
      </c>
      <c r="I24">
        <f t="shared" si="3"/>
        <v>0</v>
      </c>
      <c r="J24">
        <f t="shared" si="4"/>
        <v>-1.0216512453097597</v>
      </c>
      <c r="K24">
        <f t="shared" si="5"/>
        <v>-1.0216512453097597</v>
      </c>
      <c r="M24" s="28" t="s">
        <v>42</v>
      </c>
      <c r="N24" s="29"/>
    </row>
    <row r="25" spans="1:14" x14ac:dyDescent="0.25">
      <c r="A25" s="1">
        <v>22</v>
      </c>
      <c r="B25" s="12">
        <v>0</v>
      </c>
      <c r="C25" s="12">
        <v>58.1</v>
      </c>
      <c r="D25" s="12">
        <v>0.39055324000000002</v>
      </c>
      <c r="E25" s="12">
        <v>0.60944679999999996</v>
      </c>
      <c r="F25">
        <f t="shared" si="0"/>
        <v>-0.9401909809674116</v>
      </c>
      <c r="G25">
        <f t="shared" si="1"/>
        <v>0</v>
      </c>
      <c r="H25">
        <f t="shared" si="2"/>
        <v>-0.9401909809674116</v>
      </c>
      <c r="I25">
        <f t="shared" si="3"/>
        <v>0</v>
      </c>
      <c r="J25">
        <f t="shared" si="4"/>
        <v>-1.0216512453097597</v>
      </c>
      <c r="K25">
        <f t="shared" si="5"/>
        <v>-1.0216512453097597</v>
      </c>
      <c r="M25" s="28" t="s">
        <v>43</v>
      </c>
      <c r="N25" s="29"/>
    </row>
    <row r="26" spans="1:14" x14ac:dyDescent="0.25">
      <c r="A26" s="1">
        <v>23</v>
      </c>
      <c r="B26" s="12">
        <v>1</v>
      </c>
      <c r="C26" s="12">
        <v>44.6</v>
      </c>
      <c r="D26" s="12">
        <v>0.1294776</v>
      </c>
      <c r="E26" s="12">
        <v>0.87052240000000003</v>
      </c>
      <c r="F26">
        <f t="shared" si="0"/>
        <v>0</v>
      </c>
      <c r="G26">
        <f t="shared" si="1"/>
        <v>-0.13866178776722726</v>
      </c>
      <c r="H26">
        <f t="shared" si="2"/>
        <v>-0.13866178776722726</v>
      </c>
      <c r="I26">
        <f t="shared" si="3"/>
        <v>-0.44628707762841979</v>
      </c>
      <c r="J26">
        <f t="shared" si="4"/>
        <v>0</v>
      </c>
      <c r="K26">
        <f t="shared" si="5"/>
        <v>-0.44628707762841979</v>
      </c>
    </row>
    <row r="27" spans="1:14" x14ac:dyDescent="0.25">
      <c r="A27" s="1">
        <v>24</v>
      </c>
      <c r="B27" s="12">
        <v>1</v>
      </c>
      <c r="C27" s="12">
        <v>33.4</v>
      </c>
      <c r="D27" s="12">
        <v>4.2397589999999999E-2</v>
      </c>
      <c r="E27" s="12">
        <v>0.95760239999999996</v>
      </c>
      <c r="F27">
        <f t="shared" si="0"/>
        <v>0</v>
      </c>
      <c r="G27">
        <f t="shared" si="1"/>
        <v>-4.3322618475850214E-2</v>
      </c>
      <c r="H27">
        <f t="shared" si="2"/>
        <v>-4.3322618475850214E-2</v>
      </c>
      <c r="I27">
        <f t="shared" si="3"/>
        <v>-0.44628707762841979</v>
      </c>
      <c r="J27">
        <f t="shared" si="4"/>
        <v>0</v>
      </c>
      <c r="K27">
        <f t="shared" si="5"/>
        <v>-0.44628707762841979</v>
      </c>
    </row>
    <row r="28" spans="1:14" x14ac:dyDescent="0.25">
      <c r="A28" s="2">
        <v>25</v>
      </c>
      <c r="B28" s="12">
        <v>1</v>
      </c>
      <c r="C28" s="12">
        <v>28.6</v>
      </c>
      <c r="D28" s="12">
        <v>2.5664050000000001E-2</v>
      </c>
      <c r="E28" s="12">
        <v>0.97433599999999998</v>
      </c>
      <c r="F28">
        <f t="shared" si="0"/>
        <v>0</v>
      </c>
      <c r="G28">
        <f t="shared" si="1"/>
        <v>-2.5999065628616848E-2</v>
      </c>
      <c r="H28">
        <f t="shared" si="2"/>
        <v>-2.5999065628616848E-2</v>
      </c>
      <c r="I28">
        <f t="shared" si="3"/>
        <v>-0.44628707762841979</v>
      </c>
      <c r="J28">
        <f t="shared" si="4"/>
        <v>0</v>
      </c>
      <c r="K28">
        <f t="shared" si="5"/>
        <v>-0.44628707762841979</v>
      </c>
    </row>
    <row r="29" spans="1:14" x14ac:dyDescent="0.25">
      <c r="B29" t="s">
        <v>4</v>
      </c>
      <c r="D29">
        <f>AVERAGE(D4:D28)</f>
        <v>0.36000000079999983</v>
      </c>
      <c r="E29">
        <f>AVERAGE(E4:E28)</f>
        <v>0.640000016</v>
      </c>
    </row>
    <row r="30" spans="1:14" x14ac:dyDescent="0.25">
      <c r="G30" s="4" t="s">
        <v>5</v>
      </c>
      <c r="H30" s="10">
        <f>SUM(H4:H28)</f>
        <v>-10.849740214645678</v>
      </c>
      <c r="K30" s="10">
        <f>SUM(K4:K28)</f>
        <v>-16.335454449842551</v>
      </c>
    </row>
    <row r="31" spans="1:14" x14ac:dyDescent="0.25">
      <c r="F31" s="3"/>
      <c r="G31" s="5" t="s">
        <v>6</v>
      </c>
      <c r="H31" s="7">
        <f>-2*H30</f>
        <v>21.699480429291356</v>
      </c>
      <c r="K31" s="7">
        <f>-2*K30</f>
        <v>32.670908899685102</v>
      </c>
    </row>
  </sheetData>
  <mergeCells count="4">
    <mergeCell ref="F2:H2"/>
    <mergeCell ref="I2:K2"/>
    <mergeCell ref="M13:O13"/>
    <mergeCell ref="M7:O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25" sqref="F25"/>
    </sheetView>
  </sheetViews>
  <sheetFormatPr defaultRowHeight="15" x14ac:dyDescent="0.25"/>
  <cols>
    <col min="1" max="1" width="5" bestFit="1" customWidth="1"/>
    <col min="2" max="2" width="2.140625" bestFit="1" customWidth="1"/>
    <col min="3" max="3" width="10" bestFit="1" customWidth="1"/>
    <col min="4" max="4" width="10" customWidth="1"/>
    <col min="5" max="5" width="13.140625" bestFit="1" customWidth="1"/>
    <col min="6" max="6" width="12.42578125" bestFit="1" customWidth="1"/>
    <col min="7" max="7" width="5.42578125" bestFit="1" customWidth="1"/>
    <col min="9" max="9" width="13.28515625" bestFit="1" customWidth="1"/>
    <col min="13" max="13" width="13.28515625" bestFit="1" customWidth="1"/>
    <col min="14" max="15" width="13.28515625" customWidth="1"/>
    <col min="16" max="16" width="9.5703125" bestFit="1" customWidth="1"/>
    <col min="17" max="17" width="11.5703125" bestFit="1" customWidth="1"/>
    <col min="18" max="18" width="7.85546875" bestFit="1" customWidth="1"/>
  </cols>
  <sheetData>
    <row r="1" spans="1:10" x14ac:dyDescent="0.25">
      <c r="A1" s="11" t="s">
        <v>26</v>
      </c>
      <c r="B1" s="11" t="s">
        <v>0</v>
      </c>
      <c r="C1" s="11" t="s">
        <v>3</v>
      </c>
      <c r="D1" s="21"/>
      <c r="E1" s="19" t="s">
        <v>33</v>
      </c>
      <c r="F1" s="19" t="s">
        <v>34</v>
      </c>
      <c r="G1" s="19" t="s">
        <v>35</v>
      </c>
    </row>
    <row r="2" spans="1:10" x14ac:dyDescent="0.25">
      <c r="A2" s="12">
        <v>1</v>
      </c>
      <c r="B2" s="12">
        <v>1</v>
      </c>
      <c r="C2" s="12">
        <v>0.97565449999999998</v>
      </c>
      <c r="D2" s="20"/>
      <c r="E2" s="12">
        <v>9</v>
      </c>
      <c r="F2" s="12">
        <v>0</v>
      </c>
      <c r="G2" s="12">
        <v>0</v>
      </c>
      <c r="I2" s="13" t="s">
        <v>27</v>
      </c>
      <c r="J2" s="14">
        <f>E18/SUM(E18:G18)</f>
        <v>0.84027777777777779</v>
      </c>
    </row>
    <row r="3" spans="1:10" x14ac:dyDescent="0.25">
      <c r="A3" s="12">
        <v>2</v>
      </c>
      <c r="B3" s="12">
        <v>1</v>
      </c>
      <c r="C3" s="12">
        <v>0.97433599999999998</v>
      </c>
      <c r="D3" s="20"/>
      <c r="E3" s="12">
        <v>9</v>
      </c>
      <c r="F3" s="12">
        <v>0</v>
      </c>
      <c r="G3" s="12">
        <v>0</v>
      </c>
      <c r="I3" s="13" t="s">
        <v>36</v>
      </c>
      <c r="J3" s="14">
        <f>F18/SUM(E18:H18)</f>
        <v>0.15972222222222221</v>
      </c>
    </row>
    <row r="4" spans="1:10" x14ac:dyDescent="0.25">
      <c r="A4" s="12">
        <v>3</v>
      </c>
      <c r="B4" s="12">
        <v>1</v>
      </c>
      <c r="C4" s="12">
        <v>0.97351169999999998</v>
      </c>
      <c r="D4" s="20"/>
      <c r="E4" s="12">
        <v>9</v>
      </c>
      <c r="F4" s="12">
        <v>0</v>
      </c>
      <c r="G4" s="12">
        <v>0</v>
      </c>
      <c r="I4" s="13" t="s">
        <v>37</v>
      </c>
      <c r="J4" s="14">
        <f>G18/SUM(E18:G18)</f>
        <v>0</v>
      </c>
    </row>
    <row r="5" spans="1:10" x14ac:dyDescent="0.25">
      <c r="A5" s="12">
        <v>4</v>
      </c>
      <c r="B5" s="12">
        <v>1</v>
      </c>
      <c r="C5" s="12">
        <v>0.97118590000000005</v>
      </c>
      <c r="D5" s="20"/>
      <c r="E5" s="12">
        <v>9</v>
      </c>
      <c r="F5" s="12">
        <v>0</v>
      </c>
      <c r="G5" s="12">
        <v>0</v>
      </c>
      <c r="I5" s="13" t="s">
        <v>38</v>
      </c>
      <c r="J5" s="15">
        <f>SUM(E18:G18)</f>
        <v>144</v>
      </c>
    </row>
    <row r="6" spans="1:10" x14ac:dyDescent="0.25">
      <c r="A6" s="12">
        <v>5</v>
      </c>
      <c r="B6" s="12">
        <v>1</v>
      </c>
      <c r="C6" s="12">
        <v>0.96766209999999997</v>
      </c>
      <c r="D6" s="20"/>
      <c r="E6" s="12">
        <v>9</v>
      </c>
      <c r="F6" s="12">
        <v>0</v>
      </c>
      <c r="G6" s="12">
        <v>0</v>
      </c>
      <c r="I6" s="13" t="s">
        <v>28</v>
      </c>
      <c r="J6" s="16">
        <f>(E18+0.5*G18)/SUM(E18:G18)</f>
        <v>0.84027777777777779</v>
      </c>
    </row>
    <row r="7" spans="1:10" x14ac:dyDescent="0.25">
      <c r="A7" s="12">
        <v>6</v>
      </c>
      <c r="B7" s="12">
        <v>1</v>
      </c>
      <c r="C7" s="12">
        <v>0.95760239999999996</v>
      </c>
      <c r="D7" s="20"/>
      <c r="E7" s="12">
        <v>9</v>
      </c>
      <c r="F7" s="12">
        <v>0</v>
      </c>
      <c r="G7" s="12">
        <v>0</v>
      </c>
      <c r="I7" s="13" t="s">
        <v>29</v>
      </c>
      <c r="J7" s="17">
        <f>(E18-F18)/SUM(E18:G18)</f>
        <v>0.68055555555555558</v>
      </c>
    </row>
    <row r="8" spans="1:10" x14ac:dyDescent="0.25">
      <c r="A8" s="12">
        <v>7</v>
      </c>
      <c r="B8" s="12">
        <v>1</v>
      </c>
      <c r="C8" s="12">
        <v>0.94842550000000003</v>
      </c>
      <c r="D8" s="20"/>
      <c r="E8" s="12">
        <v>9</v>
      </c>
      <c r="F8" s="12">
        <v>0</v>
      </c>
      <c r="G8" s="12">
        <v>0</v>
      </c>
      <c r="I8" s="13" t="s">
        <v>30</v>
      </c>
      <c r="J8" s="17">
        <f>(E18-F18)/(E18+F18)</f>
        <v>0.68055555555555558</v>
      </c>
    </row>
    <row r="9" spans="1:10" x14ac:dyDescent="0.25">
      <c r="A9" s="12">
        <v>8</v>
      </c>
      <c r="B9" s="12">
        <v>1</v>
      </c>
      <c r="C9" s="12">
        <v>0.92418699999999998</v>
      </c>
      <c r="D9" s="20"/>
      <c r="E9" s="12">
        <v>9</v>
      </c>
      <c r="F9" s="12">
        <v>0</v>
      </c>
      <c r="G9" s="12">
        <v>0</v>
      </c>
      <c r="I9" s="13" t="s">
        <v>39</v>
      </c>
      <c r="J9" s="17">
        <f>(E18-F18)/(F21*(F21-1)/2)</f>
        <v>0.32666666666666666</v>
      </c>
    </row>
    <row r="10" spans="1:10" x14ac:dyDescent="0.25">
      <c r="A10" s="12">
        <v>9</v>
      </c>
      <c r="B10" s="12">
        <v>1</v>
      </c>
      <c r="C10" s="12">
        <v>0.87052240000000003</v>
      </c>
      <c r="D10" s="20"/>
      <c r="E10" s="12">
        <v>9</v>
      </c>
      <c r="F10" s="12">
        <v>0</v>
      </c>
      <c r="G10" s="12">
        <v>0</v>
      </c>
    </row>
    <row r="11" spans="1:10" x14ac:dyDescent="0.25">
      <c r="A11" s="12">
        <v>10</v>
      </c>
      <c r="B11" s="12">
        <v>1</v>
      </c>
      <c r="C11" s="12">
        <v>0.84125050000000001</v>
      </c>
      <c r="D11" s="20"/>
      <c r="E11" s="12">
        <v>8</v>
      </c>
      <c r="F11" s="12">
        <v>1</v>
      </c>
      <c r="G11" s="12">
        <v>0</v>
      </c>
    </row>
    <row r="12" spans="1:10" x14ac:dyDescent="0.25">
      <c r="A12" s="12">
        <v>11</v>
      </c>
      <c r="B12" s="12">
        <v>1</v>
      </c>
      <c r="C12" s="12">
        <v>0.81512099999999998</v>
      </c>
      <c r="D12" s="20"/>
      <c r="E12" s="12">
        <v>8</v>
      </c>
      <c r="F12" s="12">
        <v>1</v>
      </c>
      <c r="G12" s="12">
        <v>0</v>
      </c>
    </row>
    <row r="13" spans="1:10" x14ac:dyDescent="0.25">
      <c r="A13" s="12">
        <v>12</v>
      </c>
      <c r="B13" s="12">
        <v>1</v>
      </c>
      <c r="C13" s="12">
        <v>0.62478370000000005</v>
      </c>
      <c r="D13" s="20"/>
      <c r="E13" s="12">
        <v>8</v>
      </c>
      <c r="F13" s="12">
        <v>1</v>
      </c>
      <c r="G13" s="12">
        <v>0</v>
      </c>
    </row>
    <row r="14" spans="1:10" x14ac:dyDescent="0.25">
      <c r="A14" s="12">
        <v>13</v>
      </c>
      <c r="B14" s="12">
        <v>1</v>
      </c>
      <c r="C14" s="12">
        <v>0.57814339999999997</v>
      </c>
      <c r="D14" s="20"/>
      <c r="E14" s="12">
        <v>6</v>
      </c>
      <c r="F14" s="12">
        <v>3</v>
      </c>
      <c r="G14" s="12">
        <v>0</v>
      </c>
    </row>
    <row r="15" spans="1:10" x14ac:dyDescent="0.25">
      <c r="A15" s="12">
        <v>14</v>
      </c>
      <c r="B15" s="12">
        <v>1</v>
      </c>
      <c r="C15" s="12">
        <v>0.52197389999999999</v>
      </c>
      <c r="D15" s="20"/>
      <c r="E15" s="12">
        <v>6</v>
      </c>
      <c r="F15" s="12">
        <v>3</v>
      </c>
      <c r="G15" s="12">
        <v>0</v>
      </c>
    </row>
    <row r="16" spans="1:10" x14ac:dyDescent="0.25">
      <c r="A16" s="12">
        <v>15</v>
      </c>
      <c r="B16" s="12">
        <v>1</v>
      </c>
      <c r="C16" s="12">
        <v>0.27226660000000003</v>
      </c>
      <c r="D16" s="20"/>
      <c r="E16" s="12">
        <v>3</v>
      </c>
      <c r="F16" s="12">
        <v>6</v>
      </c>
      <c r="G16" s="12">
        <v>0</v>
      </c>
    </row>
    <row r="17" spans="1:7" x14ac:dyDescent="0.25">
      <c r="A17" s="12">
        <v>16</v>
      </c>
      <c r="B17" s="12">
        <v>1</v>
      </c>
      <c r="C17" s="12">
        <v>0.2092637</v>
      </c>
      <c r="D17" s="20"/>
      <c r="E17" s="12">
        <v>1</v>
      </c>
      <c r="F17" s="12">
        <v>8</v>
      </c>
      <c r="G17" s="12">
        <v>0</v>
      </c>
    </row>
    <row r="18" spans="1:7" x14ac:dyDescent="0.25">
      <c r="A18" s="12">
        <v>17</v>
      </c>
      <c r="B18" s="18">
        <v>0</v>
      </c>
      <c r="C18" s="18">
        <v>0.84694510000000001</v>
      </c>
      <c r="D18" s="22"/>
      <c r="E18" s="11">
        <f>SUM(E2:E17)</f>
        <v>121</v>
      </c>
      <c r="F18" s="11">
        <f t="shared" ref="F18:G18" si="0">SUM(F2:F17)</f>
        <v>23</v>
      </c>
      <c r="G18" s="11">
        <f t="shared" si="0"/>
        <v>0</v>
      </c>
    </row>
    <row r="19" spans="1:7" x14ac:dyDescent="0.25">
      <c r="A19" s="12">
        <v>18</v>
      </c>
      <c r="B19" s="12">
        <v>0</v>
      </c>
      <c r="C19" s="12">
        <v>0.60944679999999996</v>
      </c>
      <c r="D19" s="20"/>
    </row>
    <row r="20" spans="1:7" x14ac:dyDescent="0.25">
      <c r="A20" s="12">
        <v>19</v>
      </c>
      <c r="B20" s="12">
        <v>0</v>
      </c>
      <c r="C20" s="12">
        <v>0.59127839999999998</v>
      </c>
      <c r="D20" s="20"/>
    </row>
    <row r="21" spans="1:7" x14ac:dyDescent="0.25">
      <c r="A21" s="12">
        <v>20</v>
      </c>
      <c r="B21" s="12">
        <v>0</v>
      </c>
      <c r="C21" s="12">
        <v>0.30100789999999999</v>
      </c>
      <c r="D21" s="20"/>
      <c r="E21" s="4" t="s">
        <v>25</v>
      </c>
      <c r="F21" s="4">
        <v>25</v>
      </c>
    </row>
    <row r="22" spans="1:7" x14ac:dyDescent="0.25">
      <c r="A22" s="12">
        <v>21</v>
      </c>
      <c r="B22" s="12">
        <v>0</v>
      </c>
      <c r="C22" s="12">
        <v>0.30100789999999999</v>
      </c>
      <c r="D22" s="20"/>
    </row>
    <row r="23" spans="1:7" x14ac:dyDescent="0.25">
      <c r="A23" s="12">
        <v>22</v>
      </c>
      <c r="B23" s="12">
        <v>0</v>
      </c>
      <c r="C23" s="12">
        <v>0.28531709999999999</v>
      </c>
      <c r="D23" s="20"/>
    </row>
    <row r="24" spans="1:7" x14ac:dyDescent="0.25">
      <c r="A24" s="12">
        <v>23</v>
      </c>
      <c r="B24" s="12">
        <v>0</v>
      </c>
      <c r="C24" s="12">
        <v>0.25545879999999999</v>
      </c>
      <c r="D24" s="20"/>
    </row>
    <row r="25" spans="1:7" x14ac:dyDescent="0.25">
      <c r="A25" s="12">
        <v>24</v>
      </c>
      <c r="B25" s="12">
        <v>0</v>
      </c>
      <c r="C25" s="12">
        <v>0.21105969999999999</v>
      </c>
      <c r="D25" s="20"/>
    </row>
    <row r="26" spans="1:7" x14ac:dyDescent="0.25">
      <c r="A26" s="12">
        <v>25</v>
      </c>
      <c r="B26" s="12">
        <v>0</v>
      </c>
      <c r="C26" s="12">
        <v>0.1725884</v>
      </c>
      <c r="D26" s="20"/>
    </row>
    <row r="28" spans="1:7" x14ac:dyDescent="0.25">
      <c r="A28" t="s">
        <v>32</v>
      </c>
    </row>
    <row r="29" spans="1:7" x14ac:dyDescent="0.25">
      <c r="A29" t="s">
        <v>31</v>
      </c>
    </row>
  </sheetData>
  <sortState ref="C18:C26">
    <sortCondition descending="1" ref="C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 Model (Logit)</vt:lpstr>
      <vt:lpstr>Bingo Bonus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2019-05-13T07:56:53Z</dcterms:modified>
</cp:coreProperties>
</file>