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<sst xmlns="http://schemas.openxmlformats.org/spreadsheetml/2006/main" count="21" uniqueCount="16">
  <si>
    <t>GRANTS</t>
  </si>
  <si>
    <t>PURCHASES</t>
  </si>
  <si>
    <t>DATE</t>
  </si>
  <si>
    <t>PRICE</t>
  </si>
  <si>
    <t>SHARES</t>
  </si>
  <si>
    <t>VESTING</t>
  </si>
  <si>
    <t>YR</t>
  </si>
  <si>
    <t>MO</t>
  </si>
  <si>
    <t>VESTED</t>
  </si>
  <si>
    <t>%</t>
  </si>
  <si>
    <t>OWNED</t>
  </si>
  <si>
    <t>COST</t>
  </si>
  <si>
    <t>VALUE</t>
  </si>
  <si>
    <t>25% @ 1yr -&gt; 1/48/mo</t>
  </si>
  <si>
    <t>35% now -&gt; 1/36/mo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</si>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</sst>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mm&quot;-&quot;yyyy"/>
    <numFmt numFmtId="165" formatCode="&quot;$&quot;#,##0.0000"/>
    <numFmt numFmtId="166" formatCode="#,##0.0"/>
    <numFmt numFmtId="167" formatCode="&quot;$&quot;#,##0.000"/>
  </numFmts>
  <fonts count="7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66" xfId="0" applyFont="1" applyNumberFormat="1"/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7" xfId="0" applyFont="1" applyNumberFormat="1"/>
    <xf borderId="0" fillId="2" fontId="5" numFmtId="0" xfId="0" applyFill="1" applyFont="1"/>
    <xf borderId="0" fillId="2" fontId="6" numFmtId="0" xfId="0" applyFont="1"/>
    <xf borderId="0" fillId="0" fontId="3" numFmtId="165" xfId="0" applyFont="1" applyNumberFormat="1"/>
    <xf borderId="0" fillId="0" fontId="3" numFmtId="3" xfId="0" applyFont="1" applyNumberFormat="1"/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7.71"/>
    <col customWidth="1" min="3" max="3" width="8.86"/>
    <col customWidth="1" min="4" max="4" width="17.86"/>
    <col customWidth="1" min="5" max="5" width="4.29"/>
    <col customWidth="1" min="6" max="6" width="4.14"/>
    <col customWidth="1" min="7" max="7" width="9.43"/>
    <col customWidth="1" min="8" max="8" width="5.86"/>
    <col customWidth="1" min="9" max="9" width="8.29"/>
    <col customWidth="1" min="11" max="11" width="17.43"/>
    <col customWidth="1" min="12" max="12" width="7.71"/>
    <col customWidth="1" min="13" max="13" width="8.86"/>
  </cols>
  <sheetData>
    <row r="1">
      <c r="A1" s="1" t="s">
        <v>0</v>
      </c>
      <c r="J1" s="2"/>
      <c r="K1" s="1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2"/>
      <c r="K2" s="3" t="s">
        <v>2</v>
      </c>
      <c r="L2" s="3" t="s">
        <v>3</v>
      </c>
      <c r="M2" s="3" t="s">
        <v>4</v>
      </c>
      <c r="N2" s="3" t="s">
        <v>11</v>
      </c>
      <c r="O2" s="3" t="s">
        <v>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>
        <v>42457.0</v>
      </c>
      <c r="B3" s="5">
        <v>0.0011</v>
      </c>
      <c r="C3" s="6">
        <v>30000.0</v>
      </c>
      <c r="D3" s="7" t="s">
        <v>13</v>
      </c>
      <c r="E3" s="8">
        <f>DATEDIF(A3,TODAY(), "Y")</f>
        <v>4</v>
      </c>
      <c r="F3" s="8">
        <f>MAX(0, MIN(48*0.75, DATEDIF(A3,TODAY(),"M")-12))</f>
        <v>36</v>
      </c>
      <c r="G3" s="9">
        <f>C3*0.25 + C3*F3/48</f>
        <v>30000</v>
      </c>
      <c r="H3" s="10">
        <f t="shared" ref="H3:H6" si="1">G3/C3</f>
        <v>1</v>
      </c>
      <c r="I3" s="11">
        <v>0.0</v>
      </c>
      <c r="K3" s="4">
        <v>44001.0</v>
      </c>
      <c r="L3" s="5">
        <v>0.0011</v>
      </c>
      <c r="M3" s="6">
        <v>123770.0</v>
      </c>
      <c r="N3" s="12">
        <f>M3*L3</f>
        <v>136.147</v>
      </c>
    </row>
    <row r="4">
      <c r="A4" s="4">
        <v>43447.0</v>
      </c>
      <c r="B4" s="5">
        <v>0.0011</v>
      </c>
      <c r="C4" s="6">
        <v>123519.0</v>
      </c>
      <c r="D4" s="7" t="s">
        <v>14</v>
      </c>
      <c r="E4" s="11" t="s">
        <v>15</v>
      </c>
      <c r="F4" s="8">
        <f>MAX(0, MIN(36, DATEDIF(A4,TODAY(),"M")))</f>
        <v>19</v>
      </c>
      <c r="G4" s="9">
        <f>C4*0.35 + (C4*0.65)*F4/36</f>
        <v>85605.52917</v>
      </c>
      <c r="H4" s="10">
        <f t="shared" si="1"/>
        <v>0.6930555556</v>
      </c>
      <c r="I4" s="11">
        <v>0.0</v>
      </c>
      <c r="J4" s="13"/>
    </row>
    <row r="5">
      <c r="A5" s="4">
        <v>43602.0</v>
      </c>
      <c r="B5" s="5">
        <v>0.0011</v>
      </c>
      <c r="C5" s="6">
        <v>38380.0</v>
      </c>
      <c r="D5" s="7" t="s">
        <v>13</v>
      </c>
      <c r="E5" s="8">
        <f t="shared" ref="E5:E6" si="2">DATEDIF(A5,TODAY(), "Y")</f>
        <v>1</v>
      </c>
      <c r="F5" s="8">
        <f t="shared" ref="F5:F6" si="3">MAX(0, MIN(48*0.75, DATEDIF(A5,TODAY(),"M")-12))</f>
        <v>2</v>
      </c>
      <c r="G5" s="9">
        <f>C5*0.25 + C5*F5/48</f>
        <v>11194.16667</v>
      </c>
      <c r="H5" s="10">
        <f t="shared" si="1"/>
        <v>0.2916666667</v>
      </c>
      <c r="I5" s="11">
        <v>0.0</v>
      </c>
      <c r="J5" s="14"/>
    </row>
    <row r="6">
      <c r="A6" s="4">
        <v>43769.0</v>
      </c>
      <c r="B6" s="5">
        <v>0.0011</v>
      </c>
      <c r="C6" s="6">
        <v>138965.0</v>
      </c>
      <c r="D6" s="7" t="s">
        <v>13</v>
      </c>
      <c r="E6" s="8">
        <f t="shared" si="2"/>
        <v>0</v>
      </c>
      <c r="F6" s="8">
        <f t="shared" si="3"/>
        <v>0</v>
      </c>
      <c r="G6" s="9">
        <f>C6*IF(E6&gt;=1, 0.25, 0) + C6*F6/48</f>
        <v>0</v>
      </c>
      <c r="H6" s="10">
        <f t="shared" si="1"/>
        <v>0</v>
      </c>
      <c r="I6" s="11">
        <v>0.0</v>
      </c>
    </row>
    <row r="7">
      <c r="B7" s="15"/>
      <c r="C7" s="16"/>
      <c r="D7" s="17"/>
      <c r="E7" s="10"/>
      <c r="G7" s="9"/>
    </row>
    <row r="8">
      <c r="A8" s="18" t="str">
        <f>"Grants: " &amp; COUNT(A3:A6)</f>
        <v>Grants: 4</v>
      </c>
      <c r="B8" s="15">
        <f>AVERAGE(B3:B6)</f>
        <v>0.0011</v>
      </c>
      <c r="C8" s="16">
        <f>SUM(C3:C6)</f>
        <v>330864</v>
      </c>
      <c r="D8" s="17"/>
      <c r="E8" s="10"/>
      <c r="G8" s="9">
        <f>SUM(G3:G7)</f>
        <v>126799.6958</v>
      </c>
      <c r="H8" s="19">
        <f>G8/C8</f>
        <v>0.3832381155</v>
      </c>
      <c r="I8" s="8">
        <f>SUM(I3:I7)</f>
        <v>0</v>
      </c>
    </row>
    <row r="14">
      <c r="A14" s="3"/>
      <c r="B14" s="3"/>
      <c r="C14" s="3"/>
      <c r="G14" s="3"/>
      <c r="H14" s="3"/>
      <c r="I14" s="3"/>
    </row>
    <row r="15">
      <c r="A15" s="4"/>
      <c r="B15" s="5"/>
      <c r="C15" s="6"/>
    </row>
    <row r="16">
      <c r="A16" s="4"/>
      <c r="B16" s="5"/>
      <c r="C16" s="6"/>
    </row>
    <row r="17">
      <c r="A17" s="4"/>
      <c r="B17" s="5"/>
      <c r="C17" s="6"/>
    </row>
    <row r="18">
      <c r="A18" s="4"/>
      <c r="B18" s="5"/>
      <c r="C18" s="6"/>
      <c r="D18" s="17"/>
      <c r="E18" s="10"/>
    </row>
  </sheetData>
  <mergeCells count="2">
    <mergeCell ref="A1:I1"/>
    <mergeCell ref="K1:M1"/>
  </mergeCells>
  <drawing r:id="rId1"/>
</worksheet>
</file>