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<sst xmlns="http://schemas.openxmlformats.org/spreadsheetml/2006/main" uniqueCount="20">
  <si>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t>GRANTS</t>
  </si>
  <si>
    <t>PURCHASES</t>
  </si>
  <si>
    <t>DATE</t>
  </si>
  <si>
    <t>PRICE</t>
  </si>
  <si>
    <t>SHARES</t>
  </si>
  <si>
    <t>VESTING</t>
  </si>
  <si>
    <t>YR</t>
  </si>
  <si>
    <t>MO</t>
  </si>
  <si>
    <t>VESTED</t>
  </si>
  <si>
    <t>%</t>
  </si>
  <si>
    <t>OWNED</t>
  </si>
  <si>
    <t>COST</t>
  </si>
  <si>
    <t>VALUE</t>
  </si>
  <si>
    <t>25% @ 1yr -&gt; 1/48/mo</t>
  </si>
  <si>
    <t>35% now -&gt; 1/36/mo</t>
  </si>
  <si>
    <t>N/A</t>
  </si>
  <si>
    <t>TBD</t>
  </si>
  <si>
    <t>Grants: 4</t>
  </si>
  <si>
    <t>Company Shares</t>
  </si>
  <si>
    <t xml:space="preserve">1 / 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</si>
</sst>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dd&quot;-&quot;mmm&quot;-&quot;yyyy"/>
    <numFmt numFmtId="60" formatCode="&quot;$&quot;#,##0.0000"/>
    <numFmt numFmtId="61" formatCode="#,##0.0"/>
    <numFmt numFmtId="62" formatCode="&quot;$&quot;#,##0.000"/>
    <numFmt numFmtId="63" formatCode="#,##0.0########"/>
    <numFmt numFmtId="64" formatCode="0.0000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4"/>
      <color indexed="8"/>
      <name val="Arial"/>
    </font>
    <font>
      <b val="1"/>
      <sz val="10"/>
      <color indexed="8"/>
      <name val="Arial"/>
    </font>
    <font>
      <sz val="9"/>
      <color indexed="8"/>
      <name val="Arial"/>
    </font>
    <font>
      <b val="1"/>
      <sz val="11"/>
      <color indexed="8"/>
      <name val="Inconsolata"/>
    </font>
    <font>
      <b val="1"/>
      <sz val="11"/>
      <color indexed="10"/>
      <name val="Inconsolat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horizontal="center" vertical="bottom"/>
    </xf>
    <xf numFmtId="49" fontId="4" borderId="1" applyNumberFormat="1" applyFont="1" applyFill="0" applyBorder="1" applyAlignment="1" applyProtection="0">
      <alignment horizontal="center" vertical="bottom"/>
    </xf>
    <xf numFmtId="59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62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3" fontId="0" borderId="3" applyNumberFormat="1" applyFont="1" applyFill="0" applyBorder="1" applyAlignment="1" applyProtection="0">
      <alignment vertical="bottom"/>
    </xf>
    <xf numFmtId="0" fontId="6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right" vertical="bottom"/>
    </xf>
    <xf numFmtId="63" fontId="0" borderId="1" applyNumberFormat="1" applyFont="1" applyFill="0" applyBorder="1" applyAlignment="1" applyProtection="0">
      <alignment vertical="bottom"/>
    </xf>
    <xf numFmtId="0" fontId="7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64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1155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8"/>
  <sheetViews>
    <sheetView workbookViewId="0" showGridLines="0" defaultGridColor="1"/>
  </sheetViews>
  <sheetFormatPr defaultColWidth="14.5" defaultRowHeight="15.75" customHeight="1" outlineLevelRow="0" outlineLevelCol="0"/>
  <cols>
    <col min="1" max="1" width="12.1719" style="1" customWidth="1"/>
    <col min="2" max="2" width="7.67188" style="1" customWidth="1"/>
    <col min="3" max="3" width="8.85156" style="1" customWidth="1"/>
    <col min="4" max="4" width="17.8516" style="1" customWidth="1"/>
    <col min="5" max="5" width="4.35156" style="1" customWidth="1"/>
    <col min="6" max="6" width="4.17188" style="1" customWidth="1"/>
    <col min="7" max="7" width="9.5" style="1" customWidth="1"/>
    <col min="8" max="8" width="5.85156" style="1" customWidth="1"/>
    <col min="9" max="9" width="8.35156" style="1" customWidth="1"/>
    <col min="10" max="10" width="14.5" style="1" customWidth="1"/>
    <col min="11" max="11" width="17.5" style="1" customWidth="1"/>
    <col min="12" max="12" width="7.67188" style="1" customWidth="1"/>
    <col min="13" max="13" width="8.85156" style="1" customWidth="1"/>
    <col min="14" max="28" width="14.5" style="1" customWidth="1"/>
    <col min="29" max="16384" width="14.5" style="1" customWidth="1"/>
  </cols>
  <sheetData>
    <row r="1" ht="18.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4"/>
      <c r="K1" t="s" s="2">
        <v>1</v>
      </c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3.65" customHeight="1">
      <c r="A2" t="s" s="5">
        <v>2</v>
      </c>
      <c r="B2" t="s" s="5">
        <v>3</v>
      </c>
      <c r="C2" t="s" s="5">
        <v>4</v>
      </c>
      <c r="D2" t="s" s="5">
        <v>5</v>
      </c>
      <c r="E2" t="s" s="5">
        <v>6</v>
      </c>
      <c r="F2" t="s" s="5">
        <v>7</v>
      </c>
      <c r="G2" t="s" s="5">
        <v>8</v>
      </c>
      <c r="H2" t="s" s="5">
        <v>9</v>
      </c>
      <c r="I2" t="s" s="5">
        <v>10</v>
      </c>
      <c r="J2" s="4"/>
      <c r="K2" t="s" s="5">
        <v>2</v>
      </c>
      <c r="L2" t="s" s="5">
        <v>3</v>
      </c>
      <c r="M2" t="s" s="5">
        <v>4</v>
      </c>
      <c r="N2" t="s" s="5">
        <v>11</v>
      </c>
      <c r="O2" t="s" s="5">
        <v>12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3.65" customHeight="1">
      <c r="A3" s="6">
        <v>42457</v>
      </c>
      <c r="B3" s="7">
        <v>0.0011</v>
      </c>
      <c r="C3" s="8">
        <v>30000</v>
      </c>
      <c r="D3" t="s" s="9">
        <v>13</v>
      </c>
      <c r="E3" s="10">
        <f>DATEDIF(A3,TODAY(),"Y")</f>
        <v>4</v>
      </c>
      <c r="F3" s="10">
        <f>MAX(0,MIN(48*0.75,DATEDIF(A3,TODAY(),"M")-12))</f>
        <v>36</v>
      </c>
      <c r="G3" s="11">
        <f>C3*0.25+C3*F3/48</f>
        <v>30000</v>
      </c>
      <c r="H3" s="12">
        <f>G3/C3</f>
        <v>1</v>
      </c>
      <c r="I3" s="8">
        <v>30000</v>
      </c>
      <c r="J3" s="13"/>
      <c r="K3" s="6">
        <v>44001</v>
      </c>
      <c r="L3" s="7">
        <v>0.0011</v>
      </c>
      <c r="M3" s="8">
        <v>123769</v>
      </c>
      <c r="N3" s="14">
        <f>M3*L3</f>
        <v>136.1459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6" customHeight="1">
      <c r="A4" s="6">
        <v>43447</v>
      </c>
      <c r="B4" s="7">
        <v>0.0011</v>
      </c>
      <c r="C4" s="8">
        <v>123519</v>
      </c>
      <c r="D4" t="s" s="9">
        <v>14</v>
      </c>
      <c r="E4" t="s" s="15">
        <v>15</v>
      </c>
      <c r="F4" s="10">
        <f>MAX(0,MIN(36,DATEDIF(A4,TODAY(),"M")))</f>
        <v>20</v>
      </c>
      <c r="G4" s="11">
        <f>C4*0.35+(C4*0.65)*F4/36</f>
        <v>87835.733333333294</v>
      </c>
      <c r="H4" s="12">
        <f>G4/C4</f>
        <v>0.711111111111111</v>
      </c>
      <c r="I4" s="16">
        <v>83375</v>
      </c>
      <c r="J4" s="17"/>
      <c r="K4" t="s" s="18">
        <v>16</v>
      </c>
      <c r="L4" s="7">
        <v>0.0011</v>
      </c>
      <c r="M4" s="19">
        <f>G8-I8</f>
        <v>6060.483333333</v>
      </c>
      <c r="N4" s="7">
        <f>L4*M4</f>
        <v>6.6665316666663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6" customHeight="1">
      <c r="A5" s="6">
        <v>43602</v>
      </c>
      <c r="B5" s="7">
        <v>0.0011</v>
      </c>
      <c r="C5" s="8">
        <v>38380</v>
      </c>
      <c r="D5" t="s" s="9">
        <v>13</v>
      </c>
      <c r="E5" s="10">
        <f>DATEDIF(A5,TODAY(),"Y")</f>
        <v>1</v>
      </c>
      <c r="F5" s="10">
        <f>MAX(0,MIN(48*0.75,DATEDIF(A5,TODAY(),"M")-12))</f>
        <v>3</v>
      </c>
      <c r="G5" s="11">
        <f>C5*0.25+C5*F5/48</f>
        <v>11993.75</v>
      </c>
      <c r="H5" s="12">
        <f>G5/C5</f>
        <v>0.3125</v>
      </c>
      <c r="I5" s="16">
        <v>10394</v>
      </c>
      <c r="J5" s="20"/>
      <c r="K5" s="2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3.65" customHeight="1">
      <c r="A6" s="6">
        <v>43769</v>
      </c>
      <c r="B6" s="7">
        <v>0.0011</v>
      </c>
      <c r="C6" s="8">
        <v>138965</v>
      </c>
      <c r="D6" t="s" s="9">
        <v>13</v>
      </c>
      <c r="E6" s="10">
        <f>DATEDIF(A6,TODAY(),"Y")</f>
        <v>0</v>
      </c>
      <c r="F6" s="10">
        <f>MAX(0,MIN(48*0.75,DATEDIF(A6,TODAY(),"M")-12))</f>
        <v>0</v>
      </c>
      <c r="G6" s="11">
        <f>C6*IF(E6&gt;=1,0.25,0)+C6*F6/48</f>
        <v>0</v>
      </c>
      <c r="H6" s="12">
        <f>G6/C6</f>
        <v>0</v>
      </c>
      <c r="I6" s="8">
        <v>0</v>
      </c>
      <c r="J6" s="2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3.65" customHeight="1">
      <c r="A7" s="3"/>
      <c r="B7" s="7"/>
      <c r="C7" s="8"/>
      <c r="D7" s="8"/>
      <c r="E7" s="12"/>
      <c r="F7" s="3"/>
      <c r="G7" s="11"/>
      <c r="H7" s="3"/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3.65" customHeight="1">
      <c r="A8" t="s" s="23">
        <f>"Grants: "&amp;COUNT(A3:A6)</f>
        <v>17</v>
      </c>
      <c r="B8" s="7">
        <f>AVERAGE(B3:B6)</f>
        <v>0.0011</v>
      </c>
      <c r="C8" s="8">
        <f>SUM(C3:C6)</f>
        <v>330864</v>
      </c>
      <c r="D8" s="8"/>
      <c r="E8" s="12"/>
      <c r="F8" s="3"/>
      <c r="G8" s="11">
        <f>SUM(G3:G7)</f>
        <v>129829.483333333</v>
      </c>
      <c r="H8" s="12">
        <f>G8/C8</f>
        <v>0.392395314489739</v>
      </c>
      <c r="I8" s="8">
        <f>SUM(I3:I7)</f>
        <v>123769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3.6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3.6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3.65" customHeight="1">
      <c r="A11" t="s" s="15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3.65" customHeight="1">
      <c r="A12" s="8">
        <v>2720197.8021978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3.65" customHeight="1">
      <c r="A13" s="24">
        <v>0.121632331197634</v>
      </c>
      <c r="B13" t="s" s="15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3.65" customHeight="1">
      <c r="A14" s="25">
        <v>822.149826574607</v>
      </c>
      <c r="B14" t="s" s="26">
        <v>19</v>
      </c>
      <c r="C14" s="4"/>
      <c r="D14" s="3"/>
      <c r="E14" s="3"/>
      <c r="F14" s="3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3.65" customHeight="1">
      <c r="A15" s="6"/>
      <c r="B15" s="7"/>
      <c r="C15" s="8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3.65" customHeight="1">
      <c r="A16" s="6"/>
      <c r="B16" s="7"/>
      <c r="C16" s="8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3.65" customHeight="1">
      <c r="A17" s="6"/>
      <c r="B17" s="7"/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3.65" customHeight="1">
      <c r="A18" s="6"/>
      <c r="B18" s="7"/>
      <c r="C18" s="8"/>
      <c r="D18" s="8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</sheetData>
  <mergeCells count="2">
    <mergeCell ref="A1:I1"/>
    <mergeCell ref="K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