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\"/>
    </mc:Choice>
  </mc:AlternateContent>
  <xr:revisionPtr revIDLastSave="0" documentId="13_ncr:1_{6DAC0AB8-0A5D-4D07-83D9-4720CAD758B3}" xr6:coauthVersionLast="47" xr6:coauthVersionMax="47" xr10:uidLastSave="{00000000-0000-0000-0000-000000000000}"/>
  <bookViews>
    <workbookView xWindow="-98" yWindow="-98" windowWidth="19396" windowHeight="11596" xr2:uid="{A6968CD2-91AD-474D-9B11-CB2A3F66CCBF}"/>
  </bookViews>
  <sheets>
    <sheet name="bets" sheetId="2" r:id="rId1"/>
    <sheet name="resumen" sheetId="10" r:id="rId2"/>
    <sheet name="conv" sheetId="1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2" i="2" l="1"/>
  <c r="M33" i="2"/>
  <c r="F32" i="2"/>
  <c r="F33" i="2"/>
  <c r="L4" i="11"/>
  <c r="K4" i="11"/>
  <c r="J4" i="11"/>
  <c r="I4" i="11"/>
  <c r="F31" i="2"/>
  <c r="H4" i="11"/>
  <c r="G2" i="11"/>
  <c r="G3" i="11"/>
  <c r="G4" i="11"/>
  <c r="B4" i="11"/>
  <c r="E2" i="11"/>
  <c r="E2" i="10"/>
  <c r="F2" i="2"/>
  <c r="M2" i="2" s="1"/>
  <c r="D3" i="2" l="1"/>
  <c r="F3" i="2" s="1"/>
  <c r="D4" i="2" s="1"/>
  <c r="F4" i="2" s="1"/>
  <c r="M3" i="2" l="1"/>
  <c r="M4" i="2"/>
  <c r="D5" i="2"/>
  <c r="F5" i="2" s="1"/>
  <c r="D6" i="2" s="1"/>
  <c r="F6" i="2" s="1"/>
  <c r="D7" i="2" s="1"/>
  <c r="F7" i="2" s="1"/>
  <c r="M5" i="2" l="1"/>
  <c r="M6" i="2"/>
  <c r="D8" i="2"/>
  <c r="F8" i="2" s="1"/>
  <c r="D9" i="2" l="1"/>
  <c r="M7" i="2"/>
  <c r="F9" i="2" l="1"/>
  <c r="D10" i="2" s="1"/>
  <c r="F10" i="2" s="1"/>
  <c r="M8" i="2"/>
  <c r="D11" i="2" l="1"/>
  <c r="F11" i="2" s="1"/>
  <c r="M10" i="2"/>
  <c r="M9" i="2"/>
  <c r="D12" i="2" l="1"/>
  <c r="F12" i="2" s="1"/>
  <c r="M11" i="2"/>
  <c r="M12" i="2" l="1"/>
  <c r="D13" i="2"/>
  <c r="F13" i="2" s="1"/>
  <c r="D14" i="2" s="1"/>
  <c r="F14" i="2" s="1"/>
  <c r="M13" i="2" l="1"/>
  <c r="M14" i="2" l="1"/>
  <c r="D15" i="2"/>
  <c r="F15" i="2" s="1"/>
  <c r="D16" i="2" s="1"/>
  <c r="F16" i="2" s="1"/>
  <c r="M15" i="2" l="1"/>
  <c r="M16" i="2"/>
  <c r="D17" i="2"/>
  <c r="F17" i="2" s="1"/>
  <c r="M17" i="2" l="1"/>
  <c r="D18" i="2"/>
  <c r="F18" i="2" s="1"/>
  <c r="D19" i="2" l="1"/>
  <c r="F19" i="2" s="1"/>
  <c r="M18" i="2"/>
  <c r="M19" i="2" l="1"/>
  <c r="D20" i="2"/>
  <c r="F20" i="2" s="1"/>
  <c r="D21" i="2" l="1"/>
  <c r="F21" i="2" s="1"/>
  <c r="M20" i="2"/>
  <c r="M21" i="2" l="1"/>
  <c r="D22" i="2"/>
  <c r="F22" i="2" s="1"/>
  <c r="M22" i="2" l="1"/>
  <c r="D23" i="2"/>
  <c r="F23" i="2" s="1"/>
  <c r="M23" i="2" l="1"/>
  <c r="D24" i="2"/>
  <c r="F24" i="2" s="1"/>
  <c r="D25" i="2" l="1"/>
  <c r="F25" i="2" s="1"/>
  <c r="M24" i="2"/>
  <c r="M25" i="2" l="1"/>
  <c r="D26" i="2"/>
  <c r="F26" i="2" s="1"/>
  <c r="M26" i="2" l="1"/>
  <c r="D27" i="2"/>
  <c r="F27" i="2" s="1"/>
  <c r="M27" i="2" l="1"/>
  <c r="D28" i="2"/>
  <c r="F28" i="2" s="1"/>
  <c r="M28" i="2" l="1"/>
  <c r="D29" i="2"/>
  <c r="F29" i="2" s="1"/>
  <c r="M29" i="2" s="1"/>
  <c r="M31" i="2" s="1"/>
  <c r="E3" i="10" l="1" a="1"/>
  <c r="E3" i="10" s="1"/>
  <c r="C3" i="10" a="1"/>
  <c r="C3" i="10" s="1"/>
  <c r="B3" i="10" a="1"/>
  <c r="B3" i="10" s="1"/>
  <c r="D3" i="10" a="1"/>
  <c r="D3" i="10" s="1"/>
  <c r="F3" i="10" a="1"/>
  <c r="F3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<sst xmlns="http://schemas.openxmlformats.org/spreadsheetml/2006/main" count="154" uniqueCount="75">
  <si>
    <t>ESPORTS</t>
  </si>
  <si>
    <t>CATEGORY</t>
  </si>
  <si>
    <t>TYPE_1</t>
  </si>
  <si>
    <t>TEAM</t>
  </si>
  <si>
    <t>TYPE_2</t>
  </si>
  <si>
    <t>WL</t>
  </si>
  <si>
    <t>W</t>
  </si>
  <si>
    <t>L</t>
  </si>
  <si>
    <t>DATE</t>
  </si>
  <si>
    <t>ID</t>
  </si>
  <si>
    <t>PERCENTAGE</t>
  </si>
  <si>
    <t>M</t>
  </si>
  <si>
    <t>V</t>
  </si>
  <si>
    <t>E</t>
  </si>
  <si>
    <t>CC</t>
  </si>
  <si>
    <t>C</t>
  </si>
  <si>
    <t>POZO</t>
  </si>
  <si>
    <t>GP</t>
  </si>
  <si>
    <t>BDS</t>
  </si>
  <si>
    <t>GANA 1 MAPA EN LA SERIE</t>
  </si>
  <si>
    <t>POZOACTUAL</t>
  </si>
  <si>
    <t>PSG</t>
  </si>
  <si>
    <t>EUROPEAN CIRCUIT</t>
  </si>
  <si>
    <t>RSA</t>
  </si>
  <si>
    <t>GANA 2-0</t>
  </si>
  <si>
    <t>GANA SERIE</t>
  </si>
  <si>
    <t>FUTBOL</t>
  </si>
  <si>
    <t>CLASIFICATORIAS 2026</t>
  </si>
  <si>
    <t>ARGENTINA</t>
  </si>
  <si>
    <t>GANA</t>
  </si>
  <si>
    <t>AJEDREZ</t>
  </si>
  <si>
    <t>GANA O EMPATA</t>
  </si>
  <si>
    <t>WESLEY SO</t>
  </si>
  <si>
    <t>CAMPEONATO EEEUU 2023</t>
  </si>
  <si>
    <t>WORLDS 2023</t>
  </si>
  <si>
    <t>GANA MAPA 1</t>
  </si>
  <si>
    <t>DOTA 2 THE INTERNATIONAL</t>
  </si>
  <si>
    <t>LGD</t>
  </si>
  <si>
    <t>VALORANT CHAMPIONS LATAM</t>
  </si>
  <si>
    <t>KRU</t>
  </si>
  <si>
    <t>HALO WORLDS 2023</t>
  </si>
  <si>
    <t>OPTIC</t>
  </si>
  <si>
    <t>LOUD</t>
  </si>
  <si>
    <t>TIPO</t>
  </si>
  <si>
    <t>AOE II TITANS LEAGUE PLATINUM</t>
  </si>
  <si>
    <t>THE VIPER</t>
  </si>
  <si>
    <t>QATAR MASTERS</t>
  </si>
  <si>
    <t>MAGNUS CARLSEN</t>
  </si>
  <si>
    <t>PRIMER INHIBIDOR</t>
  </si>
  <si>
    <t>GEN</t>
  </si>
  <si>
    <t>T1</t>
  </si>
  <si>
    <t>GANA SERIE BO1</t>
  </si>
  <si>
    <t>VALORANT SAUDI ELEAGUES</t>
  </si>
  <si>
    <t>TEAM FALCONS</t>
  </si>
  <si>
    <t>EVIL TOADS</t>
  </si>
  <si>
    <t>GANA SERIE BO5</t>
  </si>
  <si>
    <t>CS2 ESL CHALLENGERS LEAGUE EU</t>
  </si>
  <si>
    <t>TEAM SPIRIT</t>
  </si>
  <si>
    <t>GANA SERIE BO3</t>
  </si>
  <si>
    <t>G2</t>
  </si>
  <si>
    <t>KILLS</t>
  </si>
  <si>
    <t>BLG</t>
  </si>
  <si>
    <t>AMBOS TEAMS DRAKE</t>
  </si>
  <si>
    <t>KT</t>
  </si>
  <si>
    <t>JDG</t>
  </si>
  <si>
    <t>DK</t>
  </si>
  <si>
    <t>BASE</t>
  </si>
  <si>
    <t>1U</t>
  </si>
  <si>
    <t>2U</t>
  </si>
  <si>
    <t>3U</t>
  </si>
  <si>
    <t>5U</t>
  </si>
  <si>
    <t>IBERIAN CUP</t>
  </si>
  <si>
    <t>LH</t>
  </si>
  <si>
    <t>FNC</t>
  </si>
  <si>
    <t>WBG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</si>
</sst>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_-;_-@_-"/>
    <numFmt numFmtId="165" formatCode="_-* #,##0.000_-;\-* #,##0.000_-;_-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14" fontId="0" fillId="0" borderId="0" xfId="0" applyNumberFormat="1"/>
    <xf numFmtId="164" fontId="0" fillId="0" borderId="0" xfId="2" applyFont="1"/>
    <xf numFmtId="0" fontId="0" fillId="0" borderId="0" xfId="1" applyNumberFormat="1" applyFont="1"/>
    <xf numFmtId="0" fontId="0" fillId="0" borderId="0" xfId="2" applyNumberFormat="1" applyFont="1"/>
    <xf numFmtId="164" fontId="0" fillId="0" borderId="0" xfId="0" applyNumberFormat="1"/>
    <xf numFmtId="165" fontId="0" fillId="0" borderId="0" xfId="0" applyNumberFormat="1"/>
  </cellXfs>
  <cellStyles count="3">
    <cellStyle name="Millares [0]" xfId="2" builtinId="6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18F06-8D4A-4FF5-84C5-257D6E19851B}">
  <dimension ref="A1:M33"/>
  <sheetViews>
    <sheetView tabSelected="1" topLeftCell="A10" workbookViewId="0">
      <selection activeCell="F33" sqref="F33"/>
    </sheetView>
  </sheetViews>
  <sheetFormatPr baseColWidth="10" defaultRowHeight="14.25" x14ac:dyDescent="0.45"/>
  <cols>
    <col min="1" max="1" width="4.53125" customWidth="1"/>
    <col min="3" max="3" width="5.73046875" customWidth="1"/>
    <col min="4" max="4" width="9.73046875" customWidth="1"/>
    <col min="5" max="5" width="9.59765625" customWidth="1"/>
    <col min="6" max="6" width="12" bestFit="1" customWidth="1"/>
    <col min="7" max="7" width="9.796875" bestFit="1" customWidth="1"/>
    <col min="8" max="8" width="28.19921875" bestFit="1" customWidth="1"/>
    <col min="9" max="9" width="15.73046875" bestFit="1" customWidth="1"/>
    <col min="10" max="10" width="23.06640625" style="1" bestFit="1" customWidth="1"/>
  </cols>
  <sheetData>
    <row r="1" spans="1:13" x14ac:dyDescent="0.45">
      <c r="A1" t="s">
        <v>9</v>
      </c>
      <c r="B1" t="s">
        <v>8</v>
      </c>
      <c r="C1" t="s">
        <v>5</v>
      </c>
      <c r="D1" t="s">
        <v>16</v>
      </c>
      <c r="E1" t="s">
        <v>17</v>
      </c>
      <c r="F1" t="s">
        <v>20</v>
      </c>
      <c r="G1" t="s">
        <v>1</v>
      </c>
      <c r="H1" t="s">
        <v>2</v>
      </c>
      <c r="I1" t="s">
        <v>3</v>
      </c>
      <c r="J1" s="1" t="s">
        <v>4</v>
      </c>
      <c r="K1" t="s">
        <v>6</v>
      </c>
      <c r="L1" t="s">
        <v>7</v>
      </c>
      <c r="M1" t="s">
        <v>10</v>
      </c>
    </row>
    <row r="2" spans="1:13" x14ac:dyDescent="0.45">
      <c r="A2">
        <v>1</v>
      </c>
      <c r="B2" s="2">
        <v>45208</v>
      </c>
      <c r="C2">
        <v>1</v>
      </c>
      <c r="D2">
        <v>636885</v>
      </c>
      <c r="E2">
        <v>555</v>
      </c>
      <c r="F2">
        <f>D2+E2</f>
        <v>637440</v>
      </c>
      <c r="G2" t="s">
        <v>0</v>
      </c>
      <c r="H2" t="s">
        <v>34</v>
      </c>
      <c r="I2" t="s">
        <v>18</v>
      </c>
      <c r="J2" s="1" t="s">
        <v>19</v>
      </c>
      <c r="K2">
        <v>1</v>
      </c>
      <c r="L2">
        <v>0</v>
      </c>
      <c r="M2" s="4">
        <f>ROUND((F2/$D$2-1)*100, 3)</f>
        <v>8.6999999999999994E-2</v>
      </c>
    </row>
    <row r="3" spans="1:13" x14ac:dyDescent="0.45">
      <c r="A3">
        <v>2</v>
      </c>
      <c r="B3" s="2">
        <v>45209</v>
      </c>
      <c r="C3">
        <v>1</v>
      </c>
      <c r="D3">
        <f>F2</f>
        <v>637440</v>
      </c>
      <c r="E3">
        <v>250</v>
      </c>
      <c r="F3">
        <f>D3+E3</f>
        <v>637690</v>
      </c>
      <c r="G3" t="s">
        <v>0</v>
      </c>
      <c r="H3" t="s">
        <v>34</v>
      </c>
      <c r="I3" t="s">
        <v>21</v>
      </c>
      <c r="J3" s="1" t="s">
        <v>19</v>
      </c>
      <c r="K3">
        <v>1</v>
      </c>
      <c r="L3">
        <v>0</v>
      </c>
      <c r="M3" s="4">
        <f>ROUND((F3/$D$2-1)*100, 3)</f>
        <v>0.126</v>
      </c>
    </row>
    <row r="4" spans="1:13" x14ac:dyDescent="0.45">
      <c r="A4">
        <v>3</v>
      </c>
      <c r="B4" s="2">
        <v>45210</v>
      </c>
      <c r="C4">
        <v>0</v>
      </c>
      <c r="D4">
        <f t="shared" ref="D4:D29" si="0">F3</f>
        <v>637690</v>
      </c>
      <c r="E4">
        <v>-5000</v>
      </c>
      <c r="F4">
        <f t="shared" ref="F4:F33" si="1">D4+E4</f>
        <v>632690</v>
      </c>
      <c r="G4" t="s">
        <v>0</v>
      </c>
      <c r="H4" t="s">
        <v>34</v>
      </c>
      <c r="I4" t="s">
        <v>18</v>
      </c>
      <c r="J4" s="1" t="s">
        <v>24</v>
      </c>
      <c r="K4">
        <v>0</v>
      </c>
      <c r="L4">
        <v>1</v>
      </c>
      <c r="M4" s="4">
        <f>ROUND((F4/$D$2-1)*100, 3)</f>
        <v>-0.65900000000000003</v>
      </c>
    </row>
    <row r="5" spans="1:13" x14ac:dyDescent="0.45">
      <c r="A5">
        <v>4</v>
      </c>
      <c r="B5" s="2">
        <v>45210</v>
      </c>
      <c r="C5">
        <v>0</v>
      </c>
      <c r="D5">
        <f t="shared" si="0"/>
        <v>632690</v>
      </c>
      <c r="E5">
        <v>-7000</v>
      </c>
      <c r="F5">
        <f t="shared" si="1"/>
        <v>625690</v>
      </c>
      <c r="G5" t="s">
        <v>0</v>
      </c>
      <c r="H5" t="s">
        <v>22</v>
      </c>
      <c r="I5" t="s">
        <v>23</v>
      </c>
      <c r="J5" s="1" t="s">
        <v>25</v>
      </c>
      <c r="K5">
        <v>0</v>
      </c>
      <c r="L5">
        <v>1</v>
      </c>
      <c r="M5" s="4">
        <f>ROUND((F5/$D$2-1)*100, 3)</f>
        <v>-1.758</v>
      </c>
    </row>
    <row r="6" spans="1:13" x14ac:dyDescent="0.45">
      <c r="A6">
        <v>5</v>
      </c>
      <c r="B6" s="2">
        <v>45210</v>
      </c>
      <c r="C6">
        <v>1</v>
      </c>
      <c r="D6">
        <f t="shared" si="0"/>
        <v>625690</v>
      </c>
      <c r="E6">
        <v>15250</v>
      </c>
      <c r="F6">
        <f t="shared" si="1"/>
        <v>640940</v>
      </c>
      <c r="G6" t="s">
        <v>0</v>
      </c>
      <c r="H6" t="s">
        <v>22</v>
      </c>
      <c r="I6" t="s">
        <v>54</v>
      </c>
      <c r="J6" s="1" t="s">
        <v>25</v>
      </c>
      <c r="K6">
        <v>1</v>
      </c>
      <c r="L6">
        <v>0</v>
      </c>
      <c r="M6" s="4">
        <f>ROUND((F6/$D$2-1)*100, 3)</f>
        <v>0.63700000000000001</v>
      </c>
    </row>
    <row r="7" spans="1:13" x14ac:dyDescent="0.45">
      <c r="A7">
        <v>6</v>
      </c>
      <c r="B7" s="2">
        <v>45211</v>
      </c>
      <c r="C7">
        <v>1</v>
      </c>
      <c r="D7">
        <f t="shared" si="0"/>
        <v>640940</v>
      </c>
      <c r="E7">
        <v>1150</v>
      </c>
      <c r="F7">
        <f t="shared" si="1"/>
        <v>642090</v>
      </c>
      <c r="G7" t="s">
        <v>26</v>
      </c>
      <c r="H7" t="s">
        <v>27</v>
      </c>
      <c r="I7" t="s">
        <v>28</v>
      </c>
      <c r="J7" s="1" t="s">
        <v>29</v>
      </c>
      <c r="K7">
        <v>1</v>
      </c>
      <c r="L7">
        <v>0</v>
      </c>
      <c r="M7" s="4">
        <f t="shared" ref="M7:M29" si="2">ROUND((F7/$D$2-1)*100, 3)</f>
        <v>0.81699999999999995</v>
      </c>
    </row>
    <row r="8" spans="1:13" x14ac:dyDescent="0.45">
      <c r="A8">
        <v>7</v>
      </c>
      <c r="B8" s="2">
        <v>45211</v>
      </c>
      <c r="C8">
        <v>1</v>
      </c>
      <c r="D8">
        <f t="shared" si="0"/>
        <v>642090</v>
      </c>
      <c r="E8">
        <v>40</v>
      </c>
      <c r="F8">
        <f t="shared" si="1"/>
        <v>642130</v>
      </c>
      <c r="G8" t="s">
        <v>30</v>
      </c>
      <c r="H8" t="s">
        <v>33</v>
      </c>
      <c r="I8" t="s">
        <v>32</v>
      </c>
      <c r="J8" s="1" t="s">
        <v>31</v>
      </c>
      <c r="K8">
        <v>1</v>
      </c>
      <c r="L8">
        <v>0</v>
      </c>
      <c r="M8" s="4">
        <f t="shared" si="2"/>
        <v>0.82399999999999995</v>
      </c>
    </row>
    <row r="9" spans="1:13" x14ac:dyDescent="0.45">
      <c r="A9">
        <v>8</v>
      </c>
      <c r="B9" s="2">
        <v>45212</v>
      </c>
      <c r="C9">
        <v>1</v>
      </c>
      <c r="D9">
        <f t="shared" si="0"/>
        <v>642130</v>
      </c>
      <c r="E9">
        <v>405</v>
      </c>
      <c r="F9">
        <f t="shared" si="1"/>
        <v>642535</v>
      </c>
      <c r="G9" t="s">
        <v>0</v>
      </c>
      <c r="H9" t="s">
        <v>34</v>
      </c>
      <c r="I9" t="s">
        <v>18</v>
      </c>
      <c r="J9" s="1" t="s">
        <v>35</v>
      </c>
      <c r="K9">
        <v>1</v>
      </c>
      <c r="L9">
        <v>0</v>
      </c>
      <c r="M9" s="4">
        <f t="shared" si="2"/>
        <v>0.88700000000000001</v>
      </c>
    </row>
    <row r="10" spans="1:13" x14ac:dyDescent="0.45">
      <c r="A10">
        <v>9</v>
      </c>
      <c r="B10" s="2">
        <v>45213</v>
      </c>
      <c r="C10">
        <v>1</v>
      </c>
      <c r="D10">
        <f t="shared" si="0"/>
        <v>642535</v>
      </c>
      <c r="E10">
        <v>1140</v>
      </c>
      <c r="F10">
        <f t="shared" si="1"/>
        <v>643675</v>
      </c>
      <c r="G10" t="s">
        <v>0</v>
      </c>
      <c r="H10" t="s">
        <v>40</v>
      </c>
      <c r="I10" t="s">
        <v>41</v>
      </c>
      <c r="J10" s="1" t="s">
        <v>25</v>
      </c>
      <c r="K10">
        <v>1</v>
      </c>
      <c r="L10">
        <v>0</v>
      </c>
      <c r="M10" s="4">
        <f>ROUND((F10/$D$2-1)*100, 3)</f>
        <v>1.0660000000000001</v>
      </c>
    </row>
    <row r="11" spans="1:13" x14ac:dyDescent="0.45">
      <c r="A11">
        <v>10</v>
      </c>
      <c r="B11" s="2">
        <v>45213</v>
      </c>
      <c r="C11">
        <v>1</v>
      </c>
      <c r="D11">
        <f t="shared" si="0"/>
        <v>643675</v>
      </c>
      <c r="E11">
        <v>690</v>
      </c>
      <c r="F11">
        <f t="shared" si="1"/>
        <v>644365</v>
      </c>
      <c r="G11" t="s">
        <v>0</v>
      </c>
      <c r="H11" t="s">
        <v>38</v>
      </c>
      <c r="I11" t="s">
        <v>39</v>
      </c>
      <c r="J11" s="1" t="s">
        <v>25</v>
      </c>
      <c r="K11">
        <v>1</v>
      </c>
      <c r="L11">
        <v>0</v>
      </c>
      <c r="M11" s="4">
        <f>ROUND((F11/$D$2-1)*100, 3)</f>
        <v>1.1739999999999999</v>
      </c>
    </row>
    <row r="12" spans="1:13" x14ac:dyDescent="0.45">
      <c r="A12">
        <v>11</v>
      </c>
      <c r="B12" s="2">
        <v>45213</v>
      </c>
      <c r="C12">
        <v>0</v>
      </c>
      <c r="D12">
        <f t="shared" si="0"/>
        <v>644365</v>
      </c>
      <c r="E12">
        <v>-5000</v>
      </c>
      <c r="F12">
        <f t="shared" si="1"/>
        <v>639365</v>
      </c>
      <c r="G12" t="s">
        <v>0</v>
      </c>
      <c r="H12" t="s">
        <v>34</v>
      </c>
      <c r="I12" t="s">
        <v>42</v>
      </c>
      <c r="J12" s="1" t="s">
        <v>19</v>
      </c>
      <c r="K12">
        <v>0</v>
      </c>
      <c r="L12">
        <v>1</v>
      </c>
      <c r="M12" s="4">
        <f>ROUND((F12/$D$2-1)*100, 3)</f>
        <v>0.38900000000000001</v>
      </c>
    </row>
    <row r="13" spans="1:13" x14ac:dyDescent="0.45">
      <c r="A13">
        <v>12</v>
      </c>
      <c r="B13" s="2">
        <v>45214</v>
      </c>
      <c r="C13">
        <v>1</v>
      </c>
      <c r="D13">
        <f t="shared" si="0"/>
        <v>639365</v>
      </c>
      <c r="E13">
        <v>64</v>
      </c>
      <c r="F13">
        <f t="shared" si="1"/>
        <v>639429</v>
      </c>
      <c r="G13" t="s">
        <v>0</v>
      </c>
      <c r="H13" t="s">
        <v>36</v>
      </c>
      <c r="I13" t="s">
        <v>37</v>
      </c>
      <c r="J13" s="1" t="s">
        <v>25</v>
      </c>
      <c r="K13">
        <v>1</v>
      </c>
      <c r="L13">
        <v>0</v>
      </c>
      <c r="M13" s="4">
        <f t="shared" si="2"/>
        <v>0.39900000000000002</v>
      </c>
    </row>
    <row r="14" spans="1:13" x14ac:dyDescent="0.45">
      <c r="A14">
        <v>13</v>
      </c>
      <c r="B14" s="2">
        <v>45214</v>
      </c>
      <c r="C14">
        <v>1</v>
      </c>
      <c r="D14">
        <f t="shared" si="0"/>
        <v>639429</v>
      </c>
      <c r="E14">
        <v>605</v>
      </c>
      <c r="F14">
        <f t="shared" si="1"/>
        <v>640034</v>
      </c>
      <c r="G14" t="s">
        <v>0</v>
      </c>
      <c r="H14" t="s">
        <v>36</v>
      </c>
      <c r="I14" t="s">
        <v>37</v>
      </c>
      <c r="J14" s="1" t="s">
        <v>25</v>
      </c>
      <c r="K14">
        <v>1</v>
      </c>
      <c r="L14">
        <v>0</v>
      </c>
      <c r="M14" s="4">
        <f t="shared" si="2"/>
        <v>0.49399999999999999</v>
      </c>
    </row>
    <row r="15" spans="1:13" x14ac:dyDescent="0.45">
      <c r="A15">
        <v>14</v>
      </c>
      <c r="B15" s="2">
        <v>45214</v>
      </c>
      <c r="C15">
        <v>1</v>
      </c>
      <c r="D15">
        <f t="shared" si="0"/>
        <v>640034</v>
      </c>
      <c r="E15">
        <v>3872</v>
      </c>
      <c r="F15">
        <f t="shared" si="1"/>
        <v>643906</v>
      </c>
      <c r="G15" t="s">
        <v>0</v>
      </c>
      <c r="H15" t="s">
        <v>36</v>
      </c>
      <c r="I15" t="s">
        <v>37</v>
      </c>
      <c r="J15" s="1" t="s">
        <v>25</v>
      </c>
      <c r="K15">
        <v>1</v>
      </c>
      <c r="L15">
        <v>0</v>
      </c>
      <c r="M15" s="4">
        <f t="shared" si="2"/>
        <v>1.1020000000000001</v>
      </c>
    </row>
    <row r="16" spans="1:13" x14ac:dyDescent="0.45">
      <c r="A16">
        <v>15</v>
      </c>
      <c r="B16" s="2">
        <v>45215</v>
      </c>
      <c r="C16">
        <v>1</v>
      </c>
      <c r="D16">
        <f t="shared" si="0"/>
        <v>643906</v>
      </c>
      <c r="E16">
        <v>57</v>
      </c>
      <c r="F16">
        <f t="shared" si="1"/>
        <v>643963</v>
      </c>
      <c r="G16" t="s">
        <v>0</v>
      </c>
      <c r="H16" t="s">
        <v>44</v>
      </c>
      <c r="I16" t="s">
        <v>45</v>
      </c>
      <c r="J16" s="1" t="s">
        <v>25</v>
      </c>
      <c r="K16">
        <v>1</v>
      </c>
      <c r="L16">
        <v>0</v>
      </c>
      <c r="M16" s="4">
        <f t="shared" si="2"/>
        <v>1.111</v>
      </c>
    </row>
    <row r="17" spans="1:13" x14ac:dyDescent="0.45">
      <c r="A17">
        <v>16</v>
      </c>
      <c r="B17" s="2">
        <v>45216</v>
      </c>
      <c r="C17">
        <v>1</v>
      </c>
      <c r="D17">
        <f t="shared" si="0"/>
        <v>643963</v>
      </c>
      <c r="E17">
        <v>84</v>
      </c>
      <c r="F17">
        <f t="shared" si="1"/>
        <v>644047</v>
      </c>
      <c r="G17" t="s">
        <v>30</v>
      </c>
      <c r="H17" t="s">
        <v>46</v>
      </c>
      <c r="I17" t="s">
        <v>47</v>
      </c>
      <c r="J17" s="1" t="s">
        <v>31</v>
      </c>
      <c r="K17">
        <v>1</v>
      </c>
      <c r="L17">
        <v>0</v>
      </c>
      <c r="M17" s="4">
        <f t="shared" si="2"/>
        <v>1.125</v>
      </c>
    </row>
    <row r="18" spans="1:13" x14ac:dyDescent="0.45">
      <c r="A18">
        <v>17</v>
      </c>
      <c r="B18" s="2">
        <v>45217</v>
      </c>
      <c r="C18">
        <v>1</v>
      </c>
      <c r="D18">
        <f t="shared" si="0"/>
        <v>644047</v>
      </c>
      <c r="E18">
        <v>275</v>
      </c>
      <c r="F18">
        <f t="shared" si="1"/>
        <v>644322</v>
      </c>
      <c r="G18" t="s">
        <v>0</v>
      </c>
      <c r="H18" t="s">
        <v>56</v>
      </c>
      <c r="I18" t="s">
        <v>57</v>
      </c>
      <c r="J18" s="1" t="s">
        <v>58</v>
      </c>
      <c r="K18">
        <v>1</v>
      </c>
      <c r="L18">
        <v>0</v>
      </c>
      <c r="M18" s="4">
        <f t="shared" si="2"/>
        <v>1.1679999999999999</v>
      </c>
    </row>
    <row r="19" spans="1:13" x14ac:dyDescent="0.45">
      <c r="A19">
        <v>18</v>
      </c>
      <c r="B19" s="2">
        <v>45218</v>
      </c>
      <c r="C19">
        <v>1</v>
      </c>
      <c r="D19">
        <f t="shared" si="0"/>
        <v>644322</v>
      </c>
      <c r="E19">
        <v>-500</v>
      </c>
      <c r="F19">
        <f t="shared" si="1"/>
        <v>643822</v>
      </c>
      <c r="G19" t="s">
        <v>0</v>
      </c>
      <c r="H19" t="s">
        <v>52</v>
      </c>
      <c r="I19" t="s">
        <v>53</v>
      </c>
      <c r="J19" s="1" t="s">
        <v>55</v>
      </c>
      <c r="K19">
        <v>0</v>
      </c>
      <c r="L19">
        <v>1</v>
      </c>
      <c r="M19" s="4">
        <f t="shared" si="2"/>
        <v>1.089</v>
      </c>
    </row>
    <row r="20" spans="1:13" x14ac:dyDescent="0.45">
      <c r="A20">
        <v>19</v>
      </c>
      <c r="B20" s="2">
        <v>45218</v>
      </c>
      <c r="C20">
        <v>0</v>
      </c>
      <c r="D20">
        <f t="shared" si="0"/>
        <v>643822</v>
      </c>
      <c r="E20">
        <v>2840</v>
      </c>
      <c r="F20">
        <f t="shared" si="1"/>
        <v>646662</v>
      </c>
      <c r="G20" t="s">
        <v>0</v>
      </c>
      <c r="H20" t="s">
        <v>34</v>
      </c>
      <c r="I20" t="s">
        <v>49</v>
      </c>
      <c r="J20" s="1" t="s">
        <v>48</v>
      </c>
      <c r="K20">
        <v>1</v>
      </c>
      <c r="L20">
        <v>0</v>
      </c>
      <c r="M20" s="4">
        <f t="shared" si="2"/>
        <v>1.5349999999999999</v>
      </c>
    </row>
    <row r="21" spans="1:13" x14ac:dyDescent="0.45">
      <c r="A21">
        <v>20</v>
      </c>
      <c r="B21" s="2">
        <v>45218</v>
      </c>
      <c r="C21">
        <v>1</v>
      </c>
      <c r="D21">
        <f t="shared" si="0"/>
        <v>646662</v>
      </c>
      <c r="E21">
        <v>540</v>
      </c>
      <c r="F21">
        <f t="shared" si="1"/>
        <v>647202</v>
      </c>
      <c r="G21" t="s">
        <v>0</v>
      </c>
      <c r="H21" t="s">
        <v>34</v>
      </c>
      <c r="I21" t="s">
        <v>50</v>
      </c>
      <c r="J21" s="1" t="s">
        <v>51</v>
      </c>
      <c r="K21">
        <v>1</v>
      </c>
      <c r="L21">
        <v>0</v>
      </c>
      <c r="M21" s="4">
        <f t="shared" si="2"/>
        <v>1.62</v>
      </c>
    </row>
    <row r="22" spans="1:13" x14ac:dyDescent="0.45">
      <c r="A22">
        <v>21</v>
      </c>
      <c r="B22" s="2">
        <v>45219</v>
      </c>
      <c r="C22">
        <v>1</v>
      </c>
      <c r="D22">
        <f t="shared" si="0"/>
        <v>647202</v>
      </c>
      <c r="E22">
        <v>1050</v>
      </c>
      <c r="F22">
        <f t="shared" si="1"/>
        <v>648252</v>
      </c>
      <c r="G22" t="s">
        <v>0</v>
      </c>
      <c r="H22" t="s">
        <v>34</v>
      </c>
      <c r="I22" t="s">
        <v>49</v>
      </c>
      <c r="J22" s="1" t="s">
        <v>48</v>
      </c>
      <c r="K22">
        <v>1</v>
      </c>
      <c r="L22">
        <v>0</v>
      </c>
      <c r="M22" s="4">
        <f t="shared" si="2"/>
        <v>1.7849999999999999</v>
      </c>
    </row>
    <row r="23" spans="1:13" x14ac:dyDescent="0.45">
      <c r="A23">
        <v>22</v>
      </c>
      <c r="B23" s="2">
        <v>45219</v>
      </c>
      <c r="C23">
        <v>0</v>
      </c>
      <c r="D23">
        <f t="shared" si="0"/>
        <v>648252</v>
      </c>
      <c r="E23">
        <v>-2144</v>
      </c>
      <c r="F23">
        <f t="shared" si="1"/>
        <v>646108</v>
      </c>
      <c r="G23" t="s">
        <v>0</v>
      </c>
      <c r="H23" t="s">
        <v>34</v>
      </c>
      <c r="I23" t="s">
        <v>59</v>
      </c>
      <c r="J23" s="1" t="s">
        <v>60</v>
      </c>
      <c r="K23">
        <v>0</v>
      </c>
      <c r="L23">
        <v>1</v>
      </c>
      <c r="M23" s="4">
        <f t="shared" si="2"/>
        <v>1.448</v>
      </c>
    </row>
    <row r="24" spans="1:13" x14ac:dyDescent="0.45">
      <c r="A24">
        <v>23</v>
      </c>
      <c r="B24" s="2">
        <v>45219</v>
      </c>
      <c r="C24">
        <v>0</v>
      </c>
      <c r="D24">
        <f t="shared" si="0"/>
        <v>646108</v>
      </c>
      <c r="E24">
        <v>-6000</v>
      </c>
      <c r="F24">
        <f t="shared" si="1"/>
        <v>640108</v>
      </c>
      <c r="G24" t="s">
        <v>0</v>
      </c>
      <c r="H24" t="s">
        <v>34</v>
      </c>
      <c r="I24" t="s">
        <v>61</v>
      </c>
      <c r="J24" s="1" t="s">
        <v>62</v>
      </c>
      <c r="K24">
        <v>0</v>
      </c>
      <c r="L24">
        <v>1</v>
      </c>
      <c r="M24" s="4">
        <f t="shared" si="2"/>
        <v>0.50600000000000001</v>
      </c>
    </row>
    <row r="25" spans="1:13" x14ac:dyDescent="0.45">
      <c r="A25">
        <v>24</v>
      </c>
      <c r="B25" s="2">
        <v>45219</v>
      </c>
      <c r="C25">
        <v>1</v>
      </c>
      <c r="D25">
        <f t="shared" si="0"/>
        <v>640108</v>
      </c>
      <c r="E25">
        <v>10000</v>
      </c>
      <c r="F25">
        <f t="shared" si="1"/>
        <v>650108</v>
      </c>
      <c r="G25" t="s">
        <v>0</v>
      </c>
      <c r="H25" t="s">
        <v>34</v>
      </c>
      <c r="I25" t="s">
        <v>63</v>
      </c>
      <c r="J25" s="1" t="s">
        <v>62</v>
      </c>
      <c r="K25">
        <v>1</v>
      </c>
      <c r="L25">
        <v>0</v>
      </c>
      <c r="M25" s="4">
        <f t="shared" si="2"/>
        <v>2.0760000000000001</v>
      </c>
    </row>
    <row r="26" spans="1:13" x14ac:dyDescent="0.45">
      <c r="A26">
        <v>25</v>
      </c>
      <c r="B26" s="2">
        <v>45220</v>
      </c>
      <c r="C26">
        <v>1</v>
      </c>
      <c r="D26">
        <f t="shared" si="0"/>
        <v>650108</v>
      </c>
      <c r="E26">
        <v>930</v>
      </c>
      <c r="F26">
        <f t="shared" si="1"/>
        <v>651038</v>
      </c>
      <c r="G26" t="s">
        <v>0</v>
      </c>
      <c r="H26" t="s">
        <v>34</v>
      </c>
      <c r="I26" t="s">
        <v>64</v>
      </c>
      <c r="J26" s="1" t="s">
        <v>25</v>
      </c>
      <c r="K26">
        <v>1</v>
      </c>
      <c r="L26">
        <v>0</v>
      </c>
      <c r="M26" s="4">
        <f t="shared" si="2"/>
        <v>2.222</v>
      </c>
    </row>
    <row r="27" spans="1:13" x14ac:dyDescent="0.45">
      <c r="A27">
        <v>26</v>
      </c>
      <c r="B27" s="2">
        <v>45220</v>
      </c>
      <c r="C27">
        <v>1</v>
      </c>
      <c r="D27">
        <f t="shared" si="0"/>
        <v>651038</v>
      </c>
      <c r="E27">
        <v>4</v>
      </c>
      <c r="F27">
        <f t="shared" si="1"/>
        <v>651042</v>
      </c>
      <c r="G27" t="s">
        <v>0</v>
      </c>
      <c r="H27" t="s">
        <v>34</v>
      </c>
      <c r="I27" t="s">
        <v>49</v>
      </c>
      <c r="J27" s="1" t="s">
        <v>25</v>
      </c>
      <c r="K27">
        <v>1</v>
      </c>
      <c r="L27">
        <v>0</v>
      </c>
      <c r="M27" s="4">
        <f t="shared" si="2"/>
        <v>2.2229999999999999</v>
      </c>
    </row>
    <row r="28" spans="1:13" x14ac:dyDescent="0.45">
      <c r="A28">
        <v>27</v>
      </c>
      <c r="B28" s="2">
        <v>45221</v>
      </c>
      <c r="C28">
        <v>1</v>
      </c>
      <c r="D28">
        <f t="shared" si="0"/>
        <v>651042</v>
      </c>
      <c r="E28">
        <v>2010</v>
      </c>
      <c r="F28">
        <f t="shared" si="1"/>
        <v>653052</v>
      </c>
      <c r="G28" t="s">
        <v>0</v>
      </c>
      <c r="H28" t="s">
        <v>34</v>
      </c>
      <c r="I28" t="s">
        <v>61</v>
      </c>
      <c r="J28" s="1" t="s">
        <v>48</v>
      </c>
      <c r="K28">
        <v>1</v>
      </c>
      <c r="L28">
        <v>0</v>
      </c>
      <c r="M28" s="4">
        <f t="shared" si="2"/>
        <v>2.5379999999999998</v>
      </c>
    </row>
    <row r="29" spans="1:13" x14ac:dyDescent="0.45">
      <c r="A29">
        <v>28</v>
      </c>
      <c r="B29" s="2">
        <v>45222</v>
      </c>
      <c r="C29">
        <v>1</v>
      </c>
      <c r="D29">
        <f t="shared" si="0"/>
        <v>653052</v>
      </c>
      <c r="E29">
        <v>230</v>
      </c>
      <c r="F29">
        <f t="shared" si="1"/>
        <v>653282</v>
      </c>
      <c r="G29" t="s">
        <v>0</v>
      </c>
      <c r="H29" t="s">
        <v>34</v>
      </c>
      <c r="I29" t="s">
        <v>65</v>
      </c>
      <c r="J29" s="1" t="s">
        <v>62</v>
      </c>
      <c r="K29">
        <v>1</v>
      </c>
      <c r="L29">
        <v>0</v>
      </c>
      <c r="M29" s="4">
        <f t="shared" si="2"/>
        <v>2.5750000000000002</v>
      </c>
    </row>
    <row r="30" spans="1:13" x14ac:dyDescent="0.45">
      <c r="A30">
        <v>29</v>
      </c>
      <c r="B30" s="2">
        <v>45223</v>
      </c>
      <c r="M30" s="4"/>
    </row>
    <row r="31" spans="1:13" x14ac:dyDescent="0.45">
      <c r="A31">
        <v>30</v>
      </c>
      <c r="B31" s="2">
        <v>45224</v>
      </c>
      <c r="C31">
        <v>1</v>
      </c>
      <c r="D31">
        <v>1674443.0160600001</v>
      </c>
      <c r="E31">
        <v>13</v>
      </c>
      <c r="F31">
        <f t="shared" si="1"/>
        <v>1674456.0160600001</v>
      </c>
      <c r="G31" t="s">
        <v>0</v>
      </c>
      <c r="H31" t="s">
        <v>71</v>
      </c>
      <c r="I31" t="s">
        <v>72</v>
      </c>
      <c r="J31" s="1" t="s">
        <v>25</v>
      </c>
      <c r="K31">
        <v>1</v>
      </c>
      <c r="L31">
        <v>0</v>
      </c>
      <c r="M31" s="4">
        <f>ROUND((F31/$D$31-1)*100, 3)+$M$29</f>
        <v>2.5760000000000001</v>
      </c>
    </row>
    <row r="32" spans="1:13" x14ac:dyDescent="0.45">
      <c r="A32">
        <v>31</v>
      </c>
      <c r="B32" s="2">
        <v>45225</v>
      </c>
      <c r="C32">
        <v>1</v>
      </c>
      <c r="D32">
        <v>1674443.0160600001</v>
      </c>
      <c r="E32">
        <v>1390</v>
      </c>
      <c r="F32">
        <f t="shared" si="1"/>
        <v>1675833.0160600001</v>
      </c>
      <c r="G32" t="s">
        <v>0</v>
      </c>
      <c r="H32" t="s">
        <v>34</v>
      </c>
      <c r="I32" t="s">
        <v>73</v>
      </c>
      <c r="J32" s="1" t="s">
        <v>19</v>
      </c>
      <c r="K32">
        <v>1</v>
      </c>
      <c r="L32">
        <v>0</v>
      </c>
      <c r="M32" s="4">
        <f t="shared" ref="M32:M33" si="3">ROUND((F32/$D$31-1)*100, 3)+$M$29</f>
        <v>2.6580000000000004</v>
      </c>
    </row>
    <row r="33" spans="1:13" x14ac:dyDescent="0.45">
      <c r="A33">
        <v>32</v>
      </c>
      <c r="B33" s="2">
        <v>45225</v>
      </c>
      <c r="C33">
        <v>1</v>
      </c>
      <c r="D33">
        <v>1674443.0160600001</v>
      </c>
      <c r="E33">
        <v>668</v>
      </c>
      <c r="F33">
        <f t="shared" si="1"/>
        <v>1675111.0160600001</v>
      </c>
      <c r="G33" t="s">
        <v>0</v>
      </c>
      <c r="H33" t="s">
        <v>34</v>
      </c>
      <c r="I33" t="s">
        <v>74</v>
      </c>
      <c r="J33" s="1" t="s">
        <v>48</v>
      </c>
      <c r="K33">
        <v>1</v>
      </c>
      <c r="L33">
        <v>0</v>
      </c>
      <c r="M33" s="4">
        <f t="shared" si="3"/>
        <v>2.6150000000000002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72E91-C486-48A1-B1C4-268DB8F8852F}">
  <dimension ref="A1:F4"/>
  <sheetViews>
    <sheetView workbookViewId="0">
      <selection activeCell="H6" sqref="H6"/>
    </sheetView>
  </sheetViews>
  <sheetFormatPr baseColWidth="10" defaultRowHeight="14.25" x14ac:dyDescent="0.45"/>
  <cols>
    <col min="2" max="2" width="11.33203125" style="3" bestFit="1" customWidth="1"/>
    <col min="3" max="6" width="10.73046875" bestFit="1" customWidth="1"/>
  </cols>
  <sheetData>
    <row r="1" spans="1:6" x14ac:dyDescent="0.45">
      <c r="A1" t="s">
        <v>43</v>
      </c>
      <c r="B1" s="5" t="s">
        <v>11</v>
      </c>
      <c r="C1" t="s">
        <v>12</v>
      </c>
      <c r="D1" t="s">
        <v>13</v>
      </c>
      <c r="E1" t="s">
        <v>15</v>
      </c>
      <c r="F1" t="s">
        <v>14</v>
      </c>
    </row>
    <row r="2" spans="1:6" x14ac:dyDescent="0.45">
      <c r="A2">
        <v>1</v>
      </c>
      <c r="B2" s="3">
        <v>462440</v>
      </c>
      <c r="C2" s="3">
        <v>54753.06</v>
      </c>
      <c r="D2" s="3">
        <v>81628.56</v>
      </c>
      <c r="E2" s="3">
        <f>12896.82+20000</f>
        <v>32896.82</v>
      </c>
      <c r="F2" s="3">
        <v>25793.64</v>
      </c>
    </row>
    <row r="3" spans="1:6" x14ac:dyDescent="0.45">
      <c r="A3">
        <v>2</v>
      </c>
      <c r="B3" s="3" cm="1">
        <f t="array" ref="B3">B2+B2*INDEX(bets!$M:$M,COUNTA(bets!$M:$M))/100</f>
        <v>474731.65519999998</v>
      </c>
      <c r="C3" s="3" cm="1">
        <f t="array" ref="C3">C2+C2*INDEX(bets!$M:$M,COUNTA(bets!$M:$M))/100</f>
        <v>56208.396334799996</v>
      </c>
      <c r="D3" s="3" cm="1">
        <f t="array" ref="D3">D2+D2*INDEX(bets!$M:$M,COUNTA(bets!$M:$M))/100</f>
        <v>83798.247124799993</v>
      </c>
      <c r="E3" s="3" cm="1">
        <f t="array" ref="E3">E2+E2*INDEX(bets!$M:$M,COUNTA(bets!$M:$M))/100</f>
        <v>33771.217475600002</v>
      </c>
      <c r="F3" s="3" cm="1">
        <f t="array" ref="F3">F2+F2*INDEX(bets!$M:$M,COUNTA(bets!$M:$M))/100</f>
        <v>26479.2349512</v>
      </c>
    </row>
    <row r="4" spans="1:6" x14ac:dyDescent="0.45">
      <c r="A4">
        <v>3</v>
      </c>
      <c r="B4" s="3">
        <v>1474347.83</v>
      </c>
      <c r="C4" s="6">
        <v>56162.951294999999</v>
      </c>
      <c r="D4" s="6">
        <v>83730.495419999992</v>
      </c>
      <c r="E4" s="6">
        <v>33743.913115000003</v>
      </c>
      <c r="F4" s="6">
        <v>26457.826229999999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4FCAC-596E-4732-9765-DB795EF02234}">
  <dimension ref="A1:L4"/>
  <sheetViews>
    <sheetView workbookViewId="0">
      <selection activeCell="A4" sqref="A4:F4"/>
    </sheetView>
  </sheetViews>
  <sheetFormatPr baseColWidth="10" defaultRowHeight="14.25" x14ac:dyDescent="0.45"/>
  <sheetData>
    <row r="1" spans="1:12" x14ac:dyDescent="0.45">
      <c r="A1" t="s">
        <v>43</v>
      </c>
      <c r="B1" s="5" t="s">
        <v>11</v>
      </c>
      <c r="C1" t="s">
        <v>12</v>
      </c>
      <c r="D1" t="s">
        <v>13</v>
      </c>
      <c r="E1" t="s">
        <v>15</v>
      </c>
      <c r="F1" t="s">
        <v>14</v>
      </c>
      <c r="G1" t="s">
        <v>66</v>
      </c>
      <c r="I1" t="s">
        <v>67</v>
      </c>
      <c r="J1" t="s">
        <v>68</v>
      </c>
      <c r="K1" t="s">
        <v>69</v>
      </c>
      <c r="L1" t="s">
        <v>70</v>
      </c>
    </row>
    <row r="2" spans="1:12" x14ac:dyDescent="0.45">
      <c r="A2">
        <v>1</v>
      </c>
      <c r="B2" s="3">
        <v>462440</v>
      </c>
      <c r="C2" s="3">
        <v>54753.06</v>
      </c>
      <c r="D2" s="3">
        <v>81628.56</v>
      </c>
      <c r="E2" s="3">
        <f>12896.82+20000</f>
        <v>32896.82</v>
      </c>
      <c r="F2" s="3">
        <v>25793.64</v>
      </c>
      <c r="G2" s="6">
        <f t="shared" ref="G2:G3" si="0">SUM(B2:F2)</f>
        <v>657512.07999999996</v>
      </c>
    </row>
    <row r="3" spans="1:12" x14ac:dyDescent="0.45">
      <c r="A3">
        <v>2</v>
      </c>
      <c r="B3" s="3">
        <v>474347.83</v>
      </c>
      <c r="C3" s="3">
        <v>56162.951294999999</v>
      </c>
      <c r="D3" s="3">
        <v>83730.495419999992</v>
      </c>
      <c r="E3" s="3">
        <v>33743.913115000003</v>
      </c>
      <c r="F3" s="3">
        <v>26457.826229999999</v>
      </c>
      <c r="G3" s="6">
        <f t="shared" si="0"/>
        <v>674443.01605999994</v>
      </c>
    </row>
    <row r="4" spans="1:12" x14ac:dyDescent="0.45">
      <c r="A4">
        <v>3</v>
      </c>
      <c r="B4" s="6">
        <f>B3+1000000</f>
        <v>1474347.83</v>
      </c>
      <c r="C4" s="3">
        <v>56162.951294999999</v>
      </c>
      <c r="D4" s="3">
        <v>83730.495419999992</v>
      </c>
      <c r="E4" s="3">
        <v>33743.913115000003</v>
      </c>
      <c r="F4" s="3">
        <v>26457.826229999999</v>
      </c>
      <c r="G4" s="6">
        <f>SUM(B4:F4)</f>
        <v>1674443.0160600001</v>
      </c>
      <c r="H4" s="7">
        <f>2.575+100</f>
        <v>102.575</v>
      </c>
      <c r="I4" s="6">
        <f>G4/100</f>
        <v>16744.430160600001</v>
      </c>
      <c r="J4" s="6">
        <f>I4*2</f>
        <v>33488.860321200002</v>
      </c>
      <c r="K4" s="6">
        <f>I4+J4</f>
        <v>50233.290481800002</v>
      </c>
      <c r="L4" s="6">
        <f>K4+J4</f>
        <v>83722.150802999997</v>
      </c>
    </row>
  </sheetData>
  <pageMargins left="0.7" right="0.7" top="0.75" bottom="0.75" header="0.3" footer="0.3"/>
  <ignoredErrors>
    <ignoredError sqref="G3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bets</vt:lpstr>
      <vt:lpstr>resumen</vt:lpstr>
      <vt:lpstr>conv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</dc:creator>
  <cp:lastModifiedBy>Michel Vallejos Gonzalez</cp:lastModifiedBy>
  <dcterms:created xsi:type="dcterms:W3CDTF">2023-04-11T15:50:01Z</dcterms:created>
  <dcterms:modified xsi:type="dcterms:W3CDTF">2023-10-26T15:28:38Z</dcterms:modified>
</cp:coreProperties>
</file>