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ED_Snowboard\Electrical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Turnkey!$A$1:$K$12</definedName>
  </definedNames>
  <calcPr calcId="171027"/>
</workbook>
</file>

<file path=xl/calcChain.xml><?xml version="1.0" encoding="utf-8"?>
<calcChain xmlns="http://schemas.openxmlformats.org/spreadsheetml/2006/main">
  <c r="B47" i="2" l="1"/>
  <c r="B58" i="2"/>
  <c r="G59" i="2" s="1"/>
  <c r="B59" i="2"/>
  <c r="G53" i="2"/>
  <c r="B55" i="2"/>
  <c r="G55" i="2" s="1"/>
  <c r="B53" i="2"/>
  <c r="B54" i="2"/>
  <c r="G54" i="2"/>
  <c r="G47" i="2"/>
  <c r="G58" i="2" l="1"/>
  <c r="H61" i="2"/>
  <c r="H62" i="2"/>
  <c r="H80" i="2" l="1"/>
  <c r="H54" i="2"/>
  <c r="B46" i="2" l="1"/>
  <c r="G46" i="2" s="1"/>
  <c r="B14" i="2"/>
  <c r="G14" i="2" s="1"/>
  <c r="B52" i="2"/>
  <c r="B57" i="2"/>
  <c r="G57" i="2" s="1"/>
  <c r="B56" i="2"/>
  <c r="G56" i="2" s="1"/>
  <c r="H46" i="2" l="1"/>
  <c r="H55" i="2"/>
  <c r="H14" i="2"/>
  <c r="H59" i="2"/>
  <c r="H58" i="2"/>
  <c r="G52" i="2"/>
  <c r="H52" i="2" s="1"/>
  <c r="H47" i="2"/>
  <c r="H57" i="2"/>
  <c r="H56" i="2"/>
  <c r="H53" i="2"/>
  <c r="B51" i="2"/>
  <c r="G51" i="2" s="1"/>
  <c r="B50" i="2"/>
  <c r="G50" i="2" s="1"/>
  <c r="H50" i="2" s="1"/>
  <c r="B49" i="2"/>
  <c r="B6" i="2"/>
  <c r="G6" i="2" s="1"/>
  <c r="B7" i="2"/>
  <c r="G7" i="2" s="1"/>
  <c r="G49" i="2" l="1"/>
  <c r="H49" i="2" s="1"/>
  <c r="H51" i="2"/>
  <c r="B13" i="2"/>
  <c r="G13" i="2" s="1"/>
  <c r="B12" i="2"/>
  <c r="G12" i="2" s="1"/>
  <c r="B8" i="2"/>
  <c r="G8" i="2" s="1"/>
  <c r="H77" i="2" l="1"/>
  <c r="H13" i="2"/>
  <c r="H12" i="2"/>
  <c r="H7" i="2"/>
  <c r="H8" i="2"/>
  <c r="H6" i="2"/>
  <c r="H74" i="2" l="1"/>
  <c r="H83" i="2" s="1"/>
</calcChain>
</file>

<file path=xl/sharedStrings.xml><?xml version="1.0" encoding="utf-8"?>
<sst xmlns="http://schemas.openxmlformats.org/spreadsheetml/2006/main" count="124" uniqueCount="103">
  <si>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</si>
  <si>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</si>
  <si>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</si>
  <si>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</si>
  <si>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</si>
  <si>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</si>
  <si>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</si>
  <si>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</si>
  <si>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</si>
  <si>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</si>
  <si>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</si>
  <si>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</si>
  <si>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</si>
  <si>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</si>
  <si>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Notes</t>
  </si>
  <si>
    <t>Board Multiplier:</t>
  </si>
  <si>
    <t xml:space="preserve">                 Bill of Materials (BOM) - LongboardLights</t>
  </si>
  <si>
    <t>D1,D2,D3</t>
  </si>
  <si>
    <t>Q1</t>
  </si>
  <si>
    <t>D4</t>
  </si>
  <si>
    <t>R3</t>
  </si>
  <si>
    <t>L1</t>
  </si>
  <si>
    <t>R1,R2</t>
  </si>
  <si>
    <t>0603</t>
  </si>
  <si>
    <t>Headlight Total:</t>
  </si>
  <si>
    <t>Taillight Total:</t>
  </si>
  <si>
    <t>Panasonic</t>
  </si>
  <si>
    <t>Bourns</t>
  </si>
  <si>
    <t>PCB Total:</t>
  </si>
  <si>
    <t>EEE-1AA101WR</t>
  </si>
  <si>
    <t>667-EEE-1AA101WR</t>
  </si>
  <si>
    <t>100uF Electrolytic Capacitor</t>
  </si>
  <si>
    <t>5mm x 5.5mm</t>
  </si>
  <si>
    <t>http://www.mouser.com/ds/2/315/ABA0000C1145-947633.pdf</t>
  </si>
  <si>
    <t>Texas Instruments</t>
  </si>
  <si>
    <t>SN74AHCT125PWR</t>
  </si>
  <si>
    <t>595-SN74AHCT125PWR</t>
  </si>
  <si>
    <t>3.3V to 5V Level Shifter</t>
  </si>
  <si>
    <t>TSSOP-14</t>
  </si>
  <si>
    <t>http://www.ti.com/lit/gpn/sn74ahct125</t>
  </si>
  <si>
    <t>PCB</t>
  </si>
  <si>
    <t>Circuit Board</t>
  </si>
  <si>
    <t>CSD17313Q2</t>
  </si>
  <si>
    <t>595-CSD17313Q2</t>
  </si>
  <si>
    <t>NMOS Power MOSFET</t>
  </si>
  <si>
    <t>WSON-FET-6</t>
  </si>
  <si>
    <t>http://www.ti.com/lit/gpn/csd17313q2</t>
  </si>
  <si>
    <t>L2</t>
  </si>
  <si>
    <t>L3</t>
  </si>
  <si>
    <t>SRN8040-1R0Y</t>
  </si>
  <si>
    <t>652-SRN8040-1R0Y</t>
  </si>
  <si>
    <t>http://www.mouser.com/ds/2/54/RN8040-778099.pdf</t>
  </si>
  <si>
    <t>5V Regulator 1uH Inductor</t>
  </si>
  <si>
    <t>8mm x 8mm</t>
  </si>
  <si>
    <t>4.5mm x 4.5mm</t>
  </si>
  <si>
    <t>3.3V Regulator 1.4uH Inductor</t>
  </si>
  <si>
    <t>652-SDR0403-1R4ML</t>
  </si>
  <si>
    <t>SDR0403-1R4ML</t>
  </si>
  <si>
    <t>Fairchild Semiconductor</t>
  </si>
  <si>
    <t>FSV530AF</t>
  </si>
  <si>
    <t>512-FSV530AF</t>
  </si>
  <si>
    <t>Charging Circuit Diode</t>
  </si>
  <si>
    <t>http://www.mouser.com/ds/2/149/FSV530AF-607397.pdf</t>
  </si>
  <si>
    <t>DO-214-2</t>
  </si>
  <si>
    <t>Kingbright</t>
  </si>
  <si>
    <t>AP1608SGC</t>
  </si>
  <si>
    <t>604-AP1608SGC</t>
  </si>
  <si>
    <t>Green LED</t>
  </si>
  <si>
    <t>http://www.mouser.com/ds/2/216/AP1608SGC-29521.pdf</t>
  </si>
  <si>
    <t>SRP7030-3R3FM</t>
  </si>
  <si>
    <t>652-SRP7030-3R3FM</t>
  </si>
  <si>
    <t>http://www.mouser.com/ds/2/54/SRP7030F-76916.pdf</t>
  </si>
  <si>
    <t>http://www.mouser.com/ds/2/54/dr0403-778115.pdf</t>
  </si>
  <si>
    <t>Battery Charger 3.3uH Inductor</t>
  </si>
  <si>
    <t>6.5mm x 6.5mm</t>
  </si>
  <si>
    <t>C22,C23</t>
  </si>
  <si>
    <t>U7</t>
  </si>
  <si>
    <t>U1</t>
  </si>
  <si>
    <t>U2</t>
  </si>
  <si>
    <t>U3</t>
  </si>
  <si>
    <t>U5</t>
  </si>
  <si>
    <t>U6</t>
  </si>
  <si>
    <t>U4</t>
  </si>
  <si>
    <t>R7</t>
  </si>
  <si>
    <t>R8</t>
  </si>
  <si>
    <t>R4,R5,R9</t>
  </si>
  <si>
    <t>R10</t>
  </si>
  <si>
    <t>R12</t>
  </si>
  <si>
    <t>R6,R11,R13</t>
  </si>
  <si>
    <t>R14</t>
  </si>
  <si>
    <t>R15,R16</t>
  </si>
  <si>
    <t>R17</t>
  </si>
  <si>
    <t>R19</t>
  </si>
  <si>
    <t>R20</t>
  </si>
  <si>
    <t>R21</t>
  </si>
  <si>
    <t>R22</t>
  </si>
  <si>
    <t>R18,R23</t>
  </si>
  <si>
    <t>R24</t>
  </si>
  <si>
    <t>R25</t>
  </si>
  <si>
    <t>R26</t>
  </si>
  <si>
    <t>10uF</t>
  </si>
  <si>
    <t>1uF</t>
  </si>
  <si>
    <t>10nF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</si>
</sst>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49" fontId="0" fillId="0" borderId="2" xfId="0" applyNumberFormat="1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"/>
  <sheetViews>
    <sheetView tabSelected="1" topLeftCell="A7" zoomScale="85" zoomScaleNormal="85" workbookViewId="0">
      <selection activeCell="C38" sqref="C38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62.90625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6" t="s">
        <v>16</v>
      </c>
      <c r="B1" s="36"/>
      <c r="C1" s="36"/>
      <c r="D1" s="36"/>
      <c r="E1" s="36"/>
      <c r="F1" s="36"/>
      <c r="G1" s="36"/>
      <c r="H1" s="36"/>
      <c r="I1" s="36"/>
    </row>
    <row r="2" spans="1:18" x14ac:dyDescent="0.25">
      <c r="C2" s="5"/>
      <c r="D2" s="1"/>
      <c r="E2" s="1"/>
      <c r="F2" s="1"/>
      <c r="G2" s="1"/>
      <c r="I2" s="4"/>
    </row>
    <row r="4" spans="1:18" x14ac:dyDescent="0.25">
      <c r="A4" s="11" t="s">
        <v>3</v>
      </c>
      <c r="B4" s="11" t="s">
        <v>4</v>
      </c>
      <c r="C4" s="11" t="s">
        <v>1</v>
      </c>
      <c r="D4" s="11" t="s">
        <v>6</v>
      </c>
      <c r="E4" s="11" t="s">
        <v>7</v>
      </c>
      <c r="F4" s="11" t="s">
        <v>8</v>
      </c>
      <c r="G4" s="12" t="s">
        <v>9</v>
      </c>
      <c r="H4" s="13" t="s">
        <v>10</v>
      </c>
      <c r="I4" s="11" t="s">
        <v>0</v>
      </c>
      <c r="J4" s="11" t="s">
        <v>5</v>
      </c>
      <c r="K4" s="10" t="s">
        <v>2</v>
      </c>
      <c r="L4" s="6" t="s">
        <v>11</v>
      </c>
      <c r="R4" s="2" t="s">
        <v>14</v>
      </c>
    </row>
    <row r="5" spans="1:18" x14ac:dyDescent="0.25">
      <c r="A5" s="19"/>
      <c r="B5" s="19"/>
      <c r="C5" s="19"/>
      <c r="D5" s="19"/>
      <c r="E5" s="19"/>
      <c r="F5" s="20"/>
      <c r="G5" s="19"/>
      <c r="H5" s="21"/>
      <c r="I5" s="19"/>
      <c r="J5" s="22"/>
      <c r="K5" s="22"/>
    </row>
    <row r="6" spans="1:18" x14ac:dyDescent="0.25">
      <c r="A6" s="18">
        <v>1</v>
      </c>
      <c r="B6" s="13">
        <f>(1*G73)</f>
        <v>1</v>
      </c>
      <c r="C6" s="13" t="s">
        <v>77</v>
      </c>
      <c r="D6" s="5"/>
      <c r="E6" s="11"/>
      <c r="F6" s="14"/>
      <c r="G6" s="15">
        <f>IF(B6&lt;=9,0.87,IF(B6&lt;=99,0.747,IF(B6&lt;=499,0.574)))</f>
        <v>0.87</v>
      </c>
      <c r="H6" s="15">
        <f>(B6*G6)</f>
        <v>0.87</v>
      </c>
      <c r="I6" s="13"/>
      <c r="J6" s="16"/>
      <c r="K6" s="13" t="s">
        <v>13</v>
      </c>
    </row>
    <row r="7" spans="1:18" x14ac:dyDescent="0.25">
      <c r="A7" s="18">
        <v>2</v>
      </c>
      <c r="B7" s="11">
        <f>(3*G73)</f>
        <v>3</v>
      </c>
      <c r="C7" s="13" t="s">
        <v>78</v>
      </c>
      <c r="D7" s="13"/>
      <c r="E7" s="13"/>
      <c r="F7" s="14"/>
      <c r="G7" s="15">
        <f>IF(B7&lt;=9,1.79,IF(B7&lt;=49,1.72,IF(B7&lt;=99,1.65)))</f>
        <v>1.79</v>
      </c>
      <c r="H7" s="15">
        <f t="shared" ref="H7:H47" si="0">(B7*G7)</f>
        <v>5.37</v>
      </c>
      <c r="I7" s="13"/>
      <c r="J7" s="16"/>
      <c r="K7" s="13" t="s">
        <v>13</v>
      </c>
    </row>
    <row r="8" spans="1:18" x14ac:dyDescent="0.25">
      <c r="A8" s="18">
        <v>3</v>
      </c>
      <c r="B8" s="11">
        <f>(1*G73)</f>
        <v>1</v>
      </c>
      <c r="C8" s="13" t="s">
        <v>79</v>
      </c>
      <c r="D8" s="13"/>
      <c r="E8" s="11"/>
      <c r="F8" s="11"/>
      <c r="G8" s="15">
        <f>IF(B8&lt;=9,0.15,IF(B8&lt;=99,0.1,IF(B8&lt;=999,0.047)))</f>
        <v>0.15</v>
      </c>
      <c r="H8" s="15">
        <f t="shared" si="0"/>
        <v>0.15</v>
      </c>
      <c r="I8" s="13"/>
      <c r="J8" s="16"/>
      <c r="K8" s="13" t="s">
        <v>13</v>
      </c>
    </row>
    <row r="9" spans="1:18" x14ac:dyDescent="0.25">
      <c r="A9" s="18">
        <v>4</v>
      </c>
      <c r="B9" s="11"/>
      <c r="C9" s="13" t="s">
        <v>82</v>
      </c>
      <c r="D9" s="13"/>
      <c r="E9" s="11"/>
      <c r="F9" s="11"/>
      <c r="G9" s="15"/>
      <c r="H9" s="15"/>
      <c r="I9" s="13"/>
      <c r="J9" s="16"/>
      <c r="K9" s="13"/>
    </row>
    <row r="10" spans="1:18" x14ac:dyDescent="0.25">
      <c r="A10" s="18">
        <v>5</v>
      </c>
      <c r="B10" s="11"/>
      <c r="C10" s="13" t="s">
        <v>80</v>
      </c>
      <c r="D10" s="13"/>
      <c r="E10" s="11"/>
      <c r="F10" s="11"/>
      <c r="G10" s="15"/>
      <c r="H10" s="15"/>
      <c r="I10" s="13"/>
      <c r="J10" s="16"/>
      <c r="K10" s="13"/>
    </row>
    <row r="11" spans="1:18" x14ac:dyDescent="0.25">
      <c r="A11" s="18">
        <v>6</v>
      </c>
      <c r="B11" s="11"/>
      <c r="C11" s="13" t="s">
        <v>81</v>
      </c>
      <c r="D11" s="13"/>
      <c r="E11" s="11"/>
      <c r="F11" s="11"/>
      <c r="G11" s="15"/>
      <c r="H11" s="15"/>
      <c r="I11" s="13"/>
      <c r="J11" s="16"/>
      <c r="K11" s="13"/>
    </row>
    <row r="12" spans="1:18" x14ac:dyDescent="0.25">
      <c r="A12" s="18">
        <v>7</v>
      </c>
      <c r="B12" s="11">
        <f>(1*G73)</f>
        <v>1</v>
      </c>
      <c r="C12" s="17" t="s">
        <v>76</v>
      </c>
      <c r="D12" s="13" t="s">
        <v>34</v>
      </c>
      <c r="E12" s="11" t="s">
        <v>35</v>
      </c>
      <c r="F12" s="11" t="s">
        <v>36</v>
      </c>
      <c r="G12" s="15">
        <f>IF(B12&lt;=9,0.42,IF(B12&lt;=99,0.323,IF(B12&lt;=999,0.175)))</f>
        <v>0.42</v>
      </c>
      <c r="H12" s="15">
        <f>(B12*G12)</f>
        <v>0.42</v>
      </c>
      <c r="I12" s="13" t="s">
        <v>37</v>
      </c>
      <c r="J12" s="16" t="s">
        <v>38</v>
      </c>
      <c r="K12" s="13" t="s">
        <v>13</v>
      </c>
      <c r="L12" t="s">
        <v>39</v>
      </c>
    </row>
    <row r="13" spans="1:18" x14ac:dyDescent="0.25">
      <c r="A13" s="18">
        <v>10</v>
      </c>
      <c r="B13" s="11">
        <f>(1*G73)</f>
        <v>1</v>
      </c>
      <c r="C13" s="30" t="s">
        <v>18</v>
      </c>
      <c r="D13" s="13" t="s">
        <v>34</v>
      </c>
      <c r="E13" s="11" t="s">
        <v>42</v>
      </c>
      <c r="F13" s="11" t="s">
        <v>43</v>
      </c>
      <c r="G13" s="15">
        <f>IF(B13&lt;=9,0.6,IF(B13&lt;=24,0.522,IF(B13&lt;=99,0.459)))</f>
        <v>0.6</v>
      </c>
      <c r="H13" s="15">
        <f t="shared" si="0"/>
        <v>0.6</v>
      </c>
      <c r="I13" s="13" t="s">
        <v>44</v>
      </c>
      <c r="J13" s="16" t="s">
        <v>45</v>
      </c>
      <c r="K13" s="13" t="s">
        <v>13</v>
      </c>
      <c r="L13" t="s">
        <v>46</v>
      </c>
    </row>
    <row r="14" spans="1:18" x14ac:dyDescent="0.25">
      <c r="A14" s="18">
        <v>11</v>
      </c>
      <c r="B14" s="11">
        <f>(1*G73)</f>
        <v>1</v>
      </c>
      <c r="C14" s="25" t="s">
        <v>22</v>
      </c>
      <c r="D14" s="13"/>
      <c r="E14" s="11"/>
      <c r="F14" s="11"/>
      <c r="G14" s="15">
        <f>IF(B14&lt;=9,0.08,IF(B14&lt;=99,0.009,IF(B14&lt;=999,0.004)))</f>
        <v>0.08</v>
      </c>
      <c r="H14" s="15">
        <f t="shared" si="0"/>
        <v>0.08</v>
      </c>
      <c r="I14" s="13"/>
      <c r="J14" s="16"/>
      <c r="K14" s="13" t="s">
        <v>13</v>
      </c>
    </row>
    <row r="15" spans="1:18" x14ac:dyDescent="0.25">
      <c r="A15" s="18"/>
      <c r="B15" s="11"/>
      <c r="C15" s="25" t="s">
        <v>20</v>
      </c>
      <c r="D15" s="13"/>
      <c r="E15" s="11"/>
      <c r="F15" s="11"/>
      <c r="G15" s="15"/>
      <c r="H15" s="15"/>
      <c r="I15" s="13"/>
      <c r="J15" s="16"/>
      <c r="K15" s="13"/>
    </row>
    <row r="16" spans="1:18" x14ac:dyDescent="0.25">
      <c r="A16" s="18"/>
      <c r="B16" s="11"/>
      <c r="C16" s="25" t="s">
        <v>85</v>
      </c>
      <c r="D16" s="13"/>
      <c r="E16" s="11"/>
      <c r="F16" s="11"/>
      <c r="G16" s="15"/>
      <c r="H16" s="15"/>
      <c r="I16" s="13"/>
      <c r="J16" s="16"/>
      <c r="K16" s="13"/>
    </row>
    <row r="17" spans="1:11" x14ac:dyDescent="0.25">
      <c r="A17" s="18"/>
      <c r="B17" s="11"/>
      <c r="C17" s="25" t="s">
        <v>88</v>
      </c>
      <c r="D17" s="13"/>
      <c r="E17" s="11"/>
      <c r="F17" s="11"/>
      <c r="G17" s="15"/>
      <c r="H17" s="15"/>
      <c r="I17" s="13"/>
      <c r="J17" s="16"/>
      <c r="K17" s="13"/>
    </row>
    <row r="18" spans="1:11" x14ac:dyDescent="0.25">
      <c r="A18" s="18"/>
      <c r="B18" s="11"/>
      <c r="C18" s="25" t="s">
        <v>83</v>
      </c>
      <c r="D18" s="13"/>
      <c r="E18" s="11"/>
      <c r="F18" s="11"/>
      <c r="G18" s="15"/>
      <c r="H18" s="15"/>
      <c r="I18" s="13"/>
      <c r="J18" s="16"/>
      <c r="K18" s="13"/>
    </row>
    <row r="19" spans="1:11" x14ac:dyDescent="0.25">
      <c r="A19" s="18"/>
      <c r="B19" s="11"/>
      <c r="C19" s="25" t="s">
        <v>84</v>
      </c>
      <c r="D19" s="13"/>
      <c r="E19" s="11"/>
      <c r="F19" s="11"/>
      <c r="G19" s="15"/>
      <c r="H19" s="15"/>
      <c r="I19" s="13"/>
      <c r="J19" s="16"/>
      <c r="K19" s="13"/>
    </row>
    <row r="20" spans="1:11" x14ac:dyDescent="0.25">
      <c r="A20" s="18"/>
      <c r="B20" s="11"/>
      <c r="C20" s="25" t="s">
        <v>86</v>
      </c>
      <c r="D20" s="13"/>
      <c r="E20" s="11"/>
      <c r="F20" s="11"/>
      <c r="G20" s="15"/>
      <c r="H20" s="15"/>
      <c r="I20" s="13"/>
      <c r="J20" s="16"/>
      <c r="K20" s="13"/>
    </row>
    <row r="21" spans="1:11" x14ac:dyDescent="0.25">
      <c r="A21" s="18"/>
      <c r="B21" s="11"/>
      <c r="C21" s="25" t="s">
        <v>87</v>
      </c>
      <c r="D21" s="13"/>
      <c r="E21" s="11"/>
      <c r="F21" s="11"/>
      <c r="G21" s="15"/>
      <c r="H21" s="15"/>
      <c r="I21" s="13"/>
      <c r="J21" s="16"/>
      <c r="K21" s="13"/>
    </row>
    <row r="22" spans="1:11" x14ac:dyDescent="0.25">
      <c r="A22" s="18"/>
      <c r="B22" s="11"/>
      <c r="C22" s="25" t="s">
        <v>89</v>
      </c>
      <c r="D22" s="13"/>
      <c r="E22" s="11"/>
      <c r="F22" s="11"/>
      <c r="G22" s="15"/>
      <c r="H22" s="15"/>
      <c r="I22" s="13"/>
      <c r="J22" s="16"/>
      <c r="K22" s="13"/>
    </row>
    <row r="23" spans="1:11" x14ac:dyDescent="0.25">
      <c r="A23" s="18"/>
      <c r="B23" s="11"/>
      <c r="C23" s="25" t="s">
        <v>90</v>
      </c>
      <c r="D23" s="13"/>
      <c r="E23" s="11"/>
      <c r="F23" s="11"/>
      <c r="G23" s="15"/>
      <c r="H23" s="15"/>
      <c r="I23" s="13"/>
      <c r="J23" s="16"/>
      <c r="K23" s="13"/>
    </row>
    <row r="24" spans="1:11" x14ac:dyDescent="0.25">
      <c r="A24" s="18"/>
      <c r="B24" s="11"/>
      <c r="C24" s="25" t="s">
        <v>91</v>
      </c>
      <c r="D24" s="13"/>
      <c r="E24" s="11"/>
      <c r="F24" s="11"/>
      <c r="G24" s="15"/>
      <c r="H24" s="15"/>
      <c r="I24" s="13"/>
      <c r="J24" s="16"/>
      <c r="K24" s="13"/>
    </row>
    <row r="25" spans="1:11" x14ac:dyDescent="0.25">
      <c r="A25" s="18"/>
      <c r="B25" s="11"/>
      <c r="C25" s="25" t="s">
        <v>96</v>
      </c>
      <c r="D25" s="13"/>
      <c r="E25" s="11"/>
      <c r="F25" s="11"/>
      <c r="G25" s="15"/>
      <c r="H25" s="15"/>
      <c r="I25" s="13"/>
      <c r="J25" s="16"/>
      <c r="K25" s="13"/>
    </row>
    <row r="26" spans="1:11" x14ac:dyDescent="0.25">
      <c r="A26" s="18"/>
      <c r="B26" s="11"/>
      <c r="C26" s="25" t="s">
        <v>92</v>
      </c>
      <c r="D26" s="13"/>
      <c r="E26" s="11"/>
      <c r="F26" s="11"/>
      <c r="G26" s="15"/>
      <c r="H26" s="15"/>
      <c r="I26" s="13"/>
      <c r="J26" s="16"/>
      <c r="K26" s="13"/>
    </row>
    <row r="27" spans="1:11" x14ac:dyDescent="0.25">
      <c r="A27" s="18"/>
      <c r="B27" s="11"/>
      <c r="C27" s="25" t="s">
        <v>93</v>
      </c>
      <c r="D27" s="13"/>
      <c r="E27" s="11"/>
      <c r="F27" s="11"/>
      <c r="G27" s="15"/>
      <c r="H27" s="15"/>
      <c r="I27" s="13"/>
      <c r="J27" s="16"/>
      <c r="K27" s="13"/>
    </row>
    <row r="28" spans="1:11" x14ac:dyDescent="0.25">
      <c r="A28" s="18"/>
      <c r="B28" s="11"/>
      <c r="C28" s="25" t="s">
        <v>94</v>
      </c>
      <c r="D28" s="13"/>
      <c r="E28" s="11"/>
      <c r="F28" s="11"/>
      <c r="G28" s="15"/>
      <c r="H28" s="15"/>
      <c r="I28" s="13"/>
      <c r="J28" s="16"/>
      <c r="K28" s="13"/>
    </row>
    <row r="29" spans="1:11" x14ac:dyDescent="0.25">
      <c r="A29" s="18"/>
      <c r="B29" s="11"/>
      <c r="C29" s="25" t="s">
        <v>95</v>
      </c>
      <c r="D29" s="13"/>
      <c r="E29" s="11"/>
      <c r="F29" s="11"/>
      <c r="G29" s="15"/>
      <c r="H29" s="15"/>
      <c r="I29" s="13"/>
      <c r="J29" s="16"/>
      <c r="K29" s="13"/>
    </row>
    <row r="30" spans="1:11" x14ac:dyDescent="0.25">
      <c r="A30" s="18"/>
      <c r="B30" s="11"/>
      <c r="C30" s="25" t="s">
        <v>97</v>
      </c>
      <c r="D30" s="13"/>
      <c r="E30" s="11"/>
      <c r="F30" s="11"/>
      <c r="G30" s="15"/>
      <c r="H30" s="15"/>
      <c r="I30" s="13"/>
      <c r="J30" s="16"/>
      <c r="K30" s="13"/>
    </row>
    <row r="31" spans="1:11" x14ac:dyDescent="0.25">
      <c r="A31" s="18"/>
      <c r="B31" s="11"/>
      <c r="C31" s="25" t="s">
        <v>98</v>
      </c>
      <c r="D31" s="13"/>
      <c r="E31" s="11"/>
      <c r="F31" s="11"/>
      <c r="G31" s="15"/>
      <c r="H31" s="15"/>
      <c r="I31" s="13"/>
      <c r="J31" s="16"/>
      <c r="K31" s="13"/>
    </row>
    <row r="32" spans="1:11" x14ac:dyDescent="0.25">
      <c r="A32" s="18"/>
      <c r="B32" s="11"/>
      <c r="C32" s="25" t="s">
        <v>99</v>
      </c>
      <c r="D32" s="13"/>
      <c r="E32" s="11"/>
      <c r="F32" s="11"/>
      <c r="G32" s="15"/>
      <c r="H32" s="15"/>
      <c r="I32" s="13"/>
      <c r="J32" s="16"/>
      <c r="K32" s="13"/>
    </row>
    <row r="33" spans="1:12" x14ac:dyDescent="0.25">
      <c r="A33" s="18"/>
      <c r="B33" s="11"/>
      <c r="C33" s="25"/>
      <c r="D33" s="13" t="s">
        <v>100</v>
      </c>
      <c r="E33" s="11"/>
      <c r="F33" s="11"/>
      <c r="G33" s="15"/>
      <c r="H33" s="15"/>
      <c r="I33" s="13"/>
      <c r="J33" s="16"/>
      <c r="K33" s="13"/>
    </row>
    <row r="34" spans="1:12" x14ac:dyDescent="0.25">
      <c r="A34" s="18"/>
      <c r="B34" s="11"/>
      <c r="C34" s="25"/>
      <c r="D34" s="13" t="s">
        <v>101</v>
      </c>
      <c r="E34" s="11"/>
      <c r="F34" s="11"/>
      <c r="G34" s="15"/>
      <c r="H34" s="15"/>
      <c r="I34" s="13"/>
      <c r="J34" s="16"/>
      <c r="K34" s="13"/>
    </row>
    <row r="35" spans="1:12" x14ac:dyDescent="0.25">
      <c r="A35" s="18"/>
      <c r="B35" s="11"/>
      <c r="C35" s="25"/>
      <c r="D35" s="13" t="s">
        <v>102</v>
      </c>
      <c r="E35" s="11"/>
      <c r="F35" s="11"/>
      <c r="G35" s="15"/>
      <c r="H35" s="15"/>
      <c r="I35" s="13"/>
      <c r="J35" s="16"/>
      <c r="K35" s="13"/>
    </row>
    <row r="36" spans="1:12" x14ac:dyDescent="0.25">
      <c r="A36" s="18"/>
      <c r="B36" s="11"/>
      <c r="C36" s="25"/>
      <c r="D36" s="13"/>
      <c r="E36" s="11"/>
      <c r="F36" s="11"/>
      <c r="G36" s="15"/>
      <c r="H36" s="15"/>
      <c r="I36" s="13"/>
      <c r="J36" s="16"/>
      <c r="K36" s="13"/>
    </row>
    <row r="37" spans="1:12" x14ac:dyDescent="0.25">
      <c r="A37" s="18"/>
      <c r="B37" s="11"/>
      <c r="C37" s="25"/>
      <c r="D37" s="13"/>
      <c r="E37" s="11"/>
      <c r="F37" s="11"/>
      <c r="G37" s="15"/>
      <c r="H37" s="15"/>
      <c r="I37" s="13"/>
      <c r="J37" s="16"/>
      <c r="K37" s="13"/>
    </row>
    <row r="38" spans="1:12" x14ac:dyDescent="0.25">
      <c r="A38" s="18"/>
      <c r="B38" s="11"/>
      <c r="C38" s="25"/>
      <c r="D38" s="13"/>
      <c r="E38" s="11"/>
      <c r="F38" s="11"/>
      <c r="G38" s="15"/>
      <c r="H38" s="15"/>
      <c r="I38" s="13"/>
      <c r="J38" s="16"/>
      <c r="K38" s="13"/>
    </row>
    <row r="39" spans="1:12" x14ac:dyDescent="0.25">
      <c r="A39" s="18"/>
      <c r="B39" s="11"/>
      <c r="C39" s="25"/>
      <c r="D39" s="13"/>
      <c r="E39" s="11"/>
      <c r="F39" s="11"/>
      <c r="G39" s="15"/>
      <c r="H39" s="15"/>
      <c r="I39" s="13"/>
      <c r="J39" s="16"/>
      <c r="K39" s="13"/>
    </row>
    <row r="40" spans="1:12" x14ac:dyDescent="0.25">
      <c r="A40" s="18"/>
      <c r="B40" s="11"/>
      <c r="C40" s="25"/>
      <c r="D40" s="13"/>
      <c r="E40" s="11"/>
      <c r="F40" s="11"/>
      <c r="G40" s="15"/>
      <c r="H40" s="15"/>
      <c r="I40" s="13"/>
      <c r="J40" s="16"/>
      <c r="K40" s="13"/>
    </row>
    <row r="41" spans="1:12" x14ac:dyDescent="0.25">
      <c r="A41" s="18"/>
      <c r="B41" s="11"/>
      <c r="C41" s="25"/>
      <c r="D41" s="13"/>
      <c r="E41" s="11"/>
      <c r="F41" s="11"/>
      <c r="G41" s="15"/>
      <c r="H41" s="15"/>
      <c r="I41" s="13"/>
      <c r="J41" s="16"/>
      <c r="K41" s="13"/>
    </row>
    <row r="42" spans="1:12" x14ac:dyDescent="0.25">
      <c r="A42" s="18"/>
      <c r="B42" s="11"/>
      <c r="C42" s="25"/>
      <c r="D42" s="13"/>
      <c r="E42" s="11"/>
      <c r="F42" s="11"/>
      <c r="G42" s="15"/>
      <c r="H42" s="15"/>
      <c r="I42" s="13"/>
      <c r="J42" s="16"/>
      <c r="K42" s="13"/>
    </row>
    <row r="43" spans="1:12" x14ac:dyDescent="0.25">
      <c r="A43" s="18"/>
      <c r="B43" s="11"/>
      <c r="C43" s="25"/>
      <c r="D43" s="13"/>
      <c r="E43" s="11"/>
      <c r="F43" s="11"/>
      <c r="G43" s="15"/>
      <c r="H43" s="15"/>
      <c r="I43" s="13"/>
      <c r="J43" s="16"/>
      <c r="K43" s="13"/>
    </row>
    <row r="44" spans="1:12" x14ac:dyDescent="0.25">
      <c r="A44" s="18"/>
      <c r="B44" s="11"/>
      <c r="C44" s="25"/>
      <c r="D44" s="13"/>
      <c r="E44" s="11"/>
      <c r="F44" s="11"/>
      <c r="G44" s="15"/>
      <c r="H44" s="15"/>
      <c r="I44" s="13"/>
      <c r="J44" s="16"/>
      <c r="K44" s="13"/>
    </row>
    <row r="45" spans="1:12" x14ac:dyDescent="0.25">
      <c r="A45" s="18"/>
      <c r="B45" s="11"/>
      <c r="C45" s="25"/>
      <c r="D45" s="13"/>
      <c r="E45" s="11"/>
      <c r="F45" s="11"/>
      <c r="G45" s="15"/>
      <c r="H45" s="15"/>
      <c r="I45" s="13"/>
      <c r="J45" s="16"/>
      <c r="K45" s="13"/>
    </row>
    <row r="46" spans="1:12" x14ac:dyDescent="0.25">
      <c r="A46" s="18">
        <v>12</v>
      </c>
      <c r="B46" s="11">
        <f>(1*G73)</f>
        <v>1</v>
      </c>
      <c r="C46" s="25"/>
      <c r="D46" s="24"/>
      <c r="E46" s="11"/>
      <c r="F46" s="11"/>
      <c r="G46" s="15">
        <f>IF(B46&lt;=9,0.38,IF(B46&lt;=24,0.336,IF(B46&lt;=49,0.312)))</f>
        <v>0.38</v>
      </c>
      <c r="H46" s="15">
        <f t="shared" si="0"/>
        <v>0.38</v>
      </c>
      <c r="I46" s="13"/>
      <c r="J46" s="16"/>
      <c r="K46" s="13" t="s">
        <v>13</v>
      </c>
    </row>
    <row r="47" spans="1:12" x14ac:dyDescent="0.25">
      <c r="A47" s="18">
        <v>13</v>
      </c>
      <c r="B47" s="11">
        <f>(2*G73)</f>
        <v>2</v>
      </c>
      <c r="C47" s="25" t="s">
        <v>75</v>
      </c>
      <c r="D47" s="24" t="s">
        <v>26</v>
      </c>
      <c r="E47" s="11" t="s">
        <v>29</v>
      </c>
      <c r="F47" s="13" t="s">
        <v>30</v>
      </c>
      <c r="G47" s="15">
        <f>IF(B47&lt;=9,0.33,IF(B47&lt;=99,0.173,IF(B47&lt;=499,0.113)))</f>
        <v>0.33</v>
      </c>
      <c r="H47" s="15">
        <f t="shared" si="0"/>
        <v>0.66</v>
      </c>
      <c r="I47" s="13" t="s">
        <v>31</v>
      </c>
      <c r="J47" s="13" t="s">
        <v>32</v>
      </c>
      <c r="K47" s="13" t="s">
        <v>13</v>
      </c>
      <c r="L47" t="s">
        <v>33</v>
      </c>
    </row>
    <row r="48" spans="1:12" x14ac:dyDescent="0.25">
      <c r="A48" s="18">
        <v>14</v>
      </c>
      <c r="B48" s="11"/>
      <c r="C48" s="26"/>
      <c r="D48" s="26"/>
      <c r="E48" s="26"/>
      <c r="F48" s="26"/>
      <c r="G48" s="28"/>
      <c r="H48" s="29"/>
      <c r="I48" s="27"/>
      <c r="J48" s="31"/>
      <c r="K48" s="26"/>
    </row>
    <row r="49" spans="1:12" x14ac:dyDescent="0.25">
      <c r="A49" s="18">
        <v>15</v>
      </c>
      <c r="B49" s="11">
        <f>(2*G73)</f>
        <v>2</v>
      </c>
      <c r="C49" s="13"/>
      <c r="D49" s="13"/>
      <c r="E49" s="11"/>
      <c r="F49" s="11"/>
      <c r="G49" s="15">
        <f>IF(B49&lt;=9,0.87,IF(B49&lt;=99,0.747,IF(B49&lt;=499,0.574)))</f>
        <v>0.87</v>
      </c>
      <c r="H49" s="15">
        <f>B49*G49</f>
        <v>1.74</v>
      </c>
      <c r="I49" s="13"/>
      <c r="J49" s="16"/>
      <c r="K49" s="13" t="s">
        <v>13</v>
      </c>
    </row>
    <row r="50" spans="1:12" x14ac:dyDescent="0.25">
      <c r="A50" s="18">
        <v>16</v>
      </c>
      <c r="B50" s="11">
        <f>(2*G73)</f>
        <v>2</v>
      </c>
      <c r="C50" s="13"/>
      <c r="D50" s="13"/>
      <c r="E50" s="11"/>
      <c r="F50" s="11"/>
      <c r="G50" s="15">
        <f>IF(B50&lt;=9,1.58,IF(B50&lt;=49,1.52,IF(B50&lt;=99,1.46)))</f>
        <v>1.58</v>
      </c>
      <c r="H50" s="15">
        <f>B50*G50</f>
        <v>3.16</v>
      </c>
      <c r="I50" s="13"/>
      <c r="J50" s="16"/>
      <c r="K50" s="13" t="s">
        <v>13</v>
      </c>
    </row>
    <row r="51" spans="1:12" x14ac:dyDescent="0.25">
      <c r="A51" s="18">
        <v>17</v>
      </c>
      <c r="B51" s="11">
        <f>(1*G73)</f>
        <v>1</v>
      </c>
      <c r="C51" s="13"/>
      <c r="D51" s="13"/>
      <c r="E51" s="11"/>
      <c r="F51" s="11"/>
      <c r="G51" s="15">
        <f>IF(B51&lt;=9,1.58,IF(B51&lt;=49,1.52,IF(B51&lt;=99,1.46)))</f>
        <v>1.58</v>
      </c>
      <c r="H51" s="15">
        <f>B51*G51</f>
        <v>1.58</v>
      </c>
      <c r="I51" s="24"/>
      <c r="J51" s="16"/>
      <c r="K51" s="13" t="s">
        <v>13</v>
      </c>
    </row>
    <row r="52" spans="1:12" x14ac:dyDescent="0.25">
      <c r="A52" s="18">
        <v>18</v>
      </c>
      <c r="B52" s="11">
        <f>(2*G73)</f>
        <v>2</v>
      </c>
      <c r="C52" s="11"/>
      <c r="D52" s="13"/>
      <c r="E52" s="11"/>
      <c r="F52" s="11"/>
      <c r="G52" s="15">
        <f>IF(B52&lt;=9,0.15,IF(B52&lt;=99,0.1,IF(B52&lt;=999,0.047)))</f>
        <v>0.15</v>
      </c>
      <c r="H52" s="15">
        <f t="shared" ref="H52:H62" si="1">B52*G52</f>
        <v>0.3</v>
      </c>
      <c r="I52" s="13"/>
      <c r="J52" s="16"/>
      <c r="K52" s="13" t="s">
        <v>13</v>
      </c>
    </row>
    <row r="53" spans="1:12" x14ac:dyDescent="0.25">
      <c r="A53" s="18">
        <v>19</v>
      </c>
      <c r="B53" s="11">
        <f>(1*G73)</f>
        <v>1</v>
      </c>
      <c r="C53" s="13" t="s">
        <v>21</v>
      </c>
      <c r="D53" s="13" t="s">
        <v>27</v>
      </c>
      <c r="E53" s="11" t="s">
        <v>57</v>
      </c>
      <c r="F53" s="11" t="s">
        <v>56</v>
      </c>
      <c r="G53" s="15">
        <f>IF(B53&lt;=9,0.47,IF(B53&lt;=99,0.338,IF(B53&lt;=249,0.312)))</f>
        <v>0.47</v>
      </c>
      <c r="H53" s="15">
        <f t="shared" si="1"/>
        <v>0.47</v>
      </c>
      <c r="I53" s="13" t="s">
        <v>55</v>
      </c>
      <c r="J53" s="16" t="s">
        <v>54</v>
      </c>
      <c r="K53" s="13" t="s">
        <v>13</v>
      </c>
      <c r="L53" t="s">
        <v>72</v>
      </c>
    </row>
    <row r="54" spans="1:12" x14ac:dyDescent="0.25">
      <c r="A54" s="18">
        <v>20</v>
      </c>
      <c r="B54" s="11">
        <f>(1*G73)</f>
        <v>1</v>
      </c>
      <c r="C54" s="13" t="s">
        <v>47</v>
      </c>
      <c r="D54" s="13" t="s">
        <v>27</v>
      </c>
      <c r="E54" s="11" t="s">
        <v>49</v>
      </c>
      <c r="F54" s="11" t="s">
        <v>50</v>
      </c>
      <c r="G54" s="15">
        <f>IF(B54&lt;=9,0.58,IF(B54&lt;=99,0.416,IF(B54&lt;=249,0.384)))</f>
        <v>0.57999999999999996</v>
      </c>
      <c r="H54" s="15">
        <f t="shared" si="1"/>
        <v>0.57999999999999996</v>
      </c>
      <c r="I54" s="13" t="s">
        <v>52</v>
      </c>
      <c r="J54" s="16" t="s">
        <v>53</v>
      </c>
      <c r="K54" s="13" t="s">
        <v>13</v>
      </c>
      <c r="L54" t="s">
        <v>51</v>
      </c>
    </row>
    <row r="55" spans="1:12" x14ac:dyDescent="0.25">
      <c r="A55" s="18">
        <v>21</v>
      </c>
      <c r="B55" s="11">
        <f>(1*G73)</f>
        <v>1</v>
      </c>
      <c r="C55" s="13" t="s">
        <v>48</v>
      </c>
      <c r="D55" s="13" t="s">
        <v>27</v>
      </c>
      <c r="E55" s="11" t="s">
        <v>69</v>
      </c>
      <c r="F55" s="13" t="s">
        <v>70</v>
      </c>
      <c r="G55" s="15">
        <f>IF(B55&lt;=9,1.18,IF(B55&lt;=49,1.03,IF(B55&lt;=99,0.888)))</f>
        <v>1.18</v>
      </c>
      <c r="H55" s="15">
        <f t="shared" si="1"/>
        <v>1.18</v>
      </c>
      <c r="I55" s="13" t="s">
        <v>73</v>
      </c>
      <c r="J55" s="16" t="s">
        <v>74</v>
      </c>
      <c r="K55" s="13" t="s">
        <v>13</v>
      </c>
      <c r="L55" t="s">
        <v>71</v>
      </c>
    </row>
    <row r="56" spans="1:12" x14ac:dyDescent="0.25">
      <c r="A56" s="18">
        <v>22</v>
      </c>
      <c r="B56" s="11">
        <f>(1*G73)</f>
        <v>1</v>
      </c>
      <c r="C56" s="11"/>
      <c r="D56" s="13"/>
      <c r="E56" s="11"/>
      <c r="F56" s="11"/>
      <c r="G56" s="15">
        <f>IF(B56&lt;=9,0.09,IF(B56&lt;=99,0.02,IF(B56&lt;=999,0.01)))</f>
        <v>0.09</v>
      </c>
      <c r="H56" s="15">
        <f t="shared" si="1"/>
        <v>0.09</v>
      </c>
      <c r="I56" s="13"/>
      <c r="J56" s="16"/>
      <c r="K56" s="13" t="s">
        <v>13</v>
      </c>
    </row>
    <row r="57" spans="1:12" x14ac:dyDescent="0.25">
      <c r="A57" s="18">
        <v>23</v>
      </c>
      <c r="B57" s="11">
        <f>(1*G73)</f>
        <v>1</v>
      </c>
      <c r="C57" s="11"/>
      <c r="D57" s="13"/>
      <c r="E57" s="11"/>
      <c r="F57" s="11"/>
      <c r="G57" s="15">
        <f>IF(B57&lt;=9,0.08,IF(B57&lt;=99,0.009,IF(B57&lt;=999,0.004)))</f>
        <v>0.08</v>
      </c>
      <c r="H57" s="15">
        <f t="shared" si="1"/>
        <v>0.08</v>
      </c>
      <c r="I57" s="13"/>
      <c r="J57" s="16"/>
      <c r="K57" s="13" t="s">
        <v>13</v>
      </c>
    </row>
    <row r="58" spans="1:12" x14ac:dyDescent="0.25">
      <c r="A58" s="18">
        <v>24</v>
      </c>
      <c r="B58" s="11">
        <f>(3*G73)</f>
        <v>3</v>
      </c>
      <c r="C58" s="24" t="s">
        <v>17</v>
      </c>
      <c r="D58" s="13" t="s">
        <v>64</v>
      </c>
      <c r="E58" s="11" t="s">
        <v>65</v>
      </c>
      <c r="F58" s="11" t="s">
        <v>66</v>
      </c>
      <c r="G58" s="15">
        <f>IF(B58&lt;=9,0.13,IF(B58&lt;=99,0.079,IF(B58&lt;=999,0.065)))</f>
        <v>0.13</v>
      </c>
      <c r="H58" s="15">
        <f t="shared" si="1"/>
        <v>0.39</v>
      </c>
      <c r="I58" s="13" t="s">
        <v>67</v>
      </c>
      <c r="J58" s="16" t="s">
        <v>23</v>
      </c>
      <c r="K58" s="13" t="s">
        <v>13</v>
      </c>
      <c r="L58" t="s">
        <v>68</v>
      </c>
    </row>
    <row r="59" spans="1:12" x14ac:dyDescent="0.25">
      <c r="A59" s="18">
        <v>25</v>
      </c>
      <c r="B59" s="32">
        <f>(1*G73)</f>
        <v>1</v>
      </c>
      <c r="C59" s="37" t="s">
        <v>19</v>
      </c>
      <c r="D59" s="33" t="s">
        <v>58</v>
      </c>
      <c r="E59" s="32" t="s">
        <v>59</v>
      </c>
      <c r="F59" s="32" t="s">
        <v>60</v>
      </c>
      <c r="G59" s="34">
        <f>IF(B58&lt;=9,0.46,IF(B58&lt;=99,0.386,IF(B58&lt;=999,0.235)))</f>
        <v>0.46</v>
      </c>
      <c r="H59" s="34">
        <f t="shared" si="1"/>
        <v>0.46</v>
      </c>
      <c r="I59" s="33" t="s">
        <v>61</v>
      </c>
      <c r="J59" s="33" t="s">
        <v>63</v>
      </c>
      <c r="K59" s="33" t="s">
        <v>13</v>
      </c>
      <c r="L59" t="s">
        <v>62</v>
      </c>
    </row>
    <row r="60" spans="1:12" x14ac:dyDescent="0.25">
      <c r="A60" s="18">
        <v>26</v>
      </c>
      <c r="B60" s="11"/>
      <c r="C60" s="11"/>
      <c r="D60" s="11"/>
      <c r="E60" s="11"/>
      <c r="F60" s="11"/>
      <c r="G60" s="11"/>
      <c r="H60" s="15"/>
      <c r="I60" s="11"/>
      <c r="J60" s="11"/>
      <c r="K60" s="11"/>
    </row>
    <row r="61" spans="1:12" x14ac:dyDescent="0.25">
      <c r="A61" s="18">
        <v>27</v>
      </c>
      <c r="B61" s="11">
        <v>1</v>
      </c>
      <c r="C61" s="12"/>
      <c r="D61" s="11"/>
      <c r="E61" s="11"/>
      <c r="F61" s="11"/>
      <c r="G61" s="35">
        <v>11.9</v>
      </c>
      <c r="H61" s="15">
        <f t="shared" si="1"/>
        <v>11.9</v>
      </c>
      <c r="I61" s="11"/>
      <c r="J61" s="11"/>
      <c r="K61" s="11"/>
    </row>
    <row r="62" spans="1:12" x14ac:dyDescent="0.25">
      <c r="A62" s="18">
        <v>28</v>
      </c>
      <c r="B62" s="11">
        <v>1</v>
      </c>
      <c r="C62" s="24" t="s">
        <v>40</v>
      </c>
      <c r="D62" s="11"/>
      <c r="E62" s="11"/>
      <c r="F62" s="11"/>
      <c r="G62" s="35">
        <v>11.9</v>
      </c>
      <c r="H62" s="15">
        <f t="shared" si="1"/>
        <v>11.9</v>
      </c>
      <c r="I62" s="13" t="s">
        <v>41</v>
      </c>
      <c r="J62" s="11"/>
      <c r="K62" s="11"/>
    </row>
    <row r="65" spans="6:8" x14ac:dyDescent="0.25">
      <c r="H65" s="9"/>
    </row>
    <row r="73" spans="6:8" x14ac:dyDescent="0.25">
      <c r="F73" s="23" t="s">
        <v>15</v>
      </c>
      <c r="G73" s="1">
        <v>1</v>
      </c>
      <c r="H73" s="8" t="s">
        <v>24</v>
      </c>
    </row>
    <row r="74" spans="6:8" x14ac:dyDescent="0.25">
      <c r="H74" s="7">
        <f>SUM(H6:H47)</f>
        <v>8.5299999999999994</v>
      </c>
    </row>
    <row r="75" spans="6:8" x14ac:dyDescent="0.25">
      <c r="H75" s="1"/>
    </row>
    <row r="76" spans="6:8" x14ac:dyDescent="0.25">
      <c r="H76" s="5" t="s">
        <v>25</v>
      </c>
    </row>
    <row r="77" spans="6:8" x14ac:dyDescent="0.25">
      <c r="H77" s="7">
        <f>SUM(H49:H59)</f>
        <v>10.030000000000001</v>
      </c>
    </row>
    <row r="79" spans="6:8" x14ac:dyDescent="0.25">
      <c r="H79" s="5" t="s">
        <v>28</v>
      </c>
    </row>
    <row r="80" spans="6:8" x14ac:dyDescent="0.25">
      <c r="H80" s="7">
        <f>SUM(H61:H62)</f>
        <v>23.8</v>
      </c>
    </row>
    <row r="82" spans="8:8" x14ac:dyDescent="0.25">
      <c r="H82" s="5" t="s">
        <v>12</v>
      </c>
    </row>
    <row r="83" spans="8:8" x14ac:dyDescent="0.25">
      <c r="H83" s="7">
        <f>SUM(H74+H77+H80)</f>
        <v>42.36</v>
      </c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2016-12-23T03:37:45Z</dcterms:modified>
</cp:coreProperties>
</file>