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B22" i="2" l="1"/>
  <c r="H48" i="2"/>
  <c r="H29" i="2"/>
  <c r="H30" i="2"/>
  <c r="G22" i="2" l="1"/>
  <c r="H22" i="2" s="1"/>
  <c r="B10" i="2" l="1"/>
  <c r="G10" i="2" s="1"/>
  <c r="B11" i="2"/>
  <c r="G11" i="2" s="1"/>
  <c r="B15" i="2"/>
  <c r="G15" i="2" s="1"/>
  <c r="B14" i="2"/>
  <c r="G14" i="2" s="1"/>
  <c r="B13" i="2"/>
  <c r="G13" i="2" s="1"/>
  <c r="B27" i="2"/>
  <c r="B26" i="2"/>
  <c r="B23" i="2"/>
  <c r="B21" i="2"/>
  <c r="G21" i="2" s="1"/>
  <c r="B20" i="2"/>
  <c r="B25" i="2"/>
  <c r="G25" i="2" s="1"/>
  <c r="B24" i="2"/>
  <c r="G24" i="2" s="1"/>
  <c r="H14" i="2" l="1"/>
  <c r="G23" i="2"/>
  <c r="H23" i="2" s="1"/>
  <c r="H13" i="2"/>
  <c r="G27" i="2"/>
  <c r="H27" i="2" s="1"/>
  <c r="G26" i="2"/>
  <c r="H26" i="2" s="1"/>
  <c r="G20" i="2"/>
  <c r="H20" i="2" s="1"/>
  <c r="H15" i="2"/>
  <c r="H25" i="2"/>
  <c r="H24" i="2"/>
  <c r="H21" i="2"/>
  <c r="G7" i="2"/>
  <c r="B19" i="2"/>
  <c r="G19" i="2" s="1"/>
  <c r="B18" i="2"/>
  <c r="G18" i="2" s="1"/>
  <c r="H18" i="2" s="1"/>
  <c r="B17" i="2"/>
  <c r="B6" i="2"/>
  <c r="G6" i="2" s="1"/>
  <c r="B7" i="2"/>
  <c r="G17" i="2" l="1"/>
  <c r="H17" i="2" s="1"/>
  <c r="H19" i="2"/>
  <c r="B12" i="2"/>
  <c r="G12" i="2" s="1"/>
  <c r="B9" i="2"/>
  <c r="G9" i="2" s="1"/>
  <c r="B8" i="2"/>
  <c r="G8" i="2" s="1"/>
  <c r="H45" i="2" l="1"/>
  <c r="H10" i="2"/>
  <c r="H11" i="2"/>
  <c r="H12" i="2"/>
  <c r="H9" i="2"/>
  <c r="H7" i="2"/>
  <c r="H8" i="2"/>
  <c r="H6" i="2"/>
  <c r="H42" i="2" l="1"/>
  <c r="H51" i="2" s="1"/>
</calcChain>
</file>

<file path=xl/sharedStrings.xml><?xml version="1.0" encoding="utf-8"?>
<sst xmlns="http://schemas.openxmlformats.org/spreadsheetml/2006/main" count="175" uniqueCount="99">
  <si>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</si>
  <si>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</si>
  <si>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</si>
  <si>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</si>
  <si>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</si>
  <si>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</si>
  <si>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</si>
  <si>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</si>
  <si>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</si>
  <si>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</si>
  <si>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</si>
  <si>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</si>
  <si>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</si>
  <si>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</si>
  <si>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Notes</t>
  </si>
  <si>
    <t>Board Multiplier:</t>
  </si>
  <si>
    <t xml:space="preserve">                 Bill of Materials (BOM) - LongboardLights</t>
  </si>
  <si>
    <t>Diodes Inc</t>
  </si>
  <si>
    <t>LED Driver</t>
  </si>
  <si>
    <t>Cree Inc</t>
  </si>
  <si>
    <t>D1,D2,D3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</si>
  <si>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</t>
    </r>
  </si>
  <si>
    <t>Q1</t>
  </si>
  <si>
    <t>Q1,Q2</t>
  </si>
  <si>
    <t>D3</t>
  </si>
  <si>
    <t>D1,D2</t>
  </si>
  <si>
    <t>White LED</t>
  </si>
  <si>
    <t>Red LED</t>
  </si>
  <si>
    <t>Yellow LED</t>
  </si>
  <si>
    <t>941-XPGDWTB100LE3</t>
  </si>
  <si>
    <t>XPGDWT-B1-0000-00LE3</t>
  </si>
  <si>
    <t>XPCAMB-L1-0000-00201</t>
  </si>
  <si>
    <t>941-XPCAMBL100201</t>
  </si>
  <si>
    <t>XPCRED-L1-R250-00201</t>
  </si>
  <si>
    <t>941-XPCREDL1R250201</t>
  </si>
  <si>
    <t>AL8805W5-7</t>
  </si>
  <si>
    <t>621-AL8805W5-7</t>
  </si>
  <si>
    <t>SOT-25</t>
  </si>
  <si>
    <t>SMD-2</t>
  </si>
  <si>
    <t>http://www.mouser.com/ds/2/115/AL8805-59388.pdf</t>
  </si>
  <si>
    <t>C1</t>
  </si>
  <si>
    <t>C2</t>
  </si>
  <si>
    <t>C3,C4,C5</t>
  </si>
  <si>
    <t>R1</t>
  </si>
  <si>
    <t>D4</t>
  </si>
  <si>
    <t>R2</t>
  </si>
  <si>
    <t>R3</t>
  </si>
  <si>
    <t>L1</t>
  </si>
  <si>
    <t>C1,C5</t>
  </si>
  <si>
    <t>C2,C6</t>
  </si>
  <si>
    <t>R1,R2</t>
  </si>
  <si>
    <t>R4</t>
  </si>
  <si>
    <t>L1,L2</t>
  </si>
  <si>
    <t>D3,D5</t>
  </si>
  <si>
    <t>GRM188R61E225MA12D</t>
  </si>
  <si>
    <t>2.2uF Capacitor</t>
  </si>
  <si>
    <t>GRM21BR61E475KA12L</t>
  </si>
  <si>
    <t>81-GRM21BR61E475KA12</t>
  </si>
  <si>
    <t>4.7uF Capacitor</t>
  </si>
  <si>
    <t>0603</t>
  </si>
  <si>
    <t>0805</t>
  </si>
  <si>
    <t>Headlight Total:</t>
  </si>
  <si>
    <t>Taillight Total:</t>
  </si>
  <si>
    <t>http://www.mouser.com/ds/2/281/c02e-2905.pdf</t>
  </si>
  <si>
    <t>81-GRM188R61E225MA2D</t>
  </si>
  <si>
    <t>Murata Electronics</t>
  </si>
  <si>
    <t>TE Connectivity</t>
  </si>
  <si>
    <t>RLP73N2AR30JTD</t>
  </si>
  <si>
    <t>279-RLP73N2AR30JTD</t>
  </si>
  <si>
    <t>0.3 ohm resistor</t>
  </si>
  <si>
    <t>http://www.mouser.com/ds/2/418/NG_DS_1773269_G-722660.pdf</t>
  </si>
  <si>
    <t>Panasonic</t>
  </si>
  <si>
    <t>ERJ-3GEYJ622V</t>
  </si>
  <si>
    <t>667-ERJ-3GEYJ622V</t>
  </si>
  <si>
    <t>6.2k ohm resistor</t>
  </si>
  <si>
    <t>http://www.mouser.com/ds/2/315/AOA0000C84-947596.pdf</t>
  </si>
  <si>
    <t>1.6k ohm resistor</t>
  </si>
  <si>
    <t>KOA Speer</t>
  </si>
  <si>
    <t>RK73B1JTTDD162J</t>
  </si>
  <si>
    <t>660-RK73B1JTTDD162J</t>
  </si>
  <si>
    <t>http://www.mouser.com/ds/2/219/RK73B-919.pdf</t>
  </si>
  <si>
    <t>SRN6045TA-151M</t>
  </si>
  <si>
    <t>652-SRN6045TA-151M</t>
  </si>
  <si>
    <t>Bourns</t>
  </si>
  <si>
    <t>http://www.mouser.com/ds/2/54/SRN6045-968015.pdf</t>
  </si>
  <si>
    <t>150uH Inductor</t>
  </si>
  <si>
    <t xml:space="preserve">6mm x 6mm </t>
  </si>
  <si>
    <t>DFLS1200-7</t>
  </si>
  <si>
    <t>621-DFLS1200-F</t>
  </si>
  <si>
    <t>Schottky Diode</t>
  </si>
  <si>
    <t>PowerDI-123</t>
  </si>
  <si>
    <t>http://www.mouser.com/ds/2/115/ds30628-48014.pdf</t>
  </si>
  <si>
    <t>C3,C4,C7</t>
  </si>
  <si>
    <t>1uF Capacitor</t>
  </si>
  <si>
    <t>GRM188R61E105KA12D</t>
  </si>
  <si>
    <t>81-GRM188R61E105KA12</t>
  </si>
  <si>
    <t>PCB Total:</t>
  </si>
  <si>
    <t>PCB1</t>
  </si>
  <si>
    <t>PCB2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</si>
</sst>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9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49" fontId="0" fillId="0" borderId="2" xfId="0" applyNumberFormat="1" applyBorder="1"/>
    <xf numFmtId="0" fontId="1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abSelected="1" topLeftCell="H4" zoomScale="85" zoomScaleNormal="85" workbookViewId="0">
      <selection activeCell="J15" sqref="J15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62.90625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39" t="s">
        <v>16</v>
      </c>
      <c r="B1" s="39"/>
      <c r="C1" s="39"/>
      <c r="D1" s="39"/>
      <c r="E1" s="39"/>
      <c r="F1" s="39"/>
      <c r="G1" s="39"/>
      <c r="H1" s="39"/>
      <c r="I1" s="39"/>
    </row>
    <row r="2" spans="1:18" x14ac:dyDescent="0.25">
      <c r="C2" s="5" t="s">
        <v>21</v>
      </c>
      <c r="D2" s="1"/>
      <c r="E2" s="1"/>
      <c r="F2" s="1"/>
      <c r="G2" s="1"/>
      <c r="I2" s="4"/>
    </row>
    <row r="4" spans="1:18" x14ac:dyDescent="0.25">
      <c r="A4" s="11" t="s">
        <v>3</v>
      </c>
      <c r="B4" s="11" t="s">
        <v>4</v>
      </c>
      <c r="C4" s="11" t="s">
        <v>1</v>
      </c>
      <c r="D4" s="11" t="s">
        <v>6</v>
      </c>
      <c r="E4" s="11" t="s">
        <v>7</v>
      </c>
      <c r="F4" s="11" t="s">
        <v>8</v>
      </c>
      <c r="G4" s="12" t="s">
        <v>9</v>
      </c>
      <c r="H4" s="13" t="s">
        <v>10</v>
      </c>
      <c r="I4" s="11" t="s">
        <v>0</v>
      </c>
      <c r="J4" s="11" t="s">
        <v>5</v>
      </c>
      <c r="K4" s="10" t="s">
        <v>2</v>
      </c>
      <c r="L4" s="6" t="s">
        <v>11</v>
      </c>
      <c r="R4" s="2" t="s">
        <v>14</v>
      </c>
    </row>
    <row r="5" spans="1:18" x14ac:dyDescent="0.25">
      <c r="A5" s="19"/>
      <c r="B5" s="19"/>
      <c r="C5" s="19"/>
      <c r="D5" s="19"/>
      <c r="E5" s="19"/>
      <c r="F5" s="20"/>
      <c r="G5" s="19"/>
      <c r="H5" s="21"/>
      <c r="I5" s="19"/>
      <c r="J5" s="22"/>
      <c r="K5" s="22"/>
    </row>
    <row r="6" spans="1:18" x14ac:dyDescent="0.25">
      <c r="A6" s="18">
        <v>1</v>
      </c>
      <c r="B6" s="13">
        <f>(1*G41)</f>
        <v>1</v>
      </c>
      <c r="C6" s="13" t="s">
        <v>22</v>
      </c>
      <c r="D6" s="5" t="s">
        <v>17</v>
      </c>
      <c r="E6" s="11" t="s">
        <v>35</v>
      </c>
      <c r="F6" s="14" t="s">
        <v>36</v>
      </c>
      <c r="G6" s="15">
        <f>IF(B6&lt;=9,0.87,IF(B6&lt;=99,0.747,IF(B6&lt;=499,0.574)))</f>
        <v>0.87</v>
      </c>
      <c r="H6" s="15">
        <f>(B6*G6)</f>
        <v>0.87</v>
      </c>
      <c r="I6" s="13" t="s">
        <v>18</v>
      </c>
      <c r="J6" s="16" t="s">
        <v>37</v>
      </c>
      <c r="K6" s="13" t="s">
        <v>13</v>
      </c>
      <c r="L6" t="s">
        <v>39</v>
      </c>
    </row>
    <row r="7" spans="1:18" x14ac:dyDescent="0.25">
      <c r="A7" s="18">
        <v>2</v>
      </c>
      <c r="B7" s="11">
        <f>(3*G41)</f>
        <v>3</v>
      </c>
      <c r="C7" s="13" t="s">
        <v>20</v>
      </c>
      <c r="D7" s="13" t="s">
        <v>19</v>
      </c>
      <c r="E7" s="13" t="s">
        <v>30</v>
      </c>
      <c r="F7" s="14" t="s">
        <v>29</v>
      </c>
      <c r="G7" s="15">
        <f>IF(B7&lt;=9,1.79,IF(B7&lt;=49,1.72,IF(B7&lt;=99,1.65)))</f>
        <v>1.79</v>
      </c>
      <c r="H7" s="15">
        <f t="shared" ref="H7:H15" si="0">(B7*G7)</f>
        <v>5.37</v>
      </c>
      <c r="I7" s="13" t="s">
        <v>26</v>
      </c>
      <c r="J7" s="16" t="s">
        <v>38</v>
      </c>
      <c r="K7" s="13" t="s">
        <v>13</v>
      </c>
    </row>
    <row r="8" spans="1:18" x14ac:dyDescent="0.25">
      <c r="A8" s="18">
        <v>3</v>
      </c>
      <c r="B8" s="11">
        <f>(1*G41)</f>
        <v>1</v>
      </c>
      <c r="C8" s="13" t="s">
        <v>40</v>
      </c>
      <c r="D8" s="13" t="s">
        <v>65</v>
      </c>
      <c r="E8" s="11" t="s">
        <v>56</v>
      </c>
      <c r="F8" s="11" t="s">
        <v>57</v>
      </c>
      <c r="G8" s="15">
        <f>IF(B8&lt;=9,0.15,IF(B8&lt;=99,0.1,IF(B8&lt;=999,0.047)))</f>
        <v>0.15</v>
      </c>
      <c r="H8" s="15">
        <f t="shared" si="0"/>
        <v>0.15</v>
      </c>
      <c r="I8" s="13" t="s">
        <v>58</v>
      </c>
      <c r="J8" s="16" t="s">
        <v>60</v>
      </c>
      <c r="K8" s="13" t="s">
        <v>13</v>
      </c>
    </row>
    <row r="9" spans="1:18" x14ac:dyDescent="0.25">
      <c r="A9" s="18">
        <v>4</v>
      </c>
      <c r="B9" s="11">
        <f>(1*G41)</f>
        <v>1</v>
      </c>
      <c r="C9" s="17" t="s">
        <v>41</v>
      </c>
      <c r="D9" s="13" t="s">
        <v>65</v>
      </c>
      <c r="E9" s="11" t="s">
        <v>54</v>
      </c>
      <c r="F9" s="11" t="s">
        <v>64</v>
      </c>
      <c r="G9" s="15">
        <f>IF(B9&lt;=9,0.12,IF(B9&lt;=99,0.08,IF(B9&lt;=999,0.038)))</f>
        <v>0.12</v>
      </c>
      <c r="H9" s="15">
        <f>(B9*G9)</f>
        <v>0.12</v>
      </c>
      <c r="I9" s="13" t="s">
        <v>55</v>
      </c>
      <c r="J9" s="16" t="s">
        <v>59</v>
      </c>
      <c r="K9" s="13" t="s">
        <v>13</v>
      </c>
    </row>
    <row r="10" spans="1:18" ht="12" customHeight="1" x14ac:dyDescent="0.25">
      <c r="A10" s="18">
        <v>5</v>
      </c>
      <c r="B10" s="11">
        <f>(3*G41)</f>
        <v>3</v>
      </c>
      <c r="C10" s="17" t="s">
        <v>42</v>
      </c>
      <c r="D10" s="17"/>
      <c r="E10" s="13" t="s">
        <v>94</v>
      </c>
      <c r="F10" s="13" t="s">
        <v>95</v>
      </c>
      <c r="G10" s="15">
        <f>IF(B10&lt;=9,0.1,IF(B10&lt;=99,0.019,IF(B10&lt;=499,0.013)))</f>
        <v>0.1</v>
      </c>
      <c r="H10" s="15">
        <f t="shared" si="0"/>
        <v>0.30000000000000004</v>
      </c>
      <c r="I10" s="13" t="s">
        <v>93</v>
      </c>
      <c r="J10" s="16" t="s">
        <v>59</v>
      </c>
      <c r="K10" s="13" t="s">
        <v>13</v>
      </c>
    </row>
    <row r="11" spans="1:18" x14ac:dyDescent="0.25">
      <c r="A11" s="18">
        <v>6</v>
      </c>
      <c r="B11" s="11">
        <f>(1*G41)</f>
        <v>1</v>
      </c>
      <c r="C11" s="17" t="s">
        <v>43</v>
      </c>
      <c r="D11" s="13" t="s">
        <v>66</v>
      </c>
      <c r="E11" s="11" t="s">
        <v>67</v>
      </c>
      <c r="F11" s="13" t="s">
        <v>68</v>
      </c>
      <c r="G11" s="15">
        <f>IF(B11&lt;=9,0.1,IF(B11&lt;=99,0.086,IF(B11&lt;=999,0.048)))</f>
        <v>0.1</v>
      </c>
      <c r="H11" s="15">
        <f t="shared" si="0"/>
        <v>0.1</v>
      </c>
      <c r="I11" s="13" t="s">
        <v>69</v>
      </c>
      <c r="J11" s="16" t="s">
        <v>60</v>
      </c>
      <c r="K11" s="13" t="s">
        <v>13</v>
      </c>
    </row>
    <row r="12" spans="1:18" x14ac:dyDescent="0.25">
      <c r="A12" s="18">
        <v>7</v>
      </c>
      <c r="B12" s="11">
        <f>(1*G41)</f>
        <v>1</v>
      </c>
      <c r="C12" s="31" t="s">
        <v>45</v>
      </c>
      <c r="D12" s="13" t="s">
        <v>71</v>
      </c>
      <c r="E12" s="11" t="s">
        <v>72</v>
      </c>
      <c r="F12" s="11" t="s">
        <v>73</v>
      </c>
      <c r="G12" s="15">
        <f>IF(B12&lt;=9,0.09,IF(B12&lt;=99,0.02,IF(B12&lt;=999,0.01)))</f>
        <v>0.09</v>
      </c>
      <c r="H12" s="15">
        <f t="shared" si="0"/>
        <v>0.09</v>
      </c>
      <c r="I12" s="13" t="s">
        <v>74</v>
      </c>
      <c r="J12" s="16" t="s">
        <v>59</v>
      </c>
      <c r="K12" s="13" t="s">
        <v>13</v>
      </c>
    </row>
    <row r="13" spans="1:18" x14ac:dyDescent="0.25">
      <c r="A13" s="18">
        <v>8</v>
      </c>
      <c r="B13" s="11">
        <f>(1*G41)</f>
        <v>1</v>
      </c>
      <c r="C13" s="25" t="s">
        <v>46</v>
      </c>
      <c r="D13" s="13" t="s">
        <v>77</v>
      </c>
      <c r="E13" s="11" t="s">
        <v>78</v>
      </c>
      <c r="F13" s="11" t="s">
        <v>79</v>
      </c>
      <c r="G13" s="15">
        <f>IF(B13&lt;=9,0.08,IF(B13&lt;=99,0.009,IF(B13&lt;=999,0.004)))</f>
        <v>0.08</v>
      </c>
      <c r="H13" s="15">
        <f t="shared" si="0"/>
        <v>0.08</v>
      </c>
      <c r="I13" s="13" t="s">
        <v>76</v>
      </c>
      <c r="J13" s="16" t="s">
        <v>59</v>
      </c>
      <c r="K13" s="13" t="s">
        <v>13</v>
      </c>
    </row>
    <row r="14" spans="1:18" x14ac:dyDescent="0.25">
      <c r="A14" s="18">
        <v>9</v>
      </c>
      <c r="B14" s="11">
        <f>(1*G41)</f>
        <v>1</v>
      </c>
      <c r="C14" s="25" t="s">
        <v>47</v>
      </c>
      <c r="D14" s="24" t="s">
        <v>83</v>
      </c>
      <c r="E14" s="11" t="s">
        <v>81</v>
      </c>
      <c r="F14" s="11" t="s">
        <v>82</v>
      </c>
      <c r="G14" s="15">
        <f>IF(B14&lt;=9,0.38,IF(B14&lt;=24,0.336,IF(B14&lt;=49,0.312)))</f>
        <v>0.38</v>
      </c>
      <c r="H14" s="15">
        <f t="shared" si="0"/>
        <v>0.38</v>
      </c>
      <c r="I14" s="13" t="s">
        <v>85</v>
      </c>
      <c r="J14" s="16" t="s">
        <v>86</v>
      </c>
      <c r="K14" s="13" t="s">
        <v>13</v>
      </c>
    </row>
    <row r="15" spans="1:18" x14ac:dyDescent="0.25">
      <c r="A15" s="18">
        <v>10</v>
      </c>
      <c r="B15" s="11">
        <f>(1*G41)</f>
        <v>1</v>
      </c>
      <c r="C15" s="25" t="s">
        <v>44</v>
      </c>
      <c r="D15" s="24" t="s">
        <v>17</v>
      </c>
      <c r="E15" s="11" t="s">
        <v>87</v>
      </c>
      <c r="F15" s="11" t="s">
        <v>88</v>
      </c>
      <c r="G15" s="15">
        <f>IF(B15&lt;=9,0.58,IF(B15&lt;=99,0.487,IF(B15&lt;=999,0.297)))</f>
        <v>0.57999999999999996</v>
      </c>
      <c r="H15" s="15">
        <f t="shared" si="0"/>
        <v>0.57999999999999996</v>
      </c>
      <c r="I15" s="13" t="s">
        <v>89</v>
      </c>
      <c r="J15" s="13" t="s">
        <v>90</v>
      </c>
      <c r="K15" s="13" t="s">
        <v>13</v>
      </c>
    </row>
    <row r="16" spans="1:18" x14ac:dyDescent="0.25">
      <c r="A16" s="26"/>
      <c r="B16" s="11"/>
      <c r="C16" s="26"/>
      <c r="D16" s="26"/>
      <c r="E16" s="26"/>
      <c r="F16" s="26"/>
      <c r="G16" s="29"/>
      <c r="H16" s="30"/>
      <c r="I16" s="27"/>
      <c r="J16" s="32"/>
      <c r="K16" s="26"/>
    </row>
    <row r="17" spans="1:12" x14ac:dyDescent="0.25">
      <c r="A17" s="28">
        <v>11</v>
      </c>
      <c r="B17" s="11">
        <f>(2*G41)</f>
        <v>2</v>
      </c>
      <c r="C17" s="13" t="s">
        <v>23</v>
      </c>
      <c r="D17" s="13" t="s">
        <v>17</v>
      </c>
      <c r="E17" s="11" t="s">
        <v>35</v>
      </c>
      <c r="F17" s="11" t="s">
        <v>36</v>
      </c>
      <c r="G17" s="15">
        <f>IF(B17&lt;=9,0.87,IF(B17&lt;=99,0.747,IF(B17&lt;=499,0.574)))</f>
        <v>0.87</v>
      </c>
      <c r="H17" s="15">
        <f>B17*G17</f>
        <v>1.74</v>
      </c>
      <c r="I17" s="13" t="s">
        <v>18</v>
      </c>
      <c r="J17" s="16" t="s">
        <v>37</v>
      </c>
      <c r="K17" s="13" t="s">
        <v>13</v>
      </c>
      <c r="L17" t="s">
        <v>39</v>
      </c>
    </row>
    <row r="18" spans="1:12" x14ac:dyDescent="0.25">
      <c r="A18" s="28">
        <v>12</v>
      </c>
      <c r="B18" s="11">
        <f>(2*G41)</f>
        <v>2</v>
      </c>
      <c r="C18" s="13" t="s">
        <v>25</v>
      </c>
      <c r="D18" s="13" t="s">
        <v>19</v>
      </c>
      <c r="E18" s="11" t="s">
        <v>33</v>
      </c>
      <c r="F18" s="11" t="s">
        <v>34</v>
      </c>
      <c r="G18" s="15">
        <f>IF(B18&lt;=9,1.58,IF(B18&lt;=49,1.52,IF(B18&lt;=99,1.46)))</f>
        <v>1.58</v>
      </c>
      <c r="H18" s="15">
        <f>B18*G18</f>
        <v>3.16</v>
      </c>
      <c r="I18" s="13" t="s">
        <v>27</v>
      </c>
      <c r="J18" s="16" t="s">
        <v>38</v>
      </c>
      <c r="K18" s="13" t="s">
        <v>13</v>
      </c>
    </row>
    <row r="19" spans="1:12" x14ac:dyDescent="0.25">
      <c r="A19" s="28">
        <v>13</v>
      </c>
      <c r="B19" s="11">
        <f>(1*G41)</f>
        <v>1</v>
      </c>
      <c r="C19" s="13" t="s">
        <v>24</v>
      </c>
      <c r="D19" s="13" t="s">
        <v>19</v>
      </c>
      <c r="E19" s="11" t="s">
        <v>31</v>
      </c>
      <c r="F19" s="11" t="s">
        <v>32</v>
      </c>
      <c r="G19" s="15">
        <f>IF(B19&lt;=9,1.58,IF(B19&lt;=49,1.52,IF(B19&lt;=99,1.46)))</f>
        <v>1.58</v>
      </c>
      <c r="H19" s="15">
        <f>B19*G19</f>
        <v>1.58</v>
      </c>
      <c r="I19" s="24" t="s">
        <v>28</v>
      </c>
      <c r="J19" s="16" t="s">
        <v>38</v>
      </c>
      <c r="K19" s="13" t="s">
        <v>13</v>
      </c>
    </row>
    <row r="20" spans="1:12" x14ac:dyDescent="0.25">
      <c r="A20" s="28">
        <v>14</v>
      </c>
      <c r="B20" s="11">
        <f>(2*G41)</f>
        <v>2</v>
      </c>
      <c r="C20" s="11" t="s">
        <v>48</v>
      </c>
      <c r="D20" s="13" t="s">
        <v>65</v>
      </c>
      <c r="E20" s="11" t="s">
        <v>56</v>
      </c>
      <c r="F20" s="11" t="s">
        <v>57</v>
      </c>
      <c r="G20" s="15">
        <f>IF(B20&lt;=9,0.15,IF(B20&lt;=99,0.1,IF(B20&lt;=999,0.047)))</f>
        <v>0.15</v>
      </c>
      <c r="H20" s="15">
        <f t="shared" ref="H20:H30" si="1">B20*G20</f>
        <v>0.3</v>
      </c>
      <c r="I20" s="13" t="s">
        <v>58</v>
      </c>
      <c r="J20" s="16" t="s">
        <v>60</v>
      </c>
      <c r="K20" s="13" t="s">
        <v>13</v>
      </c>
      <c r="L20" t="s">
        <v>63</v>
      </c>
    </row>
    <row r="21" spans="1:12" x14ac:dyDescent="0.25">
      <c r="A21" s="28">
        <v>15</v>
      </c>
      <c r="B21" s="11">
        <f>(2*G41)</f>
        <v>2</v>
      </c>
      <c r="C21" s="11" t="s">
        <v>49</v>
      </c>
      <c r="D21" s="13" t="s">
        <v>65</v>
      </c>
      <c r="E21" s="11" t="s">
        <v>54</v>
      </c>
      <c r="F21" s="11" t="s">
        <v>64</v>
      </c>
      <c r="G21" s="15">
        <f>IF(B21&lt;=9,0.12,IF(B21&lt;=99,0.08,IF(B21&lt;=999,0.038)))</f>
        <v>0.12</v>
      </c>
      <c r="H21" s="15">
        <f t="shared" si="1"/>
        <v>0.24</v>
      </c>
      <c r="I21" s="13" t="s">
        <v>55</v>
      </c>
      <c r="J21" s="16" t="s">
        <v>59</v>
      </c>
      <c r="K21" s="13" t="s">
        <v>13</v>
      </c>
    </row>
    <row r="22" spans="1:12" x14ac:dyDescent="0.25">
      <c r="A22" s="28">
        <v>16</v>
      </c>
      <c r="B22" s="11">
        <f>(3*G41)</f>
        <v>3</v>
      </c>
      <c r="C22" s="13" t="s">
        <v>92</v>
      </c>
      <c r="D22" s="13"/>
      <c r="E22" s="11" t="s">
        <v>94</v>
      </c>
      <c r="F22" s="11" t="s">
        <v>95</v>
      </c>
      <c r="G22" s="15">
        <f>IF(B22&lt;=9,0.1,IF(B22&lt;=99,0.019,IF(B22&lt;=499,0.013)))</f>
        <v>0.1</v>
      </c>
      <c r="H22" s="15">
        <f t="shared" si="1"/>
        <v>0.30000000000000004</v>
      </c>
      <c r="I22" s="13" t="s">
        <v>93</v>
      </c>
      <c r="J22" s="16" t="s">
        <v>59</v>
      </c>
      <c r="K22" s="13" t="s">
        <v>13</v>
      </c>
    </row>
    <row r="23" spans="1:12" x14ac:dyDescent="0.25">
      <c r="A23" s="28">
        <v>17</v>
      </c>
      <c r="B23" s="11">
        <f>(2*G41)</f>
        <v>2</v>
      </c>
      <c r="C23" s="11" t="s">
        <v>50</v>
      </c>
      <c r="D23" s="13" t="s">
        <v>66</v>
      </c>
      <c r="E23" s="11" t="s">
        <v>67</v>
      </c>
      <c r="F23" s="13" t="s">
        <v>68</v>
      </c>
      <c r="G23" s="15">
        <f>IF(B23&lt;=9,0.1,IF(B23&lt;=99,0.086,IF(B23&lt;=999,0.048)))</f>
        <v>0.1</v>
      </c>
      <c r="H23" s="15">
        <f t="shared" si="1"/>
        <v>0.2</v>
      </c>
      <c r="I23" s="13" t="s">
        <v>69</v>
      </c>
      <c r="J23" s="16" t="s">
        <v>60</v>
      </c>
      <c r="K23" s="13" t="s">
        <v>13</v>
      </c>
      <c r="L23" t="s">
        <v>70</v>
      </c>
    </row>
    <row r="24" spans="1:12" x14ac:dyDescent="0.25">
      <c r="A24" s="28">
        <v>18</v>
      </c>
      <c r="B24" s="11">
        <f>(1*G41)</f>
        <v>1</v>
      </c>
      <c r="C24" s="11" t="s">
        <v>46</v>
      </c>
      <c r="D24" s="13" t="s">
        <v>71</v>
      </c>
      <c r="E24" s="11" t="s">
        <v>72</v>
      </c>
      <c r="F24" s="11" t="s">
        <v>73</v>
      </c>
      <c r="G24" s="15">
        <f>IF(B24&lt;=9,0.09,IF(B24&lt;=99,0.02,IF(B24&lt;=999,0.01)))</f>
        <v>0.09</v>
      </c>
      <c r="H24" s="15">
        <f t="shared" si="1"/>
        <v>0.09</v>
      </c>
      <c r="I24" s="13" t="s">
        <v>74</v>
      </c>
      <c r="J24" s="16" t="s">
        <v>59</v>
      </c>
      <c r="K24" s="13" t="s">
        <v>13</v>
      </c>
      <c r="L24" t="s">
        <v>75</v>
      </c>
    </row>
    <row r="25" spans="1:12" x14ac:dyDescent="0.25">
      <c r="A25" s="28">
        <v>19</v>
      </c>
      <c r="B25" s="11">
        <f>(1*G41)</f>
        <v>1</v>
      </c>
      <c r="C25" s="11" t="s">
        <v>51</v>
      </c>
      <c r="D25" s="13" t="s">
        <v>77</v>
      </c>
      <c r="E25" s="11" t="s">
        <v>78</v>
      </c>
      <c r="F25" s="11" t="s">
        <v>79</v>
      </c>
      <c r="G25" s="15">
        <f>IF(B25&lt;=9,0.08,IF(B25&lt;=99,0.009,IF(B25&lt;=999,0.004)))</f>
        <v>0.08</v>
      </c>
      <c r="H25" s="15">
        <f t="shared" si="1"/>
        <v>0.08</v>
      </c>
      <c r="I25" s="13" t="s">
        <v>76</v>
      </c>
      <c r="J25" s="16" t="s">
        <v>59</v>
      </c>
      <c r="K25" s="13" t="s">
        <v>13</v>
      </c>
      <c r="L25" t="s">
        <v>80</v>
      </c>
    </row>
    <row r="26" spans="1:12" x14ac:dyDescent="0.25">
      <c r="A26" s="28">
        <v>20</v>
      </c>
      <c r="B26" s="11">
        <f>(2*G41)</f>
        <v>2</v>
      </c>
      <c r="C26" s="10" t="s">
        <v>52</v>
      </c>
      <c r="D26" s="13" t="s">
        <v>83</v>
      </c>
      <c r="E26" s="11" t="s">
        <v>81</v>
      </c>
      <c r="F26" s="11" t="s">
        <v>82</v>
      </c>
      <c r="G26" s="15">
        <f>IF(B26&lt;=9,0.38,IF(B26&lt;=24,0.336,IF(B26&lt;=49,0.312)))</f>
        <v>0.38</v>
      </c>
      <c r="H26" s="15">
        <f t="shared" si="1"/>
        <v>0.76</v>
      </c>
      <c r="I26" s="13" t="s">
        <v>85</v>
      </c>
      <c r="J26" s="16" t="s">
        <v>86</v>
      </c>
      <c r="K26" s="13" t="s">
        <v>13</v>
      </c>
      <c r="L26" t="s">
        <v>84</v>
      </c>
    </row>
    <row r="27" spans="1:12" x14ac:dyDescent="0.25">
      <c r="A27" s="33">
        <v>21</v>
      </c>
      <c r="B27" s="34">
        <f>(2*G41)</f>
        <v>2</v>
      </c>
      <c r="C27" s="35" t="s">
        <v>53</v>
      </c>
      <c r="D27" s="36" t="s">
        <v>17</v>
      </c>
      <c r="E27" s="34" t="s">
        <v>87</v>
      </c>
      <c r="F27" s="34" t="s">
        <v>88</v>
      </c>
      <c r="G27" s="37">
        <f>IF(B26&lt;=9,0.58,IF(B26&lt;=99,0.487,IF(B26&lt;=999,0.297)))</f>
        <v>0.57999999999999996</v>
      </c>
      <c r="H27" s="37">
        <f t="shared" si="1"/>
        <v>1.1599999999999999</v>
      </c>
      <c r="I27" s="36" t="s">
        <v>89</v>
      </c>
      <c r="J27" s="36" t="s">
        <v>90</v>
      </c>
      <c r="K27" s="36" t="s">
        <v>13</v>
      </c>
      <c r="L27" t="s">
        <v>91</v>
      </c>
    </row>
    <row r="28" spans="1:12" x14ac:dyDescent="0.25">
      <c r="A28" s="11"/>
      <c r="B28" s="11"/>
      <c r="C28" s="11"/>
      <c r="D28" s="11"/>
      <c r="E28" s="11"/>
      <c r="F28" s="11"/>
      <c r="G28" s="11"/>
      <c r="H28" s="15"/>
      <c r="I28" s="11"/>
      <c r="J28" s="11"/>
      <c r="K28" s="11"/>
    </row>
    <row r="29" spans="1:12" x14ac:dyDescent="0.25">
      <c r="A29" s="28">
        <v>22</v>
      </c>
      <c r="B29" s="11">
        <v>1</v>
      </c>
      <c r="C29" s="12" t="s">
        <v>97</v>
      </c>
      <c r="D29" s="11"/>
      <c r="E29" s="11"/>
      <c r="F29" s="11"/>
      <c r="G29" s="38">
        <v>11.9</v>
      </c>
      <c r="H29" s="15">
        <f t="shared" si="1"/>
        <v>11.9</v>
      </c>
      <c r="I29" s="11"/>
      <c r="J29" s="11"/>
      <c r="K29" s="11"/>
    </row>
    <row r="30" spans="1:12" x14ac:dyDescent="0.25">
      <c r="A30" s="28">
        <v>23</v>
      </c>
      <c r="B30" s="11">
        <v>1</v>
      </c>
      <c r="C30" s="12" t="s">
        <v>98</v>
      </c>
      <c r="D30" s="11"/>
      <c r="E30" s="11"/>
      <c r="F30" s="11"/>
      <c r="G30" s="38">
        <v>11.9</v>
      </c>
      <c r="H30" s="15">
        <f t="shared" si="1"/>
        <v>11.9</v>
      </c>
      <c r="I30" s="11"/>
      <c r="J30" s="11"/>
      <c r="K30" s="11"/>
    </row>
    <row r="33" spans="6:8" x14ac:dyDescent="0.25">
      <c r="H33" s="9"/>
    </row>
    <row r="41" spans="6:8" x14ac:dyDescent="0.25">
      <c r="F41" s="23" t="s">
        <v>15</v>
      </c>
      <c r="G41" s="1">
        <v>1</v>
      </c>
      <c r="H41" s="8" t="s">
        <v>61</v>
      </c>
    </row>
    <row r="42" spans="6:8" x14ac:dyDescent="0.25">
      <c r="H42" s="7">
        <f>SUM(H6:H15)</f>
        <v>8.0399999999999991</v>
      </c>
    </row>
    <row r="43" spans="6:8" x14ac:dyDescent="0.25">
      <c r="H43" s="1"/>
    </row>
    <row r="44" spans="6:8" x14ac:dyDescent="0.25">
      <c r="H44" s="5" t="s">
        <v>62</v>
      </c>
    </row>
    <row r="45" spans="6:8" x14ac:dyDescent="0.25">
      <c r="H45" s="7">
        <f>SUM(H17:H27)</f>
        <v>9.6100000000000012</v>
      </c>
    </row>
    <row r="47" spans="6:8" x14ac:dyDescent="0.25">
      <c r="H47" s="5" t="s">
        <v>96</v>
      </c>
    </row>
    <row r="48" spans="6:8" x14ac:dyDescent="0.25">
      <c r="H48" s="7">
        <f>SUM(H29:H30)</f>
        <v>23.8</v>
      </c>
    </row>
    <row r="50" spans="8:8" x14ac:dyDescent="0.25">
      <c r="H50" s="5" t="s">
        <v>12</v>
      </c>
    </row>
    <row r="51" spans="8:8" x14ac:dyDescent="0.25">
      <c r="H51" s="7">
        <f>SUM(H42+H45+H48)</f>
        <v>41.45</v>
      </c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2016-10-05T15:34:00Z</dcterms:modified>
</cp:coreProperties>
</file>