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Longboard_Headlights\"/>
    </mc:Choice>
  </mc:AlternateContent>
  <bookViews>
    <workbookView xWindow="0" yWindow="0" windowWidth="21600" windowHeight="10905" xr2:uid="{00000000-000D-0000-FFFF-FFFF00000000}"/>
  </bookViews>
  <sheets>
    <sheet name="Turnkey" sheetId="2" r:id="rId1"/>
  </sheets>
  <definedNames>
    <definedName name="_xlnm.Print_Area" localSheetId="0">Turnkey!$A$1:$L$10</definedName>
  </definedNames>
  <calcPr calcId="171027"/>
</workbook>
</file>

<file path=xl/calcChain.xml><?xml version="1.0" encoding="utf-8"?>
<calcChain xmlns="http://schemas.openxmlformats.org/spreadsheetml/2006/main">
  <c r="H15" i="2" l="1"/>
  <c r="H14" i="2"/>
  <c r="C7" i="2"/>
  <c r="C8" i="2"/>
  <c r="C9" i="2"/>
  <c r="C10" i="2"/>
  <c r="C11" i="2"/>
  <c r="C12" i="2"/>
  <c r="C13" i="2"/>
  <c r="C14" i="2"/>
  <c r="C15" i="2"/>
  <c r="C16" i="2"/>
  <c r="C17" i="2"/>
  <c r="H17" i="2" s="1"/>
  <c r="C18" i="2"/>
  <c r="C19" i="2"/>
  <c r="C6" i="2"/>
  <c r="H6" i="2" s="1"/>
  <c r="H7" i="2"/>
  <c r="I19" i="2" l="1"/>
  <c r="I29" i="2" l="1"/>
  <c r="H10" i="2"/>
  <c r="H11" i="2"/>
  <c r="H13" i="2"/>
  <c r="I14" i="2" l="1"/>
  <c r="I13" i="2"/>
  <c r="I15" i="2"/>
  <c r="I17" i="2"/>
  <c r="H12" i="2" l="1"/>
  <c r="H9" i="2"/>
  <c r="H8" i="2"/>
  <c r="I10" i="2" l="1"/>
  <c r="I11" i="2"/>
  <c r="I12" i="2"/>
  <c r="I9" i="2"/>
  <c r="I7" i="2"/>
  <c r="I8" i="2"/>
  <c r="I23" i="2" s="1"/>
  <c r="I6" i="2"/>
  <c r="I26" i="2" l="1"/>
  <c r="I32" i="2" l="1"/>
</calcChain>
</file>

<file path=xl/sharedStrings.xml><?xml version="1.0" encoding="utf-8"?>
<sst xmlns="http://schemas.openxmlformats.org/spreadsheetml/2006/main" count="94" uniqueCount="77">
  <si>
    <t>Description</t>
  </si>
  <si>
    <t>Ref Des</t>
  </si>
  <si>
    <t>Type</t>
  </si>
  <si>
    <t>Item #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</si>
  <si>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</si>
  <si>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</si>
  <si>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</si>
  <si>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</si>
  <si>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</si>
  <si>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</si>
  <si>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</si>
  <si>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</si>
  <si>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SMD</t>
  </si>
  <si>
    <t>Board Multiplier:</t>
  </si>
  <si>
    <t xml:space="preserve">                 Bill of Materials (BOM) - LongboardLights</t>
  </si>
  <si>
    <t>Diodes Inc</t>
  </si>
  <si>
    <t>LED Driver</t>
  </si>
  <si>
    <t>Cree Inc</t>
  </si>
  <si>
    <t>Q1</t>
  </si>
  <si>
    <t>D1,D2</t>
  </si>
  <si>
    <t>Red LED</t>
  </si>
  <si>
    <t>941-XPCREDL1R250201</t>
  </si>
  <si>
    <t>AL8805W5-7</t>
  </si>
  <si>
    <t>SOT-25</t>
  </si>
  <si>
    <t>SMD-2</t>
  </si>
  <si>
    <t>C1</t>
  </si>
  <si>
    <t>C2</t>
  </si>
  <si>
    <t>C3,C4,C5</t>
  </si>
  <si>
    <t>R1</t>
  </si>
  <si>
    <t>D4</t>
  </si>
  <si>
    <t>R2</t>
  </si>
  <si>
    <t>R3</t>
  </si>
  <si>
    <t>L1</t>
  </si>
  <si>
    <t>GRM188R61E225MA12D</t>
  </si>
  <si>
    <t>2.2uF Capacitor</t>
  </si>
  <si>
    <t>GRM21BR61E475KA12L</t>
  </si>
  <si>
    <t>81-GRM21BR61E475KA12</t>
  </si>
  <si>
    <t>4.7uF Capacitor</t>
  </si>
  <si>
    <t>0603</t>
  </si>
  <si>
    <t>0805</t>
  </si>
  <si>
    <t>Headlight Total:</t>
  </si>
  <si>
    <t>Taillight Total:</t>
  </si>
  <si>
    <t>81-GRM188R61E225MA2D</t>
  </si>
  <si>
    <t>RLP73N2AR30JTD</t>
  </si>
  <si>
    <t>279-RLP73N2AR30JTD</t>
  </si>
  <si>
    <t>0.3 ohm resistor</t>
  </si>
  <si>
    <t>Schottky Diode</t>
  </si>
  <si>
    <t>PowerDI-123</t>
  </si>
  <si>
    <t>1uF Capacitor</t>
  </si>
  <si>
    <t>GRM188R61E105KA12D</t>
  </si>
  <si>
    <t>81-GRM188R61E105KA12</t>
  </si>
  <si>
    <t>PCB Total:</t>
  </si>
  <si>
    <t>PCB</t>
  </si>
  <si>
    <r>
      <rPr>
        <sz val="10"/>
        <color rgb="FF00B050"/>
        <rFont val="Arial"/>
        <family val="2"/>
      </rPr>
      <t xml:space="preserve">Green </t>
    </r>
    <r>
      <rPr>
        <sz val="10"/>
        <rFont val="Arial"/>
        <family val="2"/>
      </rPr>
      <t xml:space="preserve">- Forward Lighting, </t>
    </r>
    <r>
      <rPr>
        <sz val="10"/>
        <color rgb="FF00B0F0"/>
        <rFont val="Arial"/>
        <family val="2"/>
      </rPr>
      <t xml:space="preserve">Blue </t>
    </r>
    <r>
      <rPr>
        <sz val="10"/>
        <rFont val="Arial"/>
        <family val="2"/>
      </rPr>
      <t>- Rear Lighting,</t>
    </r>
    <r>
      <rPr>
        <sz val="10"/>
        <color rgb="FFFFC000"/>
        <rFont val="Arial"/>
        <family val="2"/>
      </rPr>
      <t xml:space="preserve"> Orange</t>
    </r>
    <r>
      <rPr>
        <sz val="10"/>
        <rFont val="Arial"/>
        <family val="2"/>
      </rPr>
      <t xml:space="preserve"> - PCB</t>
    </r>
  </si>
  <si>
    <t>Oshpark</t>
  </si>
  <si>
    <t>LR8zDDeL</t>
  </si>
  <si>
    <t>10k ohm resistor</t>
  </si>
  <si>
    <t>38k ohm resistor</t>
  </si>
  <si>
    <t>667-ERJ-3GEYJ103V</t>
  </si>
  <si>
    <t>ERJ-3GEYJ103V</t>
  </si>
  <si>
    <t>603-RC0603FR-0738K3L</t>
  </si>
  <si>
    <t>RC0603FR-0738K3L</t>
  </si>
  <si>
    <t>XPGDWT-B1-0000-00LE1CT-ND</t>
  </si>
  <si>
    <t>XPGDWT-B1-0000-00LE1</t>
  </si>
  <si>
    <t>6500K White LED</t>
  </si>
  <si>
    <t>1414</t>
  </si>
  <si>
    <t>AL8805W5-7DICT-ND</t>
  </si>
  <si>
    <t>Board Qty</t>
  </si>
  <si>
    <t>Prod. Qty</t>
  </si>
  <si>
    <t>XPCRED-L1-R250-00201CT-ND</t>
  </si>
  <si>
    <t>Taiyo Yuden</t>
  </si>
  <si>
    <t>NR6028T470M</t>
  </si>
  <si>
    <t>587-2104-1-ND</t>
  </si>
  <si>
    <t>47uH Inductor</t>
  </si>
  <si>
    <t>6mm x 6mm</t>
  </si>
  <si>
    <t>SDM2A20CSP-7</t>
  </si>
  <si>
    <t>SDM2A20CSP-7DICT-ND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</si>
</sst>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0"/>
      <color rgb="FFFFC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2" xfId="0" applyBorder="1"/>
    <xf numFmtId="0" fontId="1" fillId="0" borderId="2" xfId="0" applyFont="1" applyBorder="1"/>
    <xf numFmtId="0" fontId="1" fillId="4" borderId="2" xfId="0" applyFont="1" applyFill="1" applyBorder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left"/>
    </xf>
    <xf numFmtId="0" fontId="1" fillId="0" borderId="3" xfId="0" applyFont="1" applyFill="1" applyBorder="1" applyAlignment="1">
      <alignment horizontal="center" wrapText="1"/>
    </xf>
    <xf numFmtId="49" fontId="0" fillId="0" borderId="2" xfId="0" applyNumberFormat="1" applyBorder="1"/>
    <xf numFmtId="8" fontId="0" fillId="0" borderId="2" xfId="0" applyNumberForma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2"/>
  <sheetViews>
    <sheetView tabSelected="1" zoomScale="85" zoomScaleNormal="85" workbookViewId="0">
      <selection activeCell="H16" sqref="H16"/>
    </sheetView>
  </sheetViews>
  <sheetFormatPr defaultColWidth="11.42578125" defaultRowHeight="12.75" x14ac:dyDescent="0.2"/>
  <cols>
    <col min="1" max="1" width="7.7109375" customWidth="1"/>
    <col min="2" max="2" width="9.42578125" bestFit="1" customWidth="1"/>
    <col min="3" max="3" width="9" style="1" bestFit="1" customWidth="1"/>
    <col min="4" max="4" width="62.85546875" customWidth="1"/>
    <col min="5" max="5" width="24" bestFit="1" customWidth="1"/>
    <col min="6" max="6" width="27.42578125" bestFit="1" customWidth="1"/>
    <col min="7" max="7" width="28.140625" bestFit="1" customWidth="1"/>
    <col min="8" max="8" width="14.5703125" customWidth="1"/>
    <col min="9" max="9" width="13.5703125" style="3" bestFit="1" customWidth="1"/>
    <col min="10" max="10" width="34.140625" customWidth="1"/>
    <col min="11" max="11" width="14.28515625" customWidth="1"/>
  </cols>
  <sheetData>
    <row r="1" spans="1:19" ht="18" x14ac:dyDescent="0.25">
      <c r="A1" s="35" t="s">
        <v>14</v>
      </c>
      <c r="B1" s="35"/>
      <c r="C1" s="35"/>
      <c r="D1" s="35"/>
      <c r="E1" s="35"/>
      <c r="F1" s="35"/>
      <c r="G1" s="35"/>
      <c r="H1" s="35"/>
      <c r="I1" s="35"/>
      <c r="J1" s="35"/>
    </row>
    <row r="2" spans="1:19" x14ac:dyDescent="0.2">
      <c r="D2" s="5" t="s">
        <v>53</v>
      </c>
      <c r="E2" s="1"/>
      <c r="F2" s="1"/>
      <c r="G2" s="1"/>
      <c r="H2" s="1"/>
      <c r="J2" s="4"/>
    </row>
    <row r="4" spans="1:19" x14ac:dyDescent="0.2">
      <c r="A4" s="10" t="s">
        <v>3</v>
      </c>
      <c r="B4" s="12" t="s">
        <v>67</v>
      </c>
      <c r="C4" s="12" t="s">
        <v>68</v>
      </c>
      <c r="D4" s="10" t="s">
        <v>1</v>
      </c>
      <c r="E4" s="10" t="s">
        <v>5</v>
      </c>
      <c r="F4" s="10" t="s">
        <v>6</v>
      </c>
      <c r="G4" s="10" t="s">
        <v>7</v>
      </c>
      <c r="H4" s="11" t="s">
        <v>8</v>
      </c>
      <c r="I4" s="12" t="s">
        <v>9</v>
      </c>
      <c r="J4" s="10" t="s">
        <v>0</v>
      </c>
      <c r="K4" s="10" t="s">
        <v>4</v>
      </c>
      <c r="L4" s="9" t="s">
        <v>2</v>
      </c>
      <c r="M4" s="6" t="s">
        <v>10</v>
      </c>
      <c r="S4" s="2"/>
    </row>
    <row r="5" spans="1:19" x14ac:dyDescent="0.2">
      <c r="A5" s="18"/>
      <c r="B5" s="18"/>
      <c r="C5" s="18"/>
      <c r="D5" s="18"/>
      <c r="E5" s="18"/>
      <c r="F5" s="18"/>
      <c r="G5" s="19"/>
      <c r="H5" s="18"/>
      <c r="I5" s="20"/>
      <c r="J5" s="18"/>
      <c r="K5" s="21"/>
      <c r="L5" s="21"/>
    </row>
    <row r="6" spans="1:19" x14ac:dyDescent="0.2">
      <c r="A6" s="17">
        <v>1</v>
      </c>
      <c r="B6" s="23">
        <v>1</v>
      </c>
      <c r="C6" s="12">
        <f>(B6*$H$22)</f>
        <v>2</v>
      </c>
      <c r="D6" s="12" t="s">
        <v>18</v>
      </c>
      <c r="E6" s="5" t="s">
        <v>15</v>
      </c>
      <c r="F6" s="10" t="s">
        <v>22</v>
      </c>
      <c r="G6" s="13" t="s">
        <v>66</v>
      </c>
      <c r="H6" s="14">
        <f>IF(C6&lt;=9,0.91,IF(C6&lt;=99,0.811,IF(C6&lt;=499,0.6325)))</f>
        <v>0.91</v>
      </c>
      <c r="I6" s="14">
        <f>(C6*H6)</f>
        <v>1.82</v>
      </c>
      <c r="J6" s="12" t="s">
        <v>16</v>
      </c>
      <c r="K6" s="15" t="s">
        <v>23</v>
      </c>
      <c r="L6" s="12" t="s">
        <v>12</v>
      </c>
    </row>
    <row r="7" spans="1:19" x14ac:dyDescent="0.2">
      <c r="A7" s="17">
        <v>2</v>
      </c>
      <c r="B7" s="23">
        <v>2</v>
      </c>
      <c r="C7" s="12">
        <f t="shared" ref="C7:C19" si="0">(B7*$H$22)</f>
        <v>4</v>
      </c>
      <c r="D7" s="12" t="s">
        <v>19</v>
      </c>
      <c r="E7" s="12" t="s">
        <v>17</v>
      </c>
      <c r="F7" s="12" t="s">
        <v>63</v>
      </c>
      <c r="G7" s="13" t="s">
        <v>62</v>
      </c>
      <c r="H7" s="14">
        <f>IF(C7&lt;=9,1.14,IF(C7&lt;=99,1.083,IF(C7&lt;=249,0.969)))</f>
        <v>1.1399999999999999</v>
      </c>
      <c r="I7" s="14">
        <f t="shared" ref="I7:I15" si="1">(C7*H7)</f>
        <v>4.5599999999999996</v>
      </c>
      <c r="J7" s="12" t="s">
        <v>64</v>
      </c>
      <c r="K7" s="15" t="s">
        <v>65</v>
      </c>
      <c r="L7" s="12" t="s">
        <v>12</v>
      </c>
    </row>
    <row r="8" spans="1:19" x14ac:dyDescent="0.2">
      <c r="A8" s="17">
        <v>3</v>
      </c>
      <c r="B8" s="23">
        <v>1</v>
      </c>
      <c r="C8" s="12">
        <f t="shared" si="0"/>
        <v>2</v>
      </c>
      <c r="D8" s="12" t="s">
        <v>25</v>
      </c>
      <c r="E8" s="12"/>
      <c r="F8" s="10" t="s">
        <v>35</v>
      </c>
      <c r="G8" s="10" t="s">
        <v>36</v>
      </c>
      <c r="H8" s="14">
        <f>IF(C8&lt;=9,0.15,IF(C8&lt;=99,0.1,IF(C8&lt;=999,0.047)))</f>
        <v>0.15</v>
      </c>
      <c r="I8" s="14">
        <f t="shared" si="1"/>
        <v>0.3</v>
      </c>
      <c r="J8" s="12" t="s">
        <v>37</v>
      </c>
      <c r="K8" s="15" t="s">
        <v>39</v>
      </c>
      <c r="L8" s="12" t="s">
        <v>12</v>
      </c>
    </row>
    <row r="9" spans="1:19" x14ac:dyDescent="0.2">
      <c r="A9" s="17">
        <v>4</v>
      </c>
      <c r="B9" s="23">
        <v>1</v>
      </c>
      <c r="C9" s="12">
        <f t="shared" si="0"/>
        <v>2</v>
      </c>
      <c r="D9" s="16" t="s">
        <v>26</v>
      </c>
      <c r="E9" s="12"/>
      <c r="F9" s="10" t="s">
        <v>33</v>
      </c>
      <c r="G9" s="10" t="s">
        <v>42</v>
      </c>
      <c r="H9" s="14">
        <f>IF(C9&lt;=9,0.12,IF(C9&lt;=99,0.08,IF(C9&lt;=999,0.038)))</f>
        <v>0.12</v>
      </c>
      <c r="I9" s="14">
        <f>(C9*H9)</f>
        <v>0.24</v>
      </c>
      <c r="J9" s="12" t="s">
        <v>34</v>
      </c>
      <c r="K9" s="15" t="s">
        <v>38</v>
      </c>
      <c r="L9" s="12" t="s">
        <v>12</v>
      </c>
    </row>
    <row r="10" spans="1:19" ht="12" customHeight="1" x14ac:dyDescent="0.2">
      <c r="A10" s="17">
        <v>5</v>
      </c>
      <c r="B10" s="23">
        <v>2</v>
      </c>
      <c r="C10" s="12">
        <f t="shared" si="0"/>
        <v>4</v>
      </c>
      <c r="D10" s="16" t="s">
        <v>27</v>
      </c>
      <c r="E10" s="16"/>
      <c r="F10" s="12" t="s">
        <v>49</v>
      </c>
      <c r="G10" s="12" t="s">
        <v>50</v>
      </c>
      <c r="H10" s="14">
        <f>IF(C10&lt;=9,0.1,IF(C10&lt;=99,0.019,IF(C10&lt;=499,0.013)))</f>
        <v>0.1</v>
      </c>
      <c r="I10" s="14">
        <f t="shared" si="1"/>
        <v>0.4</v>
      </c>
      <c r="J10" s="12" t="s">
        <v>48</v>
      </c>
      <c r="K10" s="15" t="s">
        <v>38</v>
      </c>
      <c r="L10" s="12" t="s">
        <v>12</v>
      </c>
    </row>
    <row r="11" spans="1:19" x14ac:dyDescent="0.2">
      <c r="A11" s="17">
        <v>6</v>
      </c>
      <c r="B11" s="23">
        <v>1</v>
      </c>
      <c r="C11" s="12">
        <f t="shared" si="0"/>
        <v>2</v>
      </c>
      <c r="D11" s="16" t="s">
        <v>28</v>
      </c>
      <c r="E11" s="12"/>
      <c r="F11" s="10" t="s">
        <v>43</v>
      </c>
      <c r="G11" s="12" t="s">
        <v>44</v>
      </c>
      <c r="H11" s="14">
        <f>IF(C11&lt;=9,0.1,IF(C11&lt;=99,0.086,IF(C11&lt;=999,0.048)))</f>
        <v>0.1</v>
      </c>
      <c r="I11" s="14">
        <f t="shared" si="1"/>
        <v>0.2</v>
      </c>
      <c r="J11" s="12" t="s">
        <v>45</v>
      </c>
      <c r="K11" s="15" t="s">
        <v>38</v>
      </c>
      <c r="L11" s="12" t="s">
        <v>12</v>
      </c>
    </row>
    <row r="12" spans="1:19" x14ac:dyDescent="0.2">
      <c r="A12" s="17">
        <v>7</v>
      </c>
      <c r="B12" s="23">
        <v>1</v>
      </c>
      <c r="C12" s="12">
        <f t="shared" si="0"/>
        <v>2</v>
      </c>
      <c r="D12" s="30" t="s">
        <v>30</v>
      </c>
      <c r="E12" s="12"/>
      <c r="F12" s="10" t="s">
        <v>61</v>
      </c>
      <c r="G12" s="10" t="s">
        <v>60</v>
      </c>
      <c r="H12" s="14">
        <f>IF(C12&lt;=9,0.09,IF(C12&lt;=99,0.02,IF(C12&lt;=999,0.01)))</f>
        <v>0.09</v>
      </c>
      <c r="I12" s="14">
        <f t="shared" si="1"/>
        <v>0.18</v>
      </c>
      <c r="J12" s="12" t="s">
        <v>57</v>
      </c>
      <c r="K12" s="15" t="s">
        <v>38</v>
      </c>
      <c r="L12" s="12" t="s">
        <v>12</v>
      </c>
      <c r="S12" s="2"/>
    </row>
    <row r="13" spans="1:19" x14ac:dyDescent="0.2">
      <c r="A13" s="17">
        <v>8</v>
      </c>
      <c r="B13" s="23">
        <v>1</v>
      </c>
      <c r="C13" s="12">
        <f t="shared" si="0"/>
        <v>2</v>
      </c>
      <c r="D13" s="24" t="s">
        <v>31</v>
      </c>
      <c r="E13" s="12"/>
      <c r="F13" s="10" t="s">
        <v>59</v>
      </c>
      <c r="G13" s="10" t="s">
        <v>58</v>
      </c>
      <c r="H13" s="14">
        <f>IF(C13&lt;=9,0.08,IF(C13&lt;=99,0.009,IF(C13&lt;=999,0.004)))</f>
        <v>0.08</v>
      </c>
      <c r="I13" s="14">
        <f t="shared" si="1"/>
        <v>0.16</v>
      </c>
      <c r="J13" s="12" t="s">
        <v>56</v>
      </c>
      <c r="K13" s="15" t="s">
        <v>38</v>
      </c>
      <c r="L13" s="12" t="s">
        <v>12</v>
      </c>
    </row>
    <row r="14" spans="1:19" x14ac:dyDescent="0.2">
      <c r="A14" s="17">
        <v>9</v>
      </c>
      <c r="B14" s="23">
        <v>1</v>
      </c>
      <c r="C14" s="12">
        <f t="shared" si="0"/>
        <v>2</v>
      </c>
      <c r="D14" s="24" t="s">
        <v>32</v>
      </c>
      <c r="E14" s="23" t="s">
        <v>70</v>
      </c>
      <c r="F14" s="10" t="s">
        <v>71</v>
      </c>
      <c r="G14" s="10" t="s">
        <v>72</v>
      </c>
      <c r="H14" s="14">
        <f>IF(C14&lt;=9,0.36,IF(C14&lt;=99,0.317,IF(C14&lt;=499,0.2182)))</f>
        <v>0.36</v>
      </c>
      <c r="I14" s="14">
        <f t="shared" si="1"/>
        <v>0.72</v>
      </c>
      <c r="J14" s="12" t="s">
        <v>73</v>
      </c>
      <c r="K14" s="15" t="s">
        <v>74</v>
      </c>
      <c r="L14" s="12" t="s">
        <v>12</v>
      </c>
    </row>
    <row r="15" spans="1:19" x14ac:dyDescent="0.2">
      <c r="A15" s="17">
        <v>10</v>
      </c>
      <c r="B15" s="23">
        <v>1</v>
      </c>
      <c r="C15" s="12">
        <f t="shared" si="0"/>
        <v>2</v>
      </c>
      <c r="D15" s="24" t="s">
        <v>29</v>
      </c>
      <c r="E15" s="23" t="s">
        <v>15</v>
      </c>
      <c r="F15" s="10" t="s">
        <v>75</v>
      </c>
      <c r="G15" s="10" t="s">
        <v>76</v>
      </c>
      <c r="H15" s="14">
        <f>IF(C15&lt;=9,0.46,IF(C15&lt;=99,0.346,IF(C15&lt;=499,0.2153)))</f>
        <v>0.46</v>
      </c>
      <c r="I15" s="14">
        <f t="shared" si="1"/>
        <v>0.92</v>
      </c>
      <c r="J15" s="12" t="s">
        <v>46</v>
      </c>
      <c r="K15" s="12" t="s">
        <v>47</v>
      </c>
      <c r="L15" s="12" t="s">
        <v>12</v>
      </c>
    </row>
    <row r="16" spans="1:19" x14ac:dyDescent="0.2">
      <c r="A16" s="25"/>
      <c r="B16" s="36"/>
      <c r="C16" s="12">
        <f t="shared" si="0"/>
        <v>0</v>
      </c>
      <c r="D16" s="25"/>
      <c r="E16" s="25"/>
      <c r="F16" s="25"/>
      <c r="G16" s="25"/>
      <c r="H16" s="28"/>
      <c r="I16" s="29"/>
      <c r="J16" s="26"/>
      <c r="K16" s="31"/>
      <c r="L16" s="25"/>
    </row>
    <row r="17" spans="1:12" x14ac:dyDescent="0.2">
      <c r="A17" s="27">
        <v>12</v>
      </c>
      <c r="B17" s="23">
        <v>2</v>
      </c>
      <c r="C17" s="12">
        <f t="shared" si="0"/>
        <v>4</v>
      </c>
      <c r="D17" s="12" t="s">
        <v>19</v>
      </c>
      <c r="E17" s="12" t="s">
        <v>17</v>
      </c>
      <c r="F17" s="10" t="s">
        <v>69</v>
      </c>
      <c r="G17" s="10" t="s">
        <v>21</v>
      </c>
      <c r="H17" s="14">
        <f>IF(C17&lt;=9,1.22,IF(C17&lt;=99,1.159,IF(C17&gt;=100,1.037)))</f>
        <v>1.22</v>
      </c>
      <c r="I17" s="14">
        <f>C17*H17</f>
        <v>4.88</v>
      </c>
      <c r="J17" s="12" t="s">
        <v>20</v>
      </c>
      <c r="K17" s="15" t="s">
        <v>24</v>
      </c>
      <c r="L17" s="12" t="s">
        <v>12</v>
      </c>
    </row>
    <row r="18" spans="1:12" x14ac:dyDescent="0.2">
      <c r="A18" s="34"/>
      <c r="B18" s="23"/>
      <c r="C18" s="12">
        <f t="shared" si="0"/>
        <v>0</v>
      </c>
      <c r="D18" s="12"/>
      <c r="E18" s="12"/>
      <c r="F18" s="10"/>
      <c r="G18" s="10"/>
      <c r="H18" s="14"/>
      <c r="I18" s="14"/>
      <c r="J18" s="12"/>
      <c r="K18" s="15"/>
      <c r="L18" s="12"/>
    </row>
    <row r="19" spans="1:12" x14ac:dyDescent="0.2">
      <c r="A19" s="33">
        <v>23</v>
      </c>
      <c r="B19" s="23">
        <v>1</v>
      </c>
      <c r="C19" s="12">
        <f t="shared" si="0"/>
        <v>2</v>
      </c>
      <c r="D19" s="11" t="s">
        <v>52</v>
      </c>
      <c r="E19" s="12" t="s">
        <v>54</v>
      </c>
      <c r="F19" s="10" t="s">
        <v>55</v>
      </c>
      <c r="G19" s="10"/>
      <c r="H19" s="32">
        <v>2.15</v>
      </c>
      <c r="I19" s="14">
        <f t="shared" ref="I19" si="2">C19*H19</f>
        <v>4.3</v>
      </c>
      <c r="J19" s="10"/>
      <c r="K19" s="10"/>
      <c r="L19" s="10"/>
    </row>
    <row r="22" spans="1:12" x14ac:dyDescent="0.2">
      <c r="G22" s="22" t="s">
        <v>13</v>
      </c>
      <c r="H22" s="1">
        <v>2</v>
      </c>
      <c r="I22" s="8" t="s">
        <v>40</v>
      </c>
    </row>
    <row r="23" spans="1:12" x14ac:dyDescent="0.2">
      <c r="I23" s="7">
        <f>SUM(I6:I15)</f>
        <v>9.5</v>
      </c>
    </row>
    <row r="24" spans="1:12" x14ac:dyDescent="0.2">
      <c r="I24" s="1"/>
    </row>
    <row r="25" spans="1:12" x14ac:dyDescent="0.2">
      <c r="I25" s="5" t="s">
        <v>41</v>
      </c>
    </row>
    <row r="26" spans="1:12" x14ac:dyDescent="0.2">
      <c r="I26" s="7">
        <f>SUM(I6,I8:I15,I17)</f>
        <v>9.82</v>
      </c>
    </row>
    <row r="28" spans="1:12" x14ac:dyDescent="0.2">
      <c r="I28" s="5" t="s">
        <v>51</v>
      </c>
    </row>
    <row r="29" spans="1:12" x14ac:dyDescent="0.2">
      <c r="I29" s="7">
        <f>SUM(I19:I19)</f>
        <v>4.3</v>
      </c>
    </row>
    <row r="31" spans="1:12" x14ac:dyDescent="0.2">
      <c r="I31" s="5" t="s">
        <v>11</v>
      </c>
    </row>
    <row r="32" spans="1:12" x14ac:dyDescent="0.2">
      <c r="I32" s="7">
        <f>SUM(I23+I26+(2*I29))</f>
        <v>27.92</v>
      </c>
    </row>
  </sheetData>
  <mergeCells count="1">
    <mergeCell ref="A1:J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</cp:lastModifiedBy>
  <cp:lastPrinted>2015-03-21T03:19:17Z</cp:lastPrinted>
  <dcterms:created xsi:type="dcterms:W3CDTF">2003-11-06T19:15:12Z</dcterms:created>
  <dcterms:modified xsi:type="dcterms:W3CDTF">2017-10-31T02:44:04Z</dcterms:modified>
</cp:coreProperties>
</file>