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ocuments\GitHub\Longboard_Headlights\"/>
    </mc:Choice>
  </mc:AlternateContent>
  <bookViews>
    <workbookView xWindow="0" yWindow="0" windowWidth="21600" windowHeight="10910"/>
  </bookViews>
  <sheets>
    <sheet name="Turnkey" sheetId="2" r:id="rId1"/>
  </sheets>
  <definedNames>
    <definedName name="_xlnm.Print_Area" localSheetId="0">Turnkey!$A$1:$K$10</definedName>
  </definedNames>
  <calcPr calcId="171027"/>
</workbook>
</file>

<file path=xl/calcChain.xml><?xml version="1.0" encoding="utf-8"?>
<calcChain xmlns="http://schemas.openxmlformats.org/spreadsheetml/2006/main">
  <c r="H14" i="2" l="1"/>
  <c r="G14" i="2"/>
  <c r="G6" i="2"/>
  <c r="G7" i="2"/>
  <c r="H16" i="2"/>
  <c r="H15" i="2"/>
  <c r="G16" i="2"/>
  <c r="G15" i="2"/>
  <c r="B16" i="2"/>
  <c r="B15" i="2"/>
  <c r="B14" i="2"/>
  <c r="B6" i="2"/>
  <c r="B7" i="2"/>
  <c r="B11" i="2" l="1"/>
  <c r="B12" i="2"/>
  <c r="B10" i="2"/>
  <c r="B9" i="2"/>
  <c r="G9" i="2" s="1"/>
  <c r="B8" i="2"/>
  <c r="G8" i="2" s="1"/>
  <c r="G10" i="2" l="1"/>
  <c r="H10" i="2" s="1"/>
  <c r="G11" i="2"/>
  <c r="H11" i="2" s="1"/>
  <c r="G12" i="2"/>
  <c r="H12" i="2" s="1"/>
  <c r="H9" i="2"/>
  <c r="H7" i="2"/>
  <c r="H8" i="2"/>
  <c r="H6" i="2"/>
  <c r="H36" i="2" l="1"/>
  <c r="H42" i="2" s="1"/>
</calcChain>
</file>

<file path=xl/sharedStrings.xml><?xml version="1.0" encoding="utf-8"?>
<sst xmlns="http://schemas.openxmlformats.org/spreadsheetml/2006/main" count="58" uniqueCount="41">
  <si>
    <t>Description</t>
  </si>
  <si>
    <t>Ref Des</t>
  </si>
  <si>
    <t>Type</t>
  </si>
  <si>
    <t>Item #</t>
  </si>
  <si>
    <t>Qty</t>
  </si>
  <si>
    <t>Package</t>
  </si>
  <si>
    <t>Manufacturer</t>
  </si>
  <si>
    <t>Mfg Part #</t>
  </si>
  <si>
    <t>Dist. Part #</t>
  </si>
  <si>
    <t>Price Per Unit</t>
  </si>
  <si>
    <t>Total Price</t>
  </si>
  <si>
    <t>Datasheet</t>
  </si>
  <si>
    <t>Grand Total:</t>
  </si>
  <si>
    <t>Mainboard Total:</t>
  </si>
  <si>
    <t>SMD</t>
  </si>
  <si>
    <t>Notes</t>
  </si>
  <si>
    <t>Board Multiplier:</t>
  </si>
  <si>
    <t xml:space="preserve">                 Bill of Materials (BOM) - LongboardLights</t>
  </si>
  <si>
    <t>Diodes Inc</t>
  </si>
  <si>
    <t>LED Driver</t>
  </si>
  <si>
    <t>Cree Inc</t>
  </si>
  <si>
    <t>D1,D2,D3</t>
  </si>
  <si>
    <r>
      <rPr>
        <sz val="10"/>
        <color rgb="FF00B050"/>
        <rFont val="Arial"/>
        <family val="2"/>
      </rPr>
      <t xml:space="preserve">Green </t>
    </r>
    <r>
      <rPr>
        <sz val="10"/>
        <rFont val="Arial"/>
        <family val="2"/>
      </rPr>
      <t xml:space="preserve">- Forward Lighting, </t>
    </r>
    <r>
      <rPr>
        <sz val="10"/>
        <color rgb="FF00B0F0"/>
        <rFont val="Arial"/>
        <family val="2"/>
      </rPr>
      <t xml:space="preserve">Blue </t>
    </r>
    <r>
      <rPr>
        <sz val="10"/>
        <rFont val="Arial"/>
        <family val="2"/>
      </rPr>
      <t>- Rear Lighting</t>
    </r>
  </si>
  <si>
    <t>Q1</t>
  </si>
  <si>
    <t>Q1,Q2</t>
  </si>
  <si>
    <t>D3</t>
  </si>
  <si>
    <t>D1,D2</t>
  </si>
  <si>
    <t>White LED</t>
  </si>
  <si>
    <t>Red LED</t>
  </si>
  <si>
    <t>Yellow LED</t>
  </si>
  <si>
    <t>941-XPGDWTB100LE3</t>
  </si>
  <si>
    <t>XPGDWT-B1-0000-00LE3</t>
  </si>
  <si>
    <t>XPCAMB-L1-0000-00201</t>
  </si>
  <si>
    <t>941-XPCAMBL100201</t>
  </si>
  <si>
    <t>XPCRED-L1-R250-00201</t>
  </si>
  <si>
    <t>941-XPCREDL1R250201</t>
  </si>
  <si>
    <t>AL8805W5-7</t>
  </si>
  <si>
    <t>621-AL8805W5-7</t>
  </si>
  <si>
    <t>SOT-25</t>
  </si>
  <si>
    <t>SMD-2</t>
  </si>
  <si>
    <t>http://www.mouser.com/ds/2/115/AL8805-59388.pdf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</si>
</sst>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00B050"/>
      <name val="Arial"/>
      <family val="2"/>
    </font>
    <font>
      <sz val="10"/>
      <color rgb="FF00B0F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1" fillId="0" borderId="0" xfId="0" applyFont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1" fillId="4" borderId="2" xfId="0" applyFont="1" applyFill="1" applyBorder="1" applyAlignment="1">
      <alignment horizontal="center"/>
    </xf>
    <xf numFmtId="164" fontId="0" fillId="0" borderId="2" xfId="0" applyNumberFormat="1" applyBorder="1"/>
    <xf numFmtId="164" fontId="0" fillId="0" borderId="2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tabSelected="1" topLeftCell="G1" zoomScale="85" zoomScaleNormal="85" workbookViewId="0">
      <selection activeCell="L14" sqref="L14"/>
    </sheetView>
  </sheetViews>
  <sheetFormatPr defaultColWidth="11.453125" defaultRowHeight="12.5" x14ac:dyDescent="0.25"/>
  <cols>
    <col min="1" max="1" width="7.7265625" customWidth="1"/>
    <col min="2" max="2" width="4.81640625" style="1" customWidth="1"/>
    <col min="3" max="3" width="62.90625" customWidth="1"/>
    <col min="4" max="4" width="24" bestFit="1" customWidth="1"/>
    <col min="5" max="5" width="24.26953125" bestFit="1" customWidth="1"/>
    <col min="6" max="6" width="26.7265625" bestFit="1" customWidth="1"/>
    <col min="7" max="7" width="14.54296875" customWidth="1"/>
    <col min="8" max="8" width="13.54296875" style="3" bestFit="1" customWidth="1"/>
    <col min="9" max="9" width="34.1796875" customWidth="1"/>
    <col min="10" max="10" width="14.26953125" customWidth="1"/>
  </cols>
  <sheetData>
    <row r="1" spans="1:18" ht="17.5" x14ac:dyDescent="0.35">
      <c r="A1" s="28" t="s">
        <v>17</v>
      </c>
      <c r="B1" s="28"/>
      <c r="C1" s="28"/>
      <c r="D1" s="28"/>
      <c r="E1" s="28"/>
      <c r="F1" s="28"/>
      <c r="G1" s="28"/>
      <c r="H1" s="28"/>
      <c r="I1" s="28"/>
    </row>
    <row r="2" spans="1:18" x14ac:dyDescent="0.25">
      <c r="C2" s="5" t="s">
        <v>22</v>
      </c>
      <c r="D2" s="1"/>
      <c r="E2" s="1"/>
      <c r="F2" s="1"/>
      <c r="G2" s="1"/>
      <c r="I2" s="4"/>
    </row>
    <row r="4" spans="1:18" x14ac:dyDescent="0.25">
      <c r="A4" s="11" t="s">
        <v>3</v>
      </c>
      <c r="B4" s="11" t="s">
        <v>4</v>
      </c>
      <c r="C4" s="11" t="s">
        <v>1</v>
      </c>
      <c r="D4" s="11" t="s">
        <v>6</v>
      </c>
      <c r="E4" s="11" t="s">
        <v>7</v>
      </c>
      <c r="F4" s="11" t="s">
        <v>8</v>
      </c>
      <c r="G4" s="12" t="s">
        <v>9</v>
      </c>
      <c r="H4" s="13" t="s">
        <v>10</v>
      </c>
      <c r="I4" s="11" t="s">
        <v>0</v>
      </c>
      <c r="J4" s="11" t="s">
        <v>5</v>
      </c>
      <c r="K4" s="10" t="s">
        <v>2</v>
      </c>
      <c r="L4" s="6" t="s">
        <v>11</v>
      </c>
      <c r="R4" s="2" t="s">
        <v>15</v>
      </c>
    </row>
    <row r="5" spans="1:18" x14ac:dyDescent="0.25">
      <c r="A5" s="21"/>
      <c r="B5" s="21"/>
      <c r="C5" s="21"/>
      <c r="D5" s="21"/>
      <c r="E5" s="21"/>
      <c r="F5" s="22"/>
      <c r="G5" s="21"/>
      <c r="H5" s="23"/>
      <c r="I5" s="21"/>
      <c r="J5" s="24"/>
      <c r="K5" s="24"/>
    </row>
    <row r="6" spans="1:18" x14ac:dyDescent="0.25">
      <c r="A6" s="20">
        <v>1</v>
      </c>
      <c r="B6" s="13">
        <f>(1*G35)</f>
        <v>1</v>
      </c>
      <c r="C6" s="13" t="s">
        <v>23</v>
      </c>
      <c r="D6" s="5" t="s">
        <v>18</v>
      </c>
      <c r="E6" s="11" t="s">
        <v>36</v>
      </c>
      <c r="F6" s="14" t="s">
        <v>37</v>
      </c>
      <c r="G6" s="15">
        <f>IF(B6&lt;=9,0.87,IF(B6&lt;=99,0.747,IF(B6&lt;=499,0.574)))</f>
        <v>0.87</v>
      </c>
      <c r="H6" s="15">
        <f>(B6*G6)</f>
        <v>0.87</v>
      </c>
      <c r="I6" s="13" t="s">
        <v>19</v>
      </c>
      <c r="J6" s="16" t="s">
        <v>38</v>
      </c>
      <c r="K6" s="13" t="s">
        <v>14</v>
      </c>
      <c r="L6" t="s">
        <v>40</v>
      </c>
    </row>
    <row r="7" spans="1:18" x14ac:dyDescent="0.25">
      <c r="A7" s="20">
        <v>2</v>
      </c>
      <c r="B7" s="11">
        <f>(3*G35)</f>
        <v>3</v>
      </c>
      <c r="C7" s="13" t="s">
        <v>21</v>
      </c>
      <c r="D7" s="13" t="s">
        <v>20</v>
      </c>
      <c r="E7" s="13" t="s">
        <v>31</v>
      </c>
      <c r="F7" s="14" t="s">
        <v>30</v>
      </c>
      <c r="G7" s="15">
        <f>IF(B7&lt;=9,1.79,IF(B7&lt;=49,1.72,IF(B7&lt;=99,1.65)))</f>
        <v>1.79</v>
      </c>
      <c r="H7" s="15">
        <f t="shared" ref="H7:H12" si="0">(B7*G7)</f>
        <v>5.37</v>
      </c>
      <c r="I7" s="13" t="s">
        <v>27</v>
      </c>
      <c r="J7" s="16" t="s">
        <v>39</v>
      </c>
      <c r="K7" s="13" t="s">
        <v>14</v>
      </c>
    </row>
    <row r="8" spans="1:18" x14ac:dyDescent="0.25">
      <c r="A8" s="20">
        <v>3</v>
      </c>
      <c r="B8" s="11">
        <f>(1*G35)</f>
        <v>1</v>
      </c>
      <c r="C8" s="13"/>
      <c r="D8" s="13"/>
      <c r="E8" s="18"/>
      <c r="F8" s="14"/>
      <c r="G8" s="15">
        <f>IF(B8&lt;=9,0.15,IF(B8&lt;=99,0.014,IF(B8&lt;=999,0.006)))</f>
        <v>0.15</v>
      </c>
      <c r="H8" s="15">
        <f t="shared" si="0"/>
        <v>0.15</v>
      </c>
      <c r="I8" s="13"/>
      <c r="J8" s="17"/>
      <c r="K8" s="13" t="s">
        <v>14</v>
      </c>
    </row>
    <row r="9" spans="1:18" x14ac:dyDescent="0.25">
      <c r="A9" s="20">
        <v>4</v>
      </c>
      <c r="B9" s="11">
        <f>(1*G35)</f>
        <v>1</v>
      </c>
      <c r="C9" s="19"/>
      <c r="D9" s="13"/>
      <c r="E9" s="18"/>
      <c r="F9" s="13"/>
      <c r="G9" s="15">
        <f>IF(B9&lt;=49,0.11,IF(B9&lt;=99,0.109,IF(B9&lt;=499,0.106)))</f>
        <v>0.11</v>
      </c>
      <c r="H9" s="15">
        <f>(B9*G9)</f>
        <v>0.11</v>
      </c>
      <c r="I9" s="13"/>
      <c r="J9" s="17"/>
      <c r="K9" s="13" t="s">
        <v>14</v>
      </c>
    </row>
    <row r="10" spans="1:18" ht="12" customHeight="1" x14ac:dyDescent="0.25">
      <c r="A10" s="20">
        <v>5</v>
      </c>
      <c r="B10" s="11">
        <f>(1*G35)</f>
        <v>1</v>
      </c>
      <c r="C10" s="19"/>
      <c r="D10" s="19"/>
      <c r="E10" s="13"/>
      <c r="F10" s="13"/>
      <c r="G10" s="15">
        <f>IF(B10&lt;=24,0.15,IF(B10&lt;=99,0.013,IF(B10&lt;=249,0.073)))</f>
        <v>0.15</v>
      </c>
      <c r="H10" s="15">
        <f t="shared" si="0"/>
        <v>0.15</v>
      </c>
      <c r="I10" s="13"/>
      <c r="J10" s="16"/>
      <c r="K10" s="13" t="s">
        <v>14</v>
      </c>
    </row>
    <row r="11" spans="1:18" x14ac:dyDescent="0.25">
      <c r="A11" s="20">
        <v>6</v>
      </c>
      <c r="B11" s="11">
        <f>(2*G35)</f>
        <v>2</v>
      </c>
      <c r="C11" s="19"/>
      <c r="D11" s="26"/>
      <c r="E11" s="11"/>
      <c r="F11" s="11"/>
      <c r="G11" s="15">
        <f>IF(B10&lt;=9,3.89,IF(B10&lt;=49,3.6,IF(B10&lt;=99,3.27)))</f>
        <v>3.89</v>
      </c>
      <c r="H11" s="15">
        <f t="shared" si="0"/>
        <v>7.78</v>
      </c>
      <c r="I11" s="13"/>
      <c r="J11" s="13"/>
      <c r="K11" s="13"/>
    </row>
    <row r="12" spans="1:18" x14ac:dyDescent="0.25">
      <c r="A12" s="20">
        <v>7</v>
      </c>
      <c r="B12" s="11">
        <f>(1*G35)</f>
        <v>1</v>
      </c>
      <c r="C12" s="27"/>
      <c r="D12" s="26"/>
      <c r="E12" s="11"/>
      <c r="F12" s="11"/>
      <c r="G12" s="15">
        <f>IF(B12&lt;=9,7.25,IF(B12&lt;=24,6,IF(B12&lt;=49,5.76)))</f>
        <v>7.25</v>
      </c>
      <c r="H12" s="15">
        <f t="shared" si="0"/>
        <v>7.25</v>
      </c>
      <c r="I12" s="13"/>
      <c r="J12" s="13"/>
      <c r="K12" s="13"/>
    </row>
    <row r="13" spans="1:18" x14ac:dyDescent="0.25">
      <c r="A13" s="29"/>
      <c r="B13" s="11"/>
      <c r="C13" s="29"/>
      <c r="D13" s="29"/>
      <c r="E13" s="29"/>
      <c r="F13" s="29"/>
      <c r="G13" s="32"/>
      <c r="H13" s="33"/>
      <c r="I13" s="30"/>
      <c r="J13" s="29"/>
      <c r="K13" s="29"/>
    </row>
    <row r="14" spans="1:18" x14ac:dyDescent="0.25">
      <c r="A14" s="31">
        <v>8</v>
      </c>
      <c r="B14" s="11">
        <f>(2*G35)</f>
        <v>2</v>
      </c>
      <c r="C14" s="13" t="s">
        <v>24</v>
      </c>
      <c r="D14" s="13" t="s">
        <v>18</v>
      </c>
      <c r="E14" s="11" t="s">
        <v>36</v>
      </c>
      <c r="F14" s="11" t="s">
        <v>37</v>
      </c>
      <c r="G14" s="15">
        <f>IF(B14&lt;=9,0.87,IF(B14&lt;=99,0.747,IF(B14&lt;=499,0.574)))</f>
        <v>0.87</v>
      </c>
      <c r="H14" s="15">
        <f>B14*G14</f>
        <v>1.74</v>
      </c>
      <c r="I14" s="13" t="s">
        <v>19</v>
      </c>
      <c r="J14" s="13" t="s">
        <v>38</v>
      </c>
      <c r="K14" s="13" t="s">
        <v>14</v>
      </c>
      <c r="L14" t="s">
        <v>40</v>
      </c>
    </row>
    <row r="15" spans="1:18" x14ac:dyDescent="0.25">
      <c r="A15" s="31">
        <v>9</v>
      </c>
      <c r="B15" s="11">
        <f>(2*G35)</f>
        <v>2</v>
      </c>
      <c r="C15" s="13" t="s">
        <v>26</v>
      </c>
      <c r="D15" s="13" t="s">
        <v>20</v>
      </c>
      <c r="E15" s="11" t="s">
        <v>34</v>
      </c>
      <c r="F15" s="11" t="s">
        <v>35</v>
      </c>
      <c r="G15" s="15">
        <f>IF(B12&lt;=9,1.58,IF(B12&lt;=49,1.52,IF(B12&lt;=99,1.46)))</f>
        <v>1.58</v>
      </c>
      <c r="H15" s="15">
        <f>B15*G15</f>
        <v>3.16</v>
      </c>
      <c r="I15" s="13" t="s">
        <v>28</v>
      </c>
      <c r="J15" s="13" t="s">
        <v>39</v>
      </c>
      <c r="K15" s="13" t="s">
        <v>14</v>
      </c>
    </row>
    <row r="16" spans="1:18" x14ac:dyDescent="0.25">
      <c r="A16" s="31">
        <v>10</v>
      </c>
      <c r="B16" s="11">
        <f>(1*G35)</f>
        <v>1</v>
      </c>
      <c r="C16" s="13" t="s">
        <v>25</v>
      </c>
      <c r="D16" s="13" t="s">
        <v>20</v>
      </c>
      <c r="E16" s="11" t="s">
        <v>32</v>
      </c>
      <c r="F16" s="11" t="s">
        <v>33</v>
      </c>
      <c r="G16" s="15">
        <f>IF(B12&lt;=9,1.58,IF(B12&lt;=49,1.52,IF(B12&lt;=99,1.46)))</f>
        <v>1.58</v>
      </c>
      <c r="H16" s="15">
        <f>B16*G16</f>
        <v>1.58</v>
      </c>
      <c r="I16" s="26" t="s">
        <v>29</v>
      </c>
      <c r="J16" s="13" t="s">
        <v>39</v>
      </c>
      <c r="K16" s="13" t="s">
        <v>14</v>
      </c>
    </row>
    <row r="17" spans="1:11" x14ac:dyDescent="0.25">
      <c r="A17" s="31">
        <v>11</v>
      </c>
      <c r="B17" s="11"/>
      <c r="C17" s="11"/>
      <c r="D17" s="11"/>
      <c r="E17" s="11"/>
      <c r="F17" s="11"/>
      <c r="G17" s="15"/>
      <c r="H17" s="15"/>
      <c r="I17" s="11"/>
      <c r="J17" s="11"/>
      <c r="K17" s="11"/>
    </row>
    <row r="18" spans="1:11" x14ac:dyDescent="0.25">
      <c r="A18" s="31">
        <v>12</v>
      </c>
      <c r="B18" s="11"/>
      <c r="C18" s="11"/>
      <c r="D18" s="11"/>
      <c r="E18" s="11"/>
      <c r="F18" s="11"/>
      <c r="G18" s="15"/>
      <c r="H18" s="15"/>
      <c r="I18" s="11"/>
      <c r="J18" s="11"/>
      <c r="K18" s="11"/>
    </row>
    <row r="19" spans="1:11" x14ac:dyDescent="0.25">
      <c r="A19" s="31">
        <v>13</v>
      </c>
      <c r="B19" s="11"/>
      <c r="C19" s="11"/>
      <c r="D19" s="11"/>
      <c r="E19" s="11"/>
      <c r="F19" s="11"/>
      <c r="G19" s="15"/>
      <c r="H19" s="15"/>
      <c r="I19" s="11"/>
      <c r="J19" s="11"/>
      <c r="K19" s="11"/>
    </row>
    <row r="20" spans="1:11" x14ac:dyDescent="0.25">
      <c r="A20" s="31">
        <v>14</v>
      </c>
      <c r="B20" s="11"/>
      <c r="C20" s="11"/>
      <c r="D20" s="11"/>
      <c r="E20" s="11"/>
      <c r="F20" s="11"/>
      <c r="G20" s="15"/>
      <c r="H20" s="15"/>
      <c r="I20" s="11"/>
      <c r="J20" s="11"/>
      <c r="K20" s="11"/>
    </row>
    <row r="27" spans="1:11" x14ac:dyDescent="0.25">
      <c r="H27" s="9"/>
    </row>
    <row r="35" spans="6:8" x14ac:dyDescent="0.25">
      <c r="F35" s="25" t="s">
        <v>16</v>
      </c>
      <c r="G35" s="1">
        <v>1</v>
      </c>
      <c r="H35" s="8" t="s">
        <v>13</v>
      </c>
    </row>
    <row r="36" spans="6:8" x14ac:dyDescent="0.25">
      <c r="H36" s="7">
        <f>SUM(H6:H12)</f>
        <v>21.68</v>
      </c>
    </row>
    <row r="37" spans="6:8" x14ac:dyDescent="0.25">
      <c r="H37" s="1"/>
    </row>
    <row r="38" spans="6:8" x14ac:dyDescent="0.25">
      <c r="H38" s="5"/>
    </row>
    <row r="39" spans="6:8" x14ac:dyDescent="0.25">
      <c r="H39" s="7"/>
    </row>
    <row r="41" spans="6:8" x14ac:dyDescent="0.25">
      <c r="H41" s="5" t="s">
        <v>12</v>
      </c>
    </row>
    <row r="42" spans="6:8" x14ac:dyDescent="0.25">
      <c r="H42" s="7">
        <f>SUM(H36+H39)</f>
        <v>21.68</v>
      </c>
    </row>
  </sheetData>
  <mergeCells count="1">
    <mergeCell ref="A1:I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matthew glazer</cp:lastModifiedBy>
  <cp:lastPrinted>2015-03-21T03:19:17Z</cp:lastPrinted>
  <dcterms:created xsi:type="dcterms:W3CDTF">2003-11-06T19:15:12Z</dcterms:created>
  <dcterms:modified xsi:type="dcterms:W3CDTF">2016-09-28T00:26:50Z</dcterms:modified>
</cp:coreProperties>
</file>