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a/Documents/Data Analytics/"/>
    </mc:Choice>
  </mc:AlternateContent>
  <xr:revisionPtr revIDLastSave="0" documentId="13_ncr:1_{B5980D7D-706C-9C44-82C3-441E026B7D26}" xr6:coauthVersionLast="47" xr6:coauthVersionMax="47" xr10:uidLastSave="{00000000-0000-0000-0000-000000000000}"/>
  <bookViews>
    <workbookView xWindow="0" yWindow="460" windowWidth="28800" windowHeight="16300" firstSheet="2" activeTab="6" xr2:uid="{00000000-000D-0000-FFFF-FFFF00000000}"/>
  </bookViews>
  <sheets>
    <sheet name="Kickstarter" sheetId="1" r:id="rId1"/>
    <sheet name="Parent Catergory Outcomes" sheetId="2" r:id="rId2"/>
    <sheet name="Subcategory Outcomes" sheetId="3" r:id="rId3"/>
    <sheet name="Outcomes Based on Launch Date" sheetId="4" r:id="rId4"/>
    <sheet name="Edinburgh Research" sheetId="5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Kickstarter!$A$1:$U$4115</definedName>
  </definedNames>
  <calcPr calcId="191029"/>
  <pivotCaches>
    <pivotCache cacheId="24" r:id="rId8"/>
    <pivotCache cacheId="25" r:id="rId9"/>
    <pivotCache cacheId="3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2" i="12"/>
  <c r="C3" i="12"/>
  <c r="B12" i="12"/>
  <c r="B11" i="12"/>
  <c r="B10" i="12"/>
  <c r="B9" i="12"/>
  <c r="B8" i="12"/>
  <c r="B7" i="12"/>
  <c r="B6" i="12"/>
  <c r="B5" i="12"/>
  <c r="B4" i="12"/>
  <c r="B3" i="12"/>
  <c r="B2" i="12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<sst xmlns="http://schemas.openxmlformats.org/spreadsheetml/2006/main" count="33082" uniqueCount="8403">
  <si>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</si>
  <si>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</si>
  <si>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</si>
  <si>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</si>
  <si>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</si>
  <si>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</si>
  <si>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</si>
  <si>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</si>
  <si>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</si>
  <si>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</si>
  <si>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</si>
  <si>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</si>
  <si>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</si>
  <si>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</si>
  <si>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</si>
  <si>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</si>
  <si>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</si>
  <si>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</si>
  <si>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</si>
  <si>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</si>
  <si>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</si>
  <si>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</si>
  <si>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</si>
  <si>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</si>
  <si>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</si>
  <si>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</si>
  <si>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</si>
  <si>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</si>
  <si>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</si>
  <si>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</si>
  <si>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</si>
  <si>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</si>
  <si>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</si>
  <si>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</si>
  <si>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</si>
  <si>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</si>
  <si>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</si>
  <si>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</si>
  <si>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</si>
  <si>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</si>
  <si>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</si>
  <si>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</si>
  <si>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</si>
  <si>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</si>
  <si>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</si>
  <si>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</si>
  <si>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</si>
  <si>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</si>
  <si>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</si>
  <si>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</si>
  <si>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</si>
  <si>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</si>
  <si>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</si>
  <si>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</si>
  <si>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</si>
  <si>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</si>
  <si>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</si>
  <si>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</si>
  <si>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</si>
  <si>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</si>
  <si>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</si>
  <si>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</si>
  <si>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</si>
  <si>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</si>
  <si>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</si>
  <si>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</si>
  <si>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</si>
  <si>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</si>
  <si>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</si>
  <si>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</si>
  <si>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</si>
  <si>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</si>
  <si>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</si>
  <si>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</si>
  <si>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</si>
  <si>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</si>
  <si>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</si>
  <si>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</si>
  <si>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</si>
  <si>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</si>
  <si>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</si>
  <si>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</si>
  <si>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</si>
  <si>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</si>
  <si>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</si>
  <si>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</si>
  <si>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</si>
  <si>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</si>
  <si>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</si>
  <si>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</si>
  <si>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</si>
  <si>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</si>
  <si>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</si>
  <si>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</si>
  <si>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</si>
  <si>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</si>
  <si>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</si>
  <si>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</si>
  <si>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</si>
  <si>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</si>
  <si>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</si>
  <si>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</si>
  <si>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</si>
  <si>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</si>
  <si>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</si>
  <si>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</si>
  <si>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</si>
  <si>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</si>
  <si>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</si>
  <si>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</si>
  <si>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</si>
  <si>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</si>
  <si>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</si>
  <si>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</si>
  <si>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</si>
  <si>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</si>
  <si>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</si>
  <si>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</si>
  <si>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</si>
  <si>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</si>
  <si>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</si>
  <si>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</si>
  <si>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</si>
  <si>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</si>
  <si>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</si>
  <si>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</si>
  <si>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</si>
  <si>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</si>
  <si>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</si>
  <si>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</si>
  <si>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</si>
  <si>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</si>
  <si>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</si>
  <si>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</si>
  <si>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</si>
  <si>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</si>
  <si>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</si>
  <si>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</si>
  <si>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</si>
  <si>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</si>
  <si>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</si>
  <si>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</si>
  <si>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</si>
  <si>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</si>
  <si>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</si>
  <si>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</si>
  <si>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</si>
  <si>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</si>
  <si>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</si>
  <si>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</si>
  <si>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</si>
  <si>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</si>
  <si>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</si>
  <si>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</si>
  <si>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</si>
  <si>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</si>
  <si>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</si>
  <si>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</si>
  <si>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</si>
  <si>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</si>
  <si>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</si>
  <si>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</si>
  <si>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</si>
  <si>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</si>
  <si>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</si>
  <si>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</si>
  <si>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</si>
  <si>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</si>
  <si>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</si>
  <si>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</si>
  <si>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</si>
  <si>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</si>
  <si>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</si>
  <si>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</si>
  <si>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</si>
  <si>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</si>
  <si>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</si>
  <si>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</si>
  <si>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</si>
  <si>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</si>
  <si>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</si>
  <si>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</si>
  <si>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</si>
  <si>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</si>
  <si>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</si>
  <si>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</si>
  <si>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</si>
  <si>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</si>
  <si>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</si>
  <si>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</si>
  <si>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</si>
  <si>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</si>
  <si>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</si>
  <si>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</si>
  <si>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</si>
  <si>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</si>
  <si>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</si>
  <si>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</si>
  <si>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</si>
  <si>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</si>
  <si>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</si>
  <si>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</si>
  <si>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</si>
  <si>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</si>
  <si>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</si>
  <si>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</si>
  <si>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</si>
  <si>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</si>
  <si>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</si>
  <si>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</si>
  <si>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</si>
  <si>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</si>
  <si>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</si>
  <si>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</si>
  <si>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</si>
  <si>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</si>
  <si>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</si>
  <si>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</si>
  <si>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</si>
  <si>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</si>
  <si>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</si>
  <si>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</si>
  <si>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</si>
  <si>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</si>
  <si>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</si>
  <si>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</si>
  <si>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</si>
  <si>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</si>
  <si>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</si>
  <si>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</si>
  <si>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</si>
  <si>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</si>
  <si>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</si>
  <si>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</si>
  <si>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</si>
  <si>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</si>
  <si>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</si>
  <si>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</si>
  <si>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</si>
  <si>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</si>
  <si>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</si>
  <si>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</si>
  <si>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</si>
  <si>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</si>
  <si>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</si>
  <si>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</si>
  <si>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</si>
  <si>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</si>
  <si>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</si>
  <si>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</si>
  <si>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</si>
  <si>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</si>
  <si>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</si>
  <si>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</si>
  <si>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</si>
  <si>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</si>
  <si>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</si>
  <si>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</si>
  <si>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</si>
  <si>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</si>
  <si>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</si>
  <si>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</si>
  <si>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</si>
  <si>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</si>
  <si>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</si>
  <si>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</si>
  <si>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</si>
  <si>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</si>
  <si>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</si>
  <si>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</si>
  <si>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</si>
  <si>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</si>
  <si>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</si>
  <si>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</si>
  <si>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</si>
  <si>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</si>
  <si>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</si>
  <si>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</si>
  <si>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</si>
  <si>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</si>
  <si>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</si>
  <si>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</si>
  <si>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</si>
  <si>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</si>
  <si>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</si>
  <si>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</si>
  <si>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</si>
  <si>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</si>
  <si>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</si>
  <si>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</si>
  <si>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</si>
  <si>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</si>
  <si>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</si>
  <si>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</si>
  <si>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</si>
  <si>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</si>
  <si>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</si>
  <si>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</si>
  <si>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</si>
  <si>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</si>
  <si>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</si>
  <si>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</si>
  <si>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</si>
  <si>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</si>
  <si>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</si>
  <si>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</si>
  <si>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</si>
  <si>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</si>
  <si>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</si>
  <si>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</si>
  <si>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</si>
  <si>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</si>
  <si>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</si>
  <si>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</si>
  <si>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</si>
  <si>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</si>
  <si>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</si>
  <si>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</si>
  <si>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</si>
  <si>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</si>
  <si>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</si>
  <si>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</si>
  <si>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</si>
  <si>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</si>
  <si>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</si>
  <si>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</si>
  <si>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</si>
  <si>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</si>
  <si>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</si>
  <si>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</si>
  <si>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</si>
  <si>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</si>
  <si>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</si>
  <si>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</si>
  <si>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</si>
  <si>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</si>
  <si>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</si>
  <si>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</si>
  <si>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</si>
  <si>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</si>
  <si>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</si>
  <si>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</si>
  <si>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</si>
  <si>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</si>
  <si>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</si>
  <si>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</si>
  <si>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</si>
  <si>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</si>
  <si>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</si>
  <si>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</si>
  <si>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</si>
  <si>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</si>
  <si>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</si>
  <si>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</si>
  <si>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</si>
  <si>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</si>
  <si>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</si>
  <si>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</si>
  <si>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</si>
  <si>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</si>
  <si>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</si>
  <si>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</si>
  <si>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</si>
  <si>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</si>
  <si>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</si>
  <si>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</si>
  <si>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</si>
  <si>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</si>
  <si>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</si>
  <si>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</si>
  <si>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</si>
  <si>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</si>
  <si>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</si>
  <si>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</si>
  <si>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</si>
  <si>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</si>
  <si>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</si>
  <si>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</si>
  <si>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</si>
  <si>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</si>
  <si>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</si>
  <si>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</si>
  <si>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</si>
  <si>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</si>
  <si>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</si>
  <si>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</si>
  <si>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</si>
  <si>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</si>
  <si>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</si>
  <si>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</si>
  <si>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</si>
  <si>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</si>
  <si>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</si>
  <si>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</si>
  <si>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</si>
  <si>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</si>
  <si>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</si>
  <si>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</si>
  <si>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</si>
  <si>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</si>
  <si>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</si>
  <si>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</si>
  <si>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</si>
  <si>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</si>
  <si>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</si>
  <si>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</si>
  <si>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</si>
  <si>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</si>
  <si>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</si>
  <si>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</si>
  <si>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</si>
  <si>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</si>
  <si>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</si>
  <si>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</si>
  <si>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</si>
  <si>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</si>
  <si>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</si>
  <si>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</si>
  <si>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</si>
  <si>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</si>
  <si>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</si>
  <si>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</si>
  <si>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</si>
  <si>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</si>
  <si>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</si>
  <si>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</si>
  <si>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</si>
  <si>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</si>
  <si>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</si>
  <si>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</si>
  <si>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</si>
  <si>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</si>
  <si>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</si>
  <si>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</si>
  <si>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</si>
  <si>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</si>
  <si>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</si>
  <si>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</si>
  <si>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</si>
  <si>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</si>
  <si>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</si>
  <si>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</si>
  <si>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</si>
  <si>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</si>
  <si>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</si>
  <si>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</si>
  <si>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</si>
  <si>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</si>
  <si>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</si>
  <si>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</si>
  <si>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</si>
  <si>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</si>
  <si>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</si>
  <si>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</si>
  <si>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</si>
  <si>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</si>
  <si>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</si>
  <si>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</si>
  <si>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</si>
  <si>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</si>
  <si>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</si>
  <si>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</si>
  <si>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</si>
  <si>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</si>
  <si>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</si>
  <si>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</si>
  <si>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</si>
  <si>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</si>
  <si>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</si>
  <si>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</si>
  <si>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</si>
  <si>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</si>
  <si>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</si>
  <si>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</si>
  <si>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</si>
  <si>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</si>
  <si>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</si>
  <si>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</si>
  <si>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</si>
  <si>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</si>
  <si>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</si>
  <si>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</si>
  <si>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</si>
  <si>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</si>
  <si>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</si>
  <si>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</si>
  <si>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</si>
  <si>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</si>
  <si>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</si>
  <si>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</si>
  <si>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</si>
  <si>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</si>
  <si>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</si>
  <si>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</si>
  <si>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</si>
  <si>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</si>
  <si>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</si>
  <si>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</si>
  <si>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</si>
  <si>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</si>
  <si>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</si>
  <si>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</si>
  <si>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</si>
  <si>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</si>
  <si>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</si>
  <si>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</si>
  <si>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</si>
  <si>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</si>
  <si>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</si>
  <si>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</si>
  <si>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</si>
  <si>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</si>
  <si>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</si>
  <si>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</si>
  <si>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</si>
  <si>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</si>
  <si>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</si>
  <si>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</si>
  <si>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</si>
  <si>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</si>
  <si>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</si>
  <si>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</si>
  <si>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</si>
  <si>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</si>
  <si>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</si>
  <si>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</si>
  <si>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</si>
  <si>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</si>
  <si>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</si>
  <si>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</si>
  <si>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</si>
  <si>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</si>
  <si>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</si>
  <si>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</si>
  <si>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</si>
  <si>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</si>
  <si>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</si>
  <si>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</si>
  <si>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</si>
  <si>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</si>
  <si>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</si>
  <si>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</si>
  <si>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</si>
  <si>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</si>
  <si>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</si>
  <si>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</si>
  <si>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</si>
  <si>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</si>
  <si>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</si>
  <si>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</si>
  <si>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</si>
  <si>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</si>
  <si>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</si>
  <si>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</si>
  <si>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</si>
  <si>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</si>
  <si>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</si>
  <si>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</si>
  <si>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</si>
  <si>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</si>
  <si>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</si>
  <si>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</si>
  <si>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</si>
  <si>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</si>
  <si>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</si>
  <si>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</si>
  <si>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</si>
  <si>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</si>
  <si>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</si>
  <si>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</si>
  <si>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</si>
  <si>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</si>
  <si>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</si>
  <si>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</si>
  <si>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</si>
  <si>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</si>
  <si>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</si>
  <si>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</si>
  <si>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</si>
  <si>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</si>
  <si>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</si>
  <si>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</si>
  <si>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</si>
  <si>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</si>
  <si>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</si>
  <si>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</si>
  <si>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</si>
  <si>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</si>
  <si>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</si>
  <si>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</si>
  <si>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</si>
  <si>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</si>
  <si>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</si>
  <si>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</si>
  <si>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</si>
  <si>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</si>
  <si>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</si>
  <si>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</si>
  <si>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</si>
  <si>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</si>
  <si>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</si>
  <si>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</si>
  <si>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</si>
  <si>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</si>
  <si>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</si>
  <si>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</si>
  <si>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</si>
  <si>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</si>
  <si>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</si>
  <si>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</si>
  <si>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</si>
  <si>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</si>
  <si>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</si>
  <si>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</si>
  <si>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</si>
  <si>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</si>
  <si>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</si>
  <si>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</si>
  <si>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</si>
  <si>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</si>
  <si>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</si>
  <si>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</si>
  <si>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</si>
  <si>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</si>
  <si>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</si>
  <si>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</si>
  <si>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</si>
  <si>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</si>
  <si>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</si>
  <si>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</si>
  <si>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</si>
  <si>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</si>
  <si>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</si>
  <si>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</si>
  <si>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</si>
  <si>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</si>
  <si>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</si>
  <si>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</si>
  <si>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</si>
  <si>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</si>
  <si>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</si>
  <si>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</si>
  <si>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</si>
  <si>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</si>
  <si>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</si>
  <si>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</si>
  <si>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</si>
  <si>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</si>
  <si>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</si>
  <si>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</si>
  <si>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</si>
  <si>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</si>
  <si>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</si>
  <si>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</si>
  <si>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</si>
  <si>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</si>
  <si>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</si>
  <si>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</si>
  <si>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</si>
  <si>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</si>
  <si>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</si>
  <si>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</si>
  <si>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</si>
  <si>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</si>
  <si>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</si>
  <si>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</si>
  <si>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</si>
  <si>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</si>
  <si>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</si>
  <si>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</si>
  <si>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</si>
  <si>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</si>
  <si>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</si>
  <si>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</si>
  <si>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</si>
  <si>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</si>
  <si>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</si>
  <si>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</si>
  <si>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</si>
  <si>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</si>
  <si>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</si>
  <si>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</si>
  <si>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</si>
  <si>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</si>
  <si>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</si>
  <si>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</si>
  <si>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</si>
  <si>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</si>
  <si>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</si>
  <si>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</si>
  <si>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</si>
  <si>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</si>
  <si>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</si>
  <si>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</si>
  <si>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</si>
  <si>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</si>
  <si>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</si>
  <si>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</si>
  <si>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</si>
  <si>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</si>
  <si>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</si>
  <si>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</si>
  <si>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</si>
  <si>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</si>
  <si>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</si>
  <si>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</si>
  <si>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</si>
  <si>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</si>
  <si>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</si>
  <si>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</si>
  <si>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</si>
  <si>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</si>
  <si>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</si>
  <si>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</si>
  <si>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</si>
  <si>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</si>
  <si>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</si>
  <si>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</si>
  <si>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</si>
  <si>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</si>
  <si>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</si>
  <si>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</si>
  <si>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</si>
  <si>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</si>
  <si>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</si>
  <si>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</si>
  <si>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</si>
  <si>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</si>
  <si>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</si>
  <si>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</si>
  <si>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</si>
  <si>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</si>
  <si>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</si>
  <si>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</si>
  <si>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</si>
  <si>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</si>
  <si>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</si>
  <si>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</si>
  <si>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</si>
  <si>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</si>
  <si>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</si>
  <si>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</si>
  <si>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</si>
  <si>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</si>
  <si>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</si>
  <si>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</si>
  <si>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</si>
  <si>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</si>
  <si>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</si>
  <si>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</si>
  <si>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</si>
  <si>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</si>
  <si>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</si>
  <si>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</si>
  <si>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</si>
  <si>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</si>
  <si>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</si>
  <si>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</si>
  <si>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</si>
  <si>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</si>
  <si>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</si>
  <si>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</si>
  <si>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</si>
  <si>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</si>
  <si>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</si>
  <si>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</si>
  <si>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</si>
  <si>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</si>
  <si>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</si>
  <si>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</si>
  <si>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</si>
  <si>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</si>
  <si>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</si>
  <si>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</si>
  <si>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</si>
  <si>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</si>
  <si>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</si>
  <si>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</si>
  <si>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</si>
  <si>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</si>
  <si>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</si>
  <si>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</si>
  <si>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</si>
  <si>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</si>
  <si>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</si>
  <si>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</si>
  <si>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</si>
  <si>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</si>
  <si>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</si>
  <si>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</si>
  <si>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</si>
  <si>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</si>
  <si>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</si>
  <si>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</si>
  <si>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</si>
  <si>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</si>
  <si>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</si>
  <si>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</si>
  <si>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</si>
  <si>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</si>
  <si>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</si>
  <si>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</si>
  <si>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</si>
  <si>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</si>
  <si>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</si>
  <si>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</si>
  <si>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</si>
  <si>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</si>
  <si>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</si>
  <si>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</si>
  <si>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</si>
  <si>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</si>
  <si>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</si>
  <si>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</si>
  <si>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</si>
  <si>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</si>
  <si>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</si>
  <si>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</si>
  <si>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</si>
  <si>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</si>
  <si>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</si>
  <si>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</si>
  <si>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</si>
  <si>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</si>
  <si>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</si>
  <si>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</si>
  <si>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</si>
  <si>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</si>
  <si>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</si>
  <si>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</si>
  <si>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</si>
  <si>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</si>
  <si>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</si>
  <si>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</si>
  <si>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</si>
  <si>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</si>
  <si>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</si>
  <si>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</si>
  <si>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</si>
  <si>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</si>
  <si>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</si>
  <si>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</si>
  <si>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</si>
  <si>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</si>
  <si>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</si>
  <si>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</si>
  <si>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</si>
  <si>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</si>
  <si>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</si>
  <si>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</si>
  <si>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</si>
  <si>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</si>
  <si>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</si>
  <si>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</si>
  <si>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</si>
  <si>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</si>
  <si>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</si>
  <si>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</si>
  <si>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</si>
  <si>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</si>
  <si>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</si>
  <si>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</si>
  <si>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</si>
  <si>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</si>
  <si>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</si>
  <si>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</si>
  <si>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</si>
  <si>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</si>
  <si>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</si>
  <si>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</si>
  <si>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</si>
  <si>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</si>
  <si>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</si>
  <si>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</si>
  <si>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</si>
  <si>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</si>
  <si>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</si>
  <si>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</si>
  <si>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</si>
  <si>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</si>
  <si>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</si>
  <si>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</si>
  <si>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</si>
  <si>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</si>
  <si>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</si>
  <si>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</si>
  <si>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</si>
  <si>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</si>
  <si>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</si>
  <si>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</si>
  <si>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</si>
  <si>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</si>
  <si>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</si>
  <si>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</si>
  <si>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</si>
  <si>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</si>
  <si>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</si>
  <si>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</si>
  <si>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</si>
  <si>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</si>
  <si>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</si>
  <si>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</si>
  <si>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</si>
  <si>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</si>
  <si>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</si>
  <si>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</si>
  <si>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</si>
  <si>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</si>
  <si>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</si>
  <si>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</si>
  <si>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</si>
  <si>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</si>
  <si>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</si>
  <si>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</si>
  <si>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</si>
  <si>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</si>
  <si>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</si>
  <si>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</si>
  <si>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</si>
  <si>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</si>
  <si>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</si>
  <si>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</si>
  <si>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</si>
  <si>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</si>
  <si>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</si>
  <si>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</si>
  <si>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</si>
  <si>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</si>
  <si>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</si>
  <si>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</si>
  <si>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</si>
  <si>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</si>
  <si>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</si>
  <si>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</si>
  <si>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</si>
  <si>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</si>
  <si>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</si>
  <si>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</si>
  <si>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</si>
  <si>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</si>
  <si>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</si>
  <si>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</si>
  <si>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</si>
  <si>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</si>
  <si>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</si>
  <si>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</si>
  <si>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</si>
  <si>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</si>
  <si>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</si>
  <si>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</si>
  <si>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</si>
  <si>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</si>
  <si>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</si>
  <si>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</si>
  <si>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</si>
  <si>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</si>
  <si>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</si>
  <si>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</si>
  <si>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</si>
  <si>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</si>
  <si>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</si>
  <si>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</si>
  <si>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</si>
  <si>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</si>
  <si>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</si>
  <si>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</si>
  <si>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</si>
  <si>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</si>
  <si>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</si>
  <si>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</si>
  <si>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</si>
  <si>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</si>
  <si>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</si>
  <si>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</si>
  <si>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</si>
  <si>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</si>
  <si>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</si>
  <si>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</si>
  <si>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</si>
  <si>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</si>
  <si>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</si>
  <si>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</si>
  <si>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</si>
  <si>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</si>
  <si>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</si>
  <si>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</si>
  <si>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</si>
  <si>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</si>
  <si>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</si>
  <si>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</si>
  <si>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</si>
  <si>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</si>
  <si>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</si>
  <si>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</si>
  <si>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</si>
  <si>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</si>
  <si>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</si>
  <si>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</si>
  <si>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</si>
  <si>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</si>
  <si>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</si>
  <si>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</si>
  <si>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</si>
  <si>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</si>
  <si>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</si>
  <si>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</si>
  <si>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</si>
  <si>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</si>
  <si>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</si>
  <si>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</si>
  <si>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</si>
  <si>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</si>
  <si>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</si>
  <si>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</si>
  <si>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</si>
  <si>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</si>
  <si>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</si>
  <si>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</si>
  <si>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</si>
  <si>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</si>
  <si>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</si>
  <si>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</si>
  <si>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</si>
  <si>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</si>
  <si>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</si>
  <si>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</si>
  <si>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</si>
  <si>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</si>
  <si>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</si>
  <si>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</si>
  <si>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</si>
  <si>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</si>
  <si>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</si>
  <si>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</si>
  <si>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</si>
  <si>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</si>
  <si>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</si>
  <si>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</si>
  <si>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</si>
  <si>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</si>
  <si>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</si>
  <si>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</si>
  <si>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</si>
  <si>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</si>
  <si>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</si>
  <si>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</si>
  <si>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</si>
  <si>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</si>
  <si>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</si>
  <si>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</si>
  <si>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</si>
  <si>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</si>
  <si>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</si>
  <si>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</si>
  <si>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</si>
  <si>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</si>
  <si>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</si>
  <si>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</si>
  <si>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</si>
  <si>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</si>
  <si>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</si>
  <si>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</si>
  <si>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</si>
  <si>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</si>
  <si>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</si>
  <si>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</si>
  <si>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</si>
  <si>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</si>
  <si>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</si>
  <si>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</si>
  <si>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</si>
  <si>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</si>
  <si>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</si>
  <si>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</si>
  <si>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</si>
  <si>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</si>
  <si>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</si>
  <si>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</si>
  <si>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</si>
  <si>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</si>
  <si>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</si>
  <si>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</si>
  <si>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</si>
  <si>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</si>
  <si>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</si>
  <si>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</si>
  <si>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</si>
  <si>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</si>
  <si>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</si>
  <si>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</si>
  <si>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</si>
  <si>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</si>
  <si>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</si>
  <si>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</si>
  <si>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</si>
  <si>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</si>
  <si>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</si>
  <si>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</si>
  <si>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</si>
  <si>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</si>
  <si>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</si>
  <si>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</si>
  <si>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</si>
  <si>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</si>
  <si>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</si>
  <si>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</si>
  <si>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</si>
  <si>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</si>
  <si>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</si>
  <si>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</si>
  <si>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</si>
  <si>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</si>
  <si>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</si>
  <si>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</si>
  <si>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</si>
  <si>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</si>
  <si>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</si>
  <si>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</si>
  <si>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</si>
  <si>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</si>
  <si>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</si>
  <si>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</si>
  <si>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</si>
  <si>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</si>
  <si>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</si>
  <si>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</si>
  <si>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</si>
  <si>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</si>
  <si>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</si>
  <si>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</si>
  <si>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</si>
  <si>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</si>
  <si>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</si>
  <si>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</si>
  <si>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</si>
  <si>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</si>
  <si>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</si>
  <si>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</si>
  <si>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</si>
  <si>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</si>
  <si>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</si>
  <si>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</si>
  <si>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</si>
  <si>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</si>
  <si>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</si>
  <si>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</si>
  <si>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</si>
  <si>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</si>
  <si>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</si>
  <si>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</si>
  <si>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</si>
  <si>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</si>
  <si>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</si>
  <si>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</si>
  <si>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</si>
  <si>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</si>
  <si>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</si>
  <si>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</si>
  <si>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</si>
  <si>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</si>
  <si>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</si>
  <si>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</si>
  <si>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</si>
  <si>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</si>
  <si>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</si>
  <si>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</si>
  <si>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</si>
  <si>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</si>
  <si>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</si>
  <si>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</si>
  <si>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</si>
  <si>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</si>
  <si>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</si>
  <si>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</si>
  <si>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</si>
  <si>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</si>
  <si>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</si>
  <si>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</si>
  <si>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</si>
  <si>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</si>
  <si>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</si>
  <si>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</si>
  <si>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</si>
  <si>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</si>
  <si>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</si>
  <si>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</si>
  <si>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</si>
  <si>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</si>
  <si>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</si>
  <si>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</si>
  <si>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</si>
  <si>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</si>
  <si>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</si>
  <si>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</si>
  <si>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</si>
  <si>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</si>
  <si>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</si>
  <si>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</si>
  <si>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</si>
  <si>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</si>
  <si>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</si>
  <si>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</si>
  <si>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</si>
  <si>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</si>
  <si>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</si>
  <si>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</si>
  <si>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</si>
  <si>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</si>
  <si>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</si>
  <si>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</si>
  <si>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</si>
  <si>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</si>
  <si>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</si>
  <si>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</si>
  <si>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</si>
  <si>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</si>
  <si>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</si>
  <si>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</si>
  <si>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</si>
  <si>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</si>
  <si>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</si>
  <si>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</si>
  <si>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</si>
  <si>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</si>
  <si>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</si>
  <si>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</si>
  <si>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</si>
  <si>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</si>
  <si>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</si>
  <si>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</si>
  <si>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</si>
  <si>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</si>
  <si>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</si>
  <si>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</si>
  <si>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</si>
  <si>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</si>
  <si>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</si>
  <si>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</si>
  <si>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</si>
  <si>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</si>
  <si>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</si>
  <si>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</si>
  <si>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</si>
  <si>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</si>
  <si>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</si>
  <si>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</si>
  <si>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</si>
  <si>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</si>
  <si>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</si>
  <si>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</si>
  <si>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</si>
  <si>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</si>
  <si>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</si>
  <si>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</si>
  <si>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</si>
  <si>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</si>
  <si>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</si>
  <si>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</si>
  <si>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</si>
  <si>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</si>
  <si>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</si>
  <si>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</si>
  <si>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</si>
  <si>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</si>
  <si>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</si>
  <si>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</si>
  <si>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</si>
  <si>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</si>
  <si>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</si>
  <si>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</si>
  <si>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</si>
  <si>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</si>
  <si>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</si>
  <si>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</si>
  <si>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</si>
  <si>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</si>
  <si>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</si>
  <si>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</si>
  <si>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</si>
  <si>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</si>
  <si>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</si>
  <si>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</si>
  <si>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</si>
  <si>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</si>
  <si>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</si>
  <si>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</si>
  <si>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</si>
  <si>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</si>
  <si>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</si>
  <si>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</si>
  <si>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</si>
  <si>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</si>
  <si>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</si>
  <si>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</si>
  <si>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</si>
  <si>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</si>
  <si>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</si>
  <si>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</si>
  <si>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</si>
  <si>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</si>
  <si>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</si>
  <si>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</si>
  <si>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</si>
  <si>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</si>
  <si>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</si>
  <si>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</si>
  <si>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</si>
  <si>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</si>
  <si>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</si>
  <si>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</si>
  <si>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</si>
  <si>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</si>
  <si>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</si>
  <si>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</si>
  <si>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</si>
  <si>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</si>
  <si>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</si>
  <si>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</si>
  <si>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</si>
  <si>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</si>
  <si>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</si>
  <si>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</si>
  <si>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</si>
  <si>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</si>
  <si>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</si>
  <si>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</si>
  <si>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</si>
  <si>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</si>
  <si>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</si>
  <si>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</si>
  <si>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</si>
  <si>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</si>
  <si>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</si>
  <si>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</si>
  <si>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</si>
  <si>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</si>
  <si>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</si>
  <si>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</si>
  <si>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</si>
  <si>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</si>
  <si>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</si>
  <si>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</si>
  <si>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</si>
  <si>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</si>
  <si>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</si>
  <si>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</si>
  <si>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</si>
  <si>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</si>
  <si>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</si>
  <si>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</si>
  <si>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</si>
  <si>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</si>
  <si>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</si>
  <si>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</si>
  <si>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</si>
  <si>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</si>
  <si>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</si>
  <si>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</si>
  <si>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</si>
  <si>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</si>
  <si>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</si>
  <si>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</si>
  <si>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</si>
  <si>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</si>
  <si>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</si>
  <si>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</si>
  <si>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</si>
  <si>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</si>
  <si>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</si>
  <si>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</si>
  <si>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</si>
  <si>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</si>
  <si>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</si>
  <si>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</si>
  <si>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</si>
  <si>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</si>
  <si>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</si>
  <si>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</si>
  <si>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</si>
  <si>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</si>
  <si>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</si>
  <si>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</si>
  <si>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</si>
  <si>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</si>
  <si>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</si>
  <si>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</si>
  <si>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</si>
  <si>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</si>
  <si>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</si>
  <si>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</si>
  <si>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</si>
  <si>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</si>
  <si>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</si>
  <si>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</si>
  <si>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</si>
  <si>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</si>
  <si>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</si>
  <si>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</si>
  <si>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</si>
  <si>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</si>
  <si>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</si>
  <si>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</si>
  <si>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</si>
  <si>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</si>
  <si>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</si>
  <si>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</si>
  <si>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</si>
  <si>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</si>
  <si>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</si>
  <si>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</si>
  <si>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</si>
  <si>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</si>
  <si>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</si>
  <si>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</si>
  <si>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</si>
  <si>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</si>
  <si>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</si>
  <si>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</si>
  <si>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</si>
  <si>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</si>
  <si>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</si>
  <si>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</si>
  <si>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</si>
  <si>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</si>
  <si>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</si>
  <si>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</si>
  <si>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</si>
  <si>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</si>
  <si>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</si>
  <si>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</si>
  <si>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</si>
  <si>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</si>
  <si>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</si>
  <si>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</si>
  <si>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</si>
  <si>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</si>
  <si>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</si>
  <si>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</si>
  <si>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</si>
  <si>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</si>
  <si>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</si>
  <si>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</si>
  <si>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</si>
  <si>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</si>
  <si>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</si>
  <si>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</si>
  <si>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</si>
  <si>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</si>
  <si>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</si>
  <si>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</si>
  <si>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</si>
  <si>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</si>
  <si>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</si>
  <si>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</si>
  <si>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</si>
  <si>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</si>
  <si>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</si>
  <si>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</si>
  <si>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</si>
  <si>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</si>
  <si>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</si>
  <si>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</si>
  <si>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</si>
  <si>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</si>
  <si>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</si>
  <si>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</si>
  <si>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</si>
  <si>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</si>
  <si>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</si>
  <si>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</si>
  <si>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</si>
  <si>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</si>
  <si>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</si>
  <si>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</si>
  <si>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</si>
  <si>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</si>
  <si>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</si>
  <si>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</si>
  <si>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</si>
  <si>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</si>
  <si>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</si>
  <si>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</si>
  <si>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</si>
  <si>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</si>
  <si>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</si>
  <si>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</si>
  <si>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</si>
  <si>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</si>
  <si>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</si>
  <si>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</si>
  <si>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</si>
  <si>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</si>
  <si>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</si>
  <si>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</si>
  <si>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</si>
  <si>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</si>
  <si>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</si>
  <si>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</si>
  <si>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</si>
  <si>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</si>
  <si>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</si>
  <si>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</si>
  <si>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</si>
  <si>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</si>
  <si>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</si>
  <si>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</si>
  <si>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</si>
  <si>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</si>
  <si>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</si>
  <si>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</si>
  <si>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</si>
  <si>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</si>
  <si>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</si>
  <si>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</si>
  <si>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</si>
  <si>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</si>
  <si>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</si>
  <si>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</si>
  <si>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</si>
  <si>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</si>
  <si>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</si>
  <si>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</si>
  <si>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</si>
  <si>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</si>
  <si>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</si>
  <si>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</si>
  <si>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</si>
  <si>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</si>
  <si>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</si>
  <si>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</si>
  <si>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</si>
  <si>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</si>
  <si>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</si>
  <si>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</si>
  <si>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</si>
  <si>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</si>
  <si>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</si>
  <si>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</si>
  <si>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</si>
  <si>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</si>
  <si>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</si>
  <si>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</si>
  <si>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</si>
  <si>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</si>
  <si>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</si>
  <si>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</si>
  <si>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</si>
  <si>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</si>
  <si>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</si>
  <si>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</si>
  <si>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</si>
  <si>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</si>
  <si>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</si>
  <si>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</si>
  <si>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</si>
  <si>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</si>
  <si>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</si>
  <si>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</si>
  <si>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</si>
  <si>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</si>
  <si>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</si>
  <si>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</si>
  <si>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</si>
  <si>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</si>
  <si>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</si>
  <si>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</si>
  <si>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</si>
  <si>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</si>
  <si>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</si>
  <si>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</si>
  <si>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</si>
  <si>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</si>
  <si>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</si>
  <si>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</si>
  <si>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</si>
  <si>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</si>
  <si>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</si>
  <si>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</si>
  <si>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</si>
  <si>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</si>
  <si>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</si>
  <si>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</si>
  <si>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</si>
  <si>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</si>
  <si>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</si>
  <si>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</si>
  <si>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</si>
  <si>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</si>
  <si>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</si>
  <si>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</si>
  <si>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</si>
  <si>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</si>
  <si>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</si>
  <si>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</si>
  <si>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</si>
  <si>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</si>
  <si>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</si>
  <si>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</si>
  <si>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</si>
  <si>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</si>
  <si>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</si>
  <si>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</si>
  <si>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</si>
  <si>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</si>
  <si>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</si>
  <si>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</si>
  <si>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</si>
  <si>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</si>
  <si>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</si>
  <si>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</si>
  <si>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</si>
  <si>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</si>
  <si>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</si>
  <si>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</si>
  <si>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</si>
  <si>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</si>
  <si>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</si>
  <si>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</si>
  <si>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</si>
  <si>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</si>
  <si>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</si>
  <si>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</si>
  <si>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</si>
  <si>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</si>
  <si>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</si>
  <si>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</si>
  <si>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</si>
  <si>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</si>
  <si>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</si>
  <si>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</si>
  <si>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</si>
  <si>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</si>
  <si>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</si>
  <si>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</si>
  <si>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</si>
  <si>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</si>
  <si>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</si>
  <si>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</si>
  <si>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</si>
  <si>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</si>
  <si>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</si>
  <si>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</si>
  <si>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</si>
  <si>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</si>
  <si>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</si>
  <si>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</si>
  <si>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</si>
  <si>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</si>
  <si>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</si>
  <si>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</si>
  <si>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</si>
  <si>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</si>
  <si>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</si>
  <si>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</si>
  <si>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</si>
  <si>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</si>
  <si>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</si>
  <si>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</si>
  <si>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</si>
  <si>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</si>
  <si>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</si>
  <si>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</si>
  <si>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</si>
  <si>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</si>
  <si>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</si>
  <si>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</si>
  <si>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</si>
  <si>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</si>
  <si>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</si>
  <si>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</si>
  <si>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</si>
  <si>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</si>
  <si>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</si>
  <si>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</si>
  <si>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</si>
  <si>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</si>
  <si>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</si>
  <si>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</si>
  <si>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</si>
  <si>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</si>
  <si>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</si>
  <si>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</si>
  <si>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</si>
  <si>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</si>
  <si>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</si>
  <si>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</si>
  <si>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</si>
  <si>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</si>
  <si>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</si>
  <si>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</si>
  <si>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</si>
  <si>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</si>
  <si>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</si>
  <si>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</si>
  <si>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</si>
  <si>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</si>
  <si>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</si>
  <si>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</si>
  <si>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</si>
  <si>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</si>
  <si>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</si>
  <si>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</si>
  <si>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</si>
  <si>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</si>
  <si>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</si>
  <si>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</si>
  <si>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</si>
  <si>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</si>
  <si>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</si>
  <si>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</si>
  <si>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</si>
  <si>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</si>
  <si>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</si>
  <si>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</si>
  <si>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</si>
  <si>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</si>
  <si>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</si>
  <si>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</si>
  <si>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</si>
  <si>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</si>
  <si>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</si>
  <si>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</si>
  <si>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</si>
  <si>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</si>
  <si>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</si>
  <si>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</si>
  <si>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</si>
  <si>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</si>
  <si>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</si>
  <si>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</si>
  <si>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</si>
  <si>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</si>
  <si>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</si>
  <si>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</si>
  <si>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</si>
  <si>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</si>
  <si>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</si>
  <si>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</si>
  <si>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</si>
  <si>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</si>
  <si>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</si>
  <si>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</si>
  <si>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</si>
  <si>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</si>
  <si>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</si>
  <si>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</si>
  <si>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</si>
  <si>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</si>
  <si>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</si>
  <si>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</si>
  <si>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</si>
  <si>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</si>
  <si>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</si>
  <si>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</si>
  <si>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</si>
  <si>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</si>
  <si>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</si>
  <si>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</si>
  <si>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</si>
  <si>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</si>
  <si>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</si>
  <si>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</si>
  <si>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</si>
  <si>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</si>
  <si>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</si>
  <si>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</si>
  <si>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</si>
  <si>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</si>
  <si>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</si>
  <si>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</si>
  <si>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</si>
  <si>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</si>
  <si>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</si>
  <si>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</si>
  <si>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</si>
  <si>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</si>
  <si>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</si>
  <si>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</si>
  <si>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</si>
  <si>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</si>
  <si>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</si>
  <si>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</si>
  <si>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</si>
  <si>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</si>
  <si>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</si>
  <si>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</si>
  <si>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</si>
  <si>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</si>
  <si>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</si>
  <si>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</si>
  <si>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</si>
  <si>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</si>
  <si>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</si>
  <si>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</si>
  <si>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</si>
  <si>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</si>
  <si>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</si>
  <si>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</si>
  <si>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</si>
  <si>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</si>
  <si>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</si>
  <si>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</si>
  <si>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</si>
  <si>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</si>
  <si>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</si>
  <si>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</si>
  <si>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</si>
  <si>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</si>
  <si>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</si>
  <si>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</si>
  <si>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</si>
  <si>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</si>
  <si>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</si>
  <si>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</si>
  <si>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</si>
  <si>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</si>
  <si>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</si>
  <si>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</si>
  <si>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</si>
  <si>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</si>
  <si>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</si>
  <si>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</si>
  <si>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</si>
  <si>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</si>
  <si>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</si>
  <si>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</si>
  <si>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</si>
  <si>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</si>
  <si>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</si>
  <si>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</si>
  <si>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</si>
  <si>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</si>
  <si>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</si>
  <si>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</si>
  <si>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</si>
  <si>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</si>
  <si>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</si>
  <si>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</si>
  <si>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</si>
  <si>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</si>
  <si>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</si>
  <si>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</si>
  <si>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</si>
  <si>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</si>
  <si>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</si>
  <si>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</si>
  <si>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</si>
  <si>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</si>
  <si>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</si>
  <si>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</si>
  <si>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</si>
  <si>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</si>
  <si>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</si>
  <si>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</si>
  <si>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</si>
  <si>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</si>
  <si>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</si>
  <si>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</si>
  <si>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</si>
  <si>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</si>
  <si>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</si>
  <si>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</si>
  <si>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</si>
  <si>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</si>
  <si>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</si>
  <si>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</si>
  <si>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</si>
  <si>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</si>
  <si>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</si>
  <si>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</si>
  <si>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</si>
  <si>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</si>
  <si>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</si>
  <si>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</si>
  <si>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</si>
  <si>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</si>
  <si>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</si>
  <si>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</si>
  <si>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</si>
  <si>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</si>
  <si>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</si>
  <si>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</si>
  <si>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</si>
  <si>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</si>
  <si>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</si>
  <si>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</si>
  <si>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</si>
  <si>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</si>
  <si>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</si>
  <si>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</si>
  <si>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</si>
  <si>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</si>
  <si>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</si>
  <si>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</si>
  <si>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</si>
  <si>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</si>
  <si>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</si>
  <si>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</si>
  <si>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</si>
  <si>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</si>
  <si>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</si>
  <si>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</si>
  <si>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</si>
  <si>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</si>
  <si>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</si>
  <si>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</si>
  <si>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</si>
  <si>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</si>
  <si>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</si>
  <si>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</si>
  <si>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</si>
  <si>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</si>
  <si>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</si>
  <si>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</si>
  <si>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</si>
  <si>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</si>
  <si>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</si>
  <si>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</si>
  <si>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</si>
  <si>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</si>
  <si>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</si>
  <si>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</si>
  <si>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</si>
  <si>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</si>
  <si>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</si>
  <si>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</si>
  <si>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</si>
  <si>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</si>
  <si>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</si>
  <si>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</si>
  <si>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</si>
  <si>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</si>
  <si>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</si>
  <si>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</si>
  <si>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</si>
  <si>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</si>
  <si>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</si>
  <si>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</si>
  <si>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</si>
  <si>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</si>
  <si>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</si>
  <si>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</si>
  <si>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</si>
  <si>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</si>
  <si>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</si>
  <si>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</si>
  <si>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</si>
  <si>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</si>
  <si>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</si>
  <si>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</si>
  <si>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</si>
  <si>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</si>
  <si>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</si>
  <si>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</si>
  <si>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</si>
  <si>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</si>
  <si>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</si>
  <si>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</si>
  <si>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</si>
  <si>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</si>
  <si>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</si>
  <si>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</si>
  <si>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</si>
  <si>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</si>
  <si>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</si>
  <si>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</si>
  <si>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</si>
  <si>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</si>
  <si>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</si>
  <si>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</si>
  <si>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</si>
  <si>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</si>
  <si>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</si>
  <si>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</si>
  <si>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</si>
  <si>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</si>
  <si>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</si>
  <si>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</si>
  <si>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</si>
  <si>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</si>
  <si>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</si>
  <si>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</si>
  <si>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</si>
  <si>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</si>
  <si>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</si>
  <si>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</si>
  <si>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</si>
  <si>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</si>
  <si>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</si>
  <si>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</si>
  <si>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</si>
  <si>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</si>
  <si>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</si>
  <si>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</si>
  <si>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</si>
  <si>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</si>
  <si>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</si>
  <si>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</si>
  <si>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</si>
  <si>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</si>
  <si>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</si>
  <si>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</si>
  <si>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</si>
  <si>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</si>
  <si>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</si>
  <si>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</si>
  <si>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</si>
  <si>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</si>
  <si>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</si>
  <si>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</si>
  <si>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</si>
  <si>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</si>
  <si>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</si>
  <si>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</si>
  <si>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</si>
  <si>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</si>
  <si>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</si>
  <si>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</si>
  <si>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</si>
  <si>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</si>
  <si>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</si>
  <si>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</si>
  <si>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</si>
  <si>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</si>
  <si>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</si>
  <si>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</si>
  <si>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</si>
  <si>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</si>
  <si>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</si>
  <si>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</si>
  <si>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</si>
  <si>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</si>
  <si>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</si>
  <si>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</si>
  <si>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</si>
  <si>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</si>
  <si>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</si>
  <si>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</si>
  <si>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</si>
  <si>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</si>
  <si>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</si>
  <si>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</si>
  <si>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</si>
  <si>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</si>
  <si>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</si>
  <si>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</si>
  <si>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</si>
  <si>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</si>
  <si>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</si>
  <si>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</si>
  <si>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</si>
  <si>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</si>
  <si>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</si>
  <si>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</si>
  <si>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</si>
  <si>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</si>
  <si>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</si>
  <si>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</si>
  <si>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</si>
  <si>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</si>
  <si>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</si>
  <si>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</si>
  <si>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</si>
  <si>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</si>
  <si>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</si>
  <si>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</si>
  <si>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</si>
  <si>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</si>
  <si>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</si>
  <si>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</si>
  <si>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</si>
  <si>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</si>
  <si>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</si>
  <si>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</si>
  <si>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</si>
  <si>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</si>
  <si>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</si>
  <si>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</si>
  <si>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</si>
  <si>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</si>
  <si>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</si>
  <si>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</si>
  <si>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</si>
  <si>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</si>
  <si>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</si>
  <si>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</si>
  <si>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</si>
  <si>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</si>
  <si>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</si>
  <si>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</si>
  <si>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</si>
  <si>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</si>
  <si>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</si>
  <si>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</si>
  <si>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</si>
  <si>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</si>
  <si>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</si>
  <si>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</si>
  <si>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</si>
  <si>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</si>
  <si>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</si>
  <si>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</si>
  <si>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</si>
  <si>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</si>
  <si>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</si>
  <si>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</si>
  <si>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</si>
  <si>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</si>
  <si>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</si>
  <si>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</si>
  <si>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</si>
  <si>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</si>
  <si>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</si>
  <si>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</si>
  <si>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</si>
  <si>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</si>
  <si>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</si>
  <si>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</si>
  <si>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</si>
  <si>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</si>
  <si>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</si>
  <si>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</si>
  <si>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</si>
  <si>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</si>
  <si>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</si>
  <si>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</si>
  <si>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</si>
  <si>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</si>
  <si>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</si>
  <si>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</si>
  <si>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</si>
  <si>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</si>
  <si>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</si>
  <si>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</si>
  <si>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</si>
  <si>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</si>
  <si>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</si>
  <si>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</si>
  <si>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</si>
  <si>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</si>
  <si>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</si>
  <si>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</si>
  <si>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</si>
  <si>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</si>
  <si>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</si>
  <si>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</si>
  <si>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</si>
  <si>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</si>
  <si>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</si>
  <si>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</si>
  <si>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</si>
  <si>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</si>
  <si>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</si>
  <si>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</si>
  <si>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</si>
  <si>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</si>
  <si>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</si>
  <si>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</si>
  <si>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</si>
  <si>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</si>
  <si>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</si>
  <si>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</si>
  <si>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</si>
  <si>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</si>
  <si>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</si>
  <si>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</si>
  <si>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</si>
  <si>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</si>
  <si>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</si>
  <si>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</si>
  <si>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</si>
  <si>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</si>
  <si>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</si>
  <si>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</si>
  <si>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</si>
  <si>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</si>
  <si>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</si>
  <si>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</si>
  <si>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</si>
  <si>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</si>
  <si>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</si>
  <si>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</si>
  <si>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</si>
  <si>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</si>
  <si>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</si>
  <si>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</si>
  <si>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</si>
  <si>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</si>
  <si>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</si>
  <si>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</si>
  <si>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</si>
  <si>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</si>
  <si>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</si>
  <si>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</si>
  <si>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</si>
  <si>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</si>
  <si>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</si>
  <si>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</si>
  <si>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</si>
  <si>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</si>
  <si>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</si>
  <si>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</si>
  <si>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</si>
  <si>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</si>
  <si>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</si>
  <si>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</si>
  <si>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</si>
  <si>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</si>
  <si>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</si>
  <si>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</si>
  <si>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</si>
  <si>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</si>
  <si>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</si>
  <si>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</si>
  <si>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</si>
  <si>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</si>
  <si>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</si>
  <si>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</si>
  <si>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</si>
  <si>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</si>
  <si>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</si>
  <si>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</si>
  <si>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</si>
  <si>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</si>
  <si>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</si>
  <si>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</si>
  <si>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</si>
  <si>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</si>
  <si>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</si>
  <si>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</si>
  <si>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</si>
  <si>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</si>
  <si>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</si>
  <si>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</si>
  <si>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</si>
  <si>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</si>
  <si>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</si>
  <si>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</si>
  <si>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</si>
  <si>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</si>
  <si>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</si>
  <si>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</si>
  <si>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</si>
  <si>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</si>
  <si>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</si>
  <si>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</si>
  <si>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</si>
  <si>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</si>
  <si>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</si>
  <si>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</si>
  <si>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</si>
  <si>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</si>
  <si>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</si>
  <si>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</si>
  <si>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</si>
  <si>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</si>
  <si>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</si>
  <si>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</si>
  <si>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</si>
  <si>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</si>
  <si>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</si>
  <si>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</si>
  <si>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</si>
  <si>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</si>
  <si>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</si>
  <si>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</si>
  <si>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</si>
  <si>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</si>
  <si>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</si>
  <si>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</si>
  <si>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</si>
  <si>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</si>
  <si>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</si>
  <si>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</si>
  <si>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</si>
  <si>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</si>
  <si>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</si>
  <si>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</si>
  <si>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</si>
  <si>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</si>
  <si>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</si>
  <si>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</si>
  <si>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</si>
  <si>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</si>
  <si>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</si>
  <si>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</si>
  <si>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</si>
  <si>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</si>
  <si>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</si>
  <si>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</si>
  <si>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</si>
  <si>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</si>
  <si>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</si>
  <si>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</si>
  <si>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</si>
  <si>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</si>
  <si>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</si>
  <si>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</si>
  <si>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</si>
  <si>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</si>
  <si>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</si>
  <si>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</si>
  <si>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</si>
  <si>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</si>
  <si>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</si>
  <si>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</si>
  <si>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</si>
  <si>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</si>
  <si>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</si>
  <si>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</si>
  <si>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</si>
  <si>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</si>
  <si>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</si>
  <si>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</si>
  <si>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</si>
  <si>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</si>
  <si>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</si>
  <si>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</si>
  <si>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</si>
  <si>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</si>
  <si>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</si>
  <si>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</si>
  <si>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</si>
  <si>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</si>
  <si>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</si>
  <si>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</si>
  <si>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</si>
  <si>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</si>
  <si>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</si>
  <si>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</si>
  <si>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</si>
  <si>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</si>
  <si>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</si>
  <si>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</si>
  <si>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</si>
  <si>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</si>
  <si>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</si>
  <si>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</si>
  <si>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</si>
  <si>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</si>
  <si>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</si>
  <si>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</si>
  <si>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</si>
  <si>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</si>
  <si>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</si>
  <si>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</si>
  <si>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</si>
  <si>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</si>
  <si>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</si>
  <si>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</si>
  <si>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</si>
  <si>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</si>
  <si>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</si>
  <si>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</si>
  <si>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</si>
  <si>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</si>
  <si>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</si>
  <si>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</si>
  <si>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</si>
  <si>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</si>
  <si>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</si>
  <si>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</si>
  <si>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</si>
  <si>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</si>
  <si>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</si>
  <si>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</si>
  <si>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</si>
  <si>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</si>
  <si>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</si>
  <si>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</si>
  <si>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</si>
  <si>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</si>
  <si>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</si>
  <si>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</si>
  <si>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</si>
  <si>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</si>
  <si>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</si>
  <si>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</si>
  <si>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</si>
  <si>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</si>
  <si>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</si>
  <si>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</si>
  <si>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</si>
  <si>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</si>
  <si>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</si>
  <si>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</si>
  <si>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</si>
  <si>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</si>
  <si>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</si>
  <si>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</si>
  <si>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</si>
  <si>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</si>
  <si>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</si>
  <si>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</si>
  <si>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</si>
  <si>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</si>
  <si>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</si>
  <si>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</si>
  <si>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</si>
  <si>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</si>
  <si>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</si>
  <si>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</si>
  <si>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</si>
  <si>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</si>
  <si>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</si>
  <si>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</si>
  <si>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</si>
  <si>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</si>
  <si>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</si>
  <si>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</si>
  <si>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</si>
  <si>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</si>
  <si>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</si>
  <si>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</si>
  <si>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</si>
  <si>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</si>
  <si>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</si>
  <si>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</si>
  <si>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</si>
  <si>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</si>
  <si>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</si>
  <si>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</si>
  <si>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</si>
  <si>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</si>
  <si>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</si>
  <si>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</si>
  <si>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</si>
  <si>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</si>
  <si>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</si>
  <si>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</si>
  <si>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</si>
  <si>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</si>
  <si>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</si>
  <si>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</si>
  <si>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</si>
  <si>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</si>
  <si>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</si>
  <si>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</si>
  <si>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</si>
  <si>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</si>
  <si>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</si>
  <si>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</si>
  <si>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</si>
  <si>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</si>
  <si>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</si>
  <si>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</si>
  <si>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</si>
  <si>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</si>
  <si>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</si>
  <si>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</si>
  <si>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</si>
  <si>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</si>
  <si>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</si>
  <si>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</si>
  <si>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</si>
  <si>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</si>
  <si>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</si>
  <si>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</si>
  <si>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</si>
  <si>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</si>
  <si>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</si>
  <si>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</si>
  <si>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</si>
  <si>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</si>
  <si>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</si>
  <si>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</si>
  <si>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</si>
  <si>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</si>
  <si>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</si>
  <si>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</si>
  <si>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</si>
  <si>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</si>
  <si>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</si>
  <si>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</si>
  <si>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</si>
  <si>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</si>
  <si>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</si>
  <si>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</si>
  <si>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</si>
  <si>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</si>
  <si>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</si>
  <si>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</si>
  <si>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</si>
  <si>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</si>
  <si>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</si>
  <si>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</si>
  <si>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</si>
  <si>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</si>
  <si>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</si>
  <si>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</si>
  <si>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</si>
  <si>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</si>
  <si>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</si>
  <si>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</si>
  <si>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</si>
  <si>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</si>
  <si>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</si>
  <si>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</si>
  <si>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</si>
  <si>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</si>
  <si>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</si>
  <si>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</si>
  <si>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</si>
  <si>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</si>
  <si>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</si>
  <si>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</si>
  <si>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</si>
  <si>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</si>
  <si>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</si>
  <si>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</si>
  <si>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</si>
  <si>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</si>
  <si>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</si>
  <si>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</si>
  <si>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</si>
  <si>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</si>
  <si>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</si>
  <si>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</si>
  <si>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</si>
  <si>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</si>
  <si>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</si>
  <si>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</si>
  <si>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</si>
  <si>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</si>
  <si>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</si>
  <si>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</si>
  <si>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</si>
  <si>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</si>
  <si>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</si>
  <si>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</si>
  <si>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</si>
  <si>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</si>
  <si>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</si>
  <si>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</si>
  <si>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</si>
  <si>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</si>
  <si>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</si>
  <si>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</si>
  <si>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</si>
  <si>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</si>
  <si>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</si>
  <si>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</si>
  <si>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</si>
  <si>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</si>
  <si>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</si>
  <si>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</si>
  <si>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</si>
  <si>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</si>
  <si>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</si>
  <si>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</si>
  <si>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</si>
  <si>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</si>
  <si>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</si>
  <si>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</si>
  <si>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</si>
  <si>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</si>
  <si>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</si>
  <si>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</si>
  <si>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</si>
  <si>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</si>
  <si>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</si>
  <si>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</si>
  <si>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</si>
  <si>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</si>
  <si>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</si>
  <si>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</si>
  <si>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</si>
  <si>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</si>
  <si>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</si>
  <si>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</si>
  <si>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</si>
  <si>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</si>
  <si>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</si>
  <si>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</si>
  <si>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</si>
  <si>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</si>
  <si>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</si>
  <si>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</si>
  <si>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</si>
  <si>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</si>
  <si>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</si>
  <si>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</si>
  <si>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</si>
  <si>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</si>
  <si>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</si>
  <si>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</si>
  <si>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</si>
  <si>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</si>
  <si>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</si>
  <si>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</si>
  <si>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</si>
  <si>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</si>
  <si>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</si>
  <si>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</si>
  <si>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</si>
  <si>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</si>
  <si>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</si>
  <si>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</si>
  <si>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</si>
  <si>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</si>
  <si>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</si>
  <si>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</si>
  <si>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</si>
  <si>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</si>
  <si>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</si>
  <si>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</si>
  <si>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</si>
  <si>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</si>
  <si>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</si>
  <si>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</si>
  <si>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</si>
  <si>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</si>
  <si>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</si>
  <si>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</si>
  <si>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</si>
  <si>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</si>
  <si>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</si>
  <si>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</si>
  <si>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</si>
  <si>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</si>
  <si>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</si>
  <si>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</si>
  <si>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</si>
  <si>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</si>
  <si>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</si>
  <si>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</si>
  <si>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</si>
  <si>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</si>
  <si>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</si>
  <si>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</si>
  <si>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</si>
  <si>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</si>
  <si>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</si>
  <si>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</si>
  <si>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</si>
  <si>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</si>
  <si>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</si>
  <si>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</si>
  <si>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</si>
  <si>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</si>
  <si>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</si>
  <si>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</si>
  <si>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</si>
  <si>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</si>
  <si>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</si>
  <si>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</si>
  <si>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</si>
  <si>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</si>
  <si>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</si>
  <si>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</si>
  <si>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</si>
  <si>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</si>
  <si>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</si>
  <si>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</si>
  <si>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</si>
  <si>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</si>
  <si>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</si>
  <si>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</si>
  <si>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</si>
  <si>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</si>
  <si>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</si>
  <si>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</si>
  <si>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</si>
  <si>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</si>
  <si>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</si>
  <si>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</si>
  <si>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</si>
  <si>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</si>
  <si>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</si>
  <si>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</si>
  <si>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</si>
  <si>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</si>
  <si>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</si>
  <si>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</si>
  <si>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</si>
  <si>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</si>
  <si>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</si>
  <si>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</si>
  <si>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</si>
  <si>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</si>
  <si>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</si>
  <si>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</si>
  <si>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</si>
  <si>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</si>
  <si>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</si>
  <si>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</si>
  <si>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</si>
  <si>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</si>
  <si>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</si>
  <si>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</si>
  <si>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</si>
  <si>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</si>
  <si>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</si>
  <si>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</si>
  <si>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</si>
  <si>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</si>
  <si>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</si>
  <si>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</si>
  <si>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</si>
  <si>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</si>
  <si>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</si>
  <si>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</si>
  <si>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</si>
  <si>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</si>
  <si>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</si>
  <si>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</si>
  <si>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</si>
  <si>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</si>
  <si>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</si>
  <si>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</si>
  <si>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</si>
  <si>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</si>
  <si>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</si>
  <si>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</si>
  <si>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</si>
  <si>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</si>
  <si>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</si>
  <si>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</si>
  <si>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</si>
  <si>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</si>
  <si>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</si>
  <si>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</si>
  <si>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</si>
  <si>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</si>
  <si>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</si>
  <si>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</si>
  <si>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</si>
  <si>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</si>
  <si>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</si>
  <si>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</si>
  <si>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</si>
  <si>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</si>
  <si>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</si>
  <si>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</si>
  <si>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</si>
  <si>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</si>
  <si>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</si>
  <si>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</si>
  <si>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</si>
  <si>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</si>
  <si>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</si>
  <si>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</si>
  <si>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</si>
  <si>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</si>
  <si>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</si>
  <si>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</si>
  <si>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</si>
  <si>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</si>
  <si>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</si>
  <si>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</si>
  <si>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</si>
  <si>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</si>
  <si>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</si>
  <si>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</si>
  <si>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</si>
  <si>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</si>
  <si>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</si>
  <si>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</si>
  <si>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</si>
  <si>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</si>
  <si>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</si>
  <si>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</si>
  <si>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</si>
  <si>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</si>
  <si>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</si>
  <si>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</si>
  <si>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</si>
  <si>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</si>
  <si>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</si>
  <si>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</si>
  <si>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</si>
  <si>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</si>
  <si>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</si>
  <si>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</si>
  <si>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</si>
  <si>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</si>
  <si>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</si>
  <si>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</si>
  <si>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</si>
  <si>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</si>
  <si>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</si>
  <si>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</si>
  <si>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</si>
  <si>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</si>
  <si>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</si>
  <si>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</si>
  <si>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</si>
  <si>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</si>
  <si>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</si>
  <si>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</si>
  <si>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</si>
  <si>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</si>
  <si>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</si>
  <si>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</si>
  <si>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</si>
  <si>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</si>
  <si>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</si>
  <si>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</si>
  <si>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</si>
  <si>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</si>
  <si>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</si>
  <si>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</si>
  <si>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</si>
  <si>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</si>
  <si>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</si>
  <si>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</si>
  <si>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</si>
  <si>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</si>
  <si>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</si>
  <si>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</si>
  <si>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</si>
  <si>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</si>
  <si>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</si>
  <si>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</si>
  <si>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</si>
  <si>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</si>
  <si>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</si>
  <si>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</si>
  <si>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</si>
  <si>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</si>
  <si>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</si>
  <si>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</si>
  <si>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</si>
  <si>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</si>
  <si>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</si>
  <si>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</si>
  <si>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</si>
  <si>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</si>
  <si>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</si>
  <si>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</si>
  <si>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</si>
  <si>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</si>
  <si>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</si>
  <si>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</si>
  <si>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</si>
  <si>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</si>
  <si>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</si>
  <si>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</si>
  <si>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</si>
  <si>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</si>
  <si>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</si>
  <si>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</si>
  <si>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</si>
  <si>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</si>
  <si>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</si>
  <si>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</si>
  <si>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</si>
  <si>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</si>
  <si>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</si>
  <si>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</si>
  <si>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</si>
  <si>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</si>
  <si>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</si>
  <si>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</si>
  <si>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</si>
  <si>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</si>
  <si>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</si>
  <si>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</si>
  <si>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</si>
  <si>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</si>
  <si>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</si>
  <si>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</si>
  <si>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</si>
  <si>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</si>
  <si>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</si>
  <si>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</si>
  <si>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</si>
  <si>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</si>
  <si>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</si>
  <si>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</si>
  <si>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</si>
  <si>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</si>
  <si>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</si>
  <si>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</si>
  <si>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</si>
  <si>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</si>
  <si>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</si>
  <si>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</si>
  <si>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</si>
  <si>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</si>
  <si>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</si>
  <si>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</si>
  <si>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</si>
  <si>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</si>
  <si>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</si>
  <si>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</si>
  <si>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</si>
  <si>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</si>
  <si>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</si>
  <si>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</si>
  <si>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</si>
  <si>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</si>
  <si>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</si>
  <si>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</si>
  <si>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</si>
  <si>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</si>
  <si>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</si>
  <si>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</si>
  <si>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</si>
  <si>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</si>
  <si>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</si>
  <si>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</si>
  <si>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</si>
  <si>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</si>
  <si>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</si>
  <si>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</si>
  <si>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</si>
  <si>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</si>
  <si>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</si>
  <si>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</si>
  <si>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</si>
  <si>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</si>
  <si>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</si>
  <si>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</si>
  <si>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</si>
  <si>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</si>
  <si>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</si>
  <si>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</si>
  <si>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</si>
  <si>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</si>
  <si>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</si>
  <si>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</si>
  <si>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</si>
  <si>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</si>
  <si>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</si>
  <si>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</si>
  <si>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</si>
  <si>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</si>
  <si>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</si>
  <si>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</si>
  <si>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</si>
  <si>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</si>
  <si>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</si>
  <si>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</si>
  <si>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</si>
  <si>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</si>
  <si>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</si>
  <si>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</si>
  <si>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</si>
  <si>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</si>
  <si>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</si>
  <si>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</si>
  <si>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</si>
  <si>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</si>
  <si>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</si>
  <si>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</si>
  <si>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</si>
  <si>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</si>
  <si>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</si>
  <si>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</si>
  <si>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</si>
  <si>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</si>
  <si>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</si>
  <si>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</si>
  <si>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</si>
  <si>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</si>
  <si>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</si>
  <si>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</si>
  <si>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</si>
  <si>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</si>
  <si>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</si>
  <si>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</si>
  <si>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</si>
  <si>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</si>
  <si>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</si>
  <si>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</si>
  <si>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</si>
  <si>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</si>
  <si>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</si>
  <si>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</si>
  <si>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</si>
  <si>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</si>
  <si>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</si>
  <si>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</si>
  <si>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</si>
  <si>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</si>
  <si>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</si>
  <si>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</si>
  <si>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</si>
  <si>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</si>
  <si>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</si>
  <si>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</si>
  <si>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</si>
  <si>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</si>
  <si>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</si>
  <si>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</si>
  <si>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</si>
  <si>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</si>
  <si>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</si>
  <si>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</si>
  <si>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</si>
  <si>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</si>
  <si>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</si>
  <si>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</si>
  <si>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</si>
  <si>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</si>
  <si>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</si>
  <si>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</si>
  <si>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</si>
  <si>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</si>
  <si>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</si>
  <si>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</si>
  <si>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</si>
  <si>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</si>
  <si>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</si>
  <si>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</si>
  <si>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</si>
  <si>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</si>
  <si>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</si>
  <si>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</si>
  <si>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</si>
  <si>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</si>
  <si>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</si>
  <si>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</si>
  <si>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</si>
  <si>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</si>
  <si>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</si>
  <si>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</si>
  <si>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</si>
  <si>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</si>
  <si>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</si>
  <si>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</si>
  <si>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</si>
  <si>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</si>
  <si>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</si>
  <si>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</si>
  <si>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</si>
  <si>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</si>
  <si>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</si>
  <si>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</si>
  <si>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</si>
  <si>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</si>
  <si>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</si>
  <si>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</si>
  <si>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</si>
  <si>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</si>
  <si>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</si>
  <si>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</si>
  <si>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</si>
  <si>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</si>
  <si>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</si>
  <si>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</si>
  <si>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</si>
  <si>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</si>
  <si>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</si>
  <si>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</si>
  <si>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</si>
  <si>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</si>
  <si>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</si>
  <si>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</si>
  <si>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</si>
  <si>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</si>
  <si>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</si>
  <si>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</si>
  <si>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</si>
  <si>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</si>
  <si>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</si>
  <si>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</si>
  <si>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</si>
  <si>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</si>
  <si>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</si>
  <si>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</si>
  <si>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</si>
  <si>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</si>
  <si>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</si>
  <si>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</si>
  <si>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</si>
  <si>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</si>
  <si>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</si>
  <si>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</si>
  <si>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</si>
  <si>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</si>
  <si>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</si>
  <si>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</si>
  <si>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</si>
  <si>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</si>
  <si>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</si>
  <si>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</si>
  <si>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</si>
  <si>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</si>
  <si>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</si>
  <si>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</si>
  <si>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</si>
  <si>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</si>
  <si>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</si>
  <si>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</si>
  <si>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</si>
  <si>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</si>
  <si>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</si>
  <si>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</si>
  <si>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</si>
  <si>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</si>
  <si>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</si>
  <si>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</si>
  <si>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</si>
  <si>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</si>
  <si>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</si>
  <si>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</si>
  <si>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</si>
  <si>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</si>
  <si>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</si>
  <si>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</si>
  <si>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</si>
  <si>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</si>
  <si>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</si>
  <si>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</si>
  <si>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</si>
  <si>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</si>
  <si>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</si>
  <si>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</si>
  <si>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</si>
  <si>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</si>
  <si>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</si>
  <si>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</si>
  <si>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</si>
  <si>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</si>
  <si>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</si>
  <si>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</si>
  <si>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</si>
  <si>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</si>
  <si>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</si>
  <si>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</si>
  <si>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</si>
  <si>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</si>
  <si>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</si>
  <si>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</si>
  <si>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</si>
  <si>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</si>
  <si>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</si>
  <si>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</si>
  <si>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</si>
  <si>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</si>
  <si>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</si>
  <si>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</si>
  <si>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</si>
  <si>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</si>
  <si>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</si>
  <si>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</si>
  <si>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</si>
  <si>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</si>
  <si>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</si>
  <si>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</si>
  <si>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</si>
  <si>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</si>
  <si>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</si>
  <si>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</si>
  <si>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</si>
  <si>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</si>
  <si>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</si>
  <si>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</si>
  <si>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</si>
  <si>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</si>
  <si>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</si>
  <si>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</si>
  <si>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</si>
  <si>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</si>
  <si>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</si>
  <si>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</si>
  <si>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</si>
  <si>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</si>
  <si>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</si>
  <si>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</si>
  <si>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</si>
  <si>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</si>
  <si>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</si>
  <si>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</si>
  <si>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</si>
  <si>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</si>
  <si>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</si>
  <si>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</si>
  <si>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</si>
  <si>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</si>
  <si>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</si>
  <si>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</si>
  <si>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</si>
  <si>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</si>
  <si>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</si>
  <si>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</si>
  <si>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</si>
  <si>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</si>
  <si>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</si>
  <si>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</si>
  <si>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</si>
  <si>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</si>
  <si>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</si>
  <si>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</si>
  <si>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</si>
  <si>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</si>
  <si>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</si>
  <si>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</si>
  <si>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</si>
  <si>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</si>
  <si>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</si>
  <si>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</si>
  <si>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</si>
  <si>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</si>
  <si>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</si>
  <si>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</si>
  <si>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</si>
  <si>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</si>
  <si>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</si>
  <si>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</si>
  <si>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</si>
  <si>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</si>
  <si>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</si>
  <si>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</si>
  <si>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</si>
  <si>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</si>
  <si>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</si>
  <si>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</si>
  <si>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</si>
  <si>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</si>
  <si>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</si>
  <si>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</si>
  <si>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</si>
  <si>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</si>
  <si>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</si>
  <si>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</si>
  <si>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</si>
  <si>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</si>
  <si>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</si>
  <si>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</si>
  <si>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</si>
  <si>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</si>
  <si>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</si>
  <si>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</si>
  <si>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</si>
  <si>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</si>
  <si>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</si>
  <si>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</si>
  <si>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</si>
  <si>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</si>
  <si>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</si>
  <si>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</si>
  <si>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</si>
  <si>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</si>
  <si>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</si>
  <si>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</si>
  <si>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</si>
  <si>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</si>
  <si>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</si>
  <si>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</si>
  <si>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</si>
  <si>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</si>
  <si>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</si>
  <si>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</si>
  <si>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</si>
  <si>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</si>
  <si>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</si>
  <si>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</si>
  <si>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</si>
  <si>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</si>
  <si>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</si>
  <si>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</si>
  <si>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</si>
  <si>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</si>
  <si>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</si>
  <si>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</si>
  <si>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</si>
  <si>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</si>
  <si>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</si>
  <si>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</si>
  <si>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</si>
  <si>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</si>
  <si>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</si>
  <si>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</si>
  <si>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</si>
  <si>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</si>
  <si>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</si>
  <si>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</si>
  <si>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</si>
  <si>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</si>
  <si>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</si>
  <si>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</si>
  <si>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</si>
  <si>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</si>
  <si>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</si>
  <si>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</si>
  <si>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</si>
  <si>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</si>
  <si>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</si>
  <si>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</si>
  <si>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</si>
  <si>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</si>
  <si>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</si>
  <si>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</si>
  <si>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</si>
  <si>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</si>
  <si>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</si>
  <si>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</si>
  <si>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</si>
  <si>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</si>
  <si>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</si>
  <si>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</si>
  <si>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</si>
  <si>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</si>
  <si>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</si>
  <si>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</si>
  <si>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</si>
  <si>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</si>
  <si>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</si>
  <si>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</si>
  <si>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</si>
  <si>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</si>
  <si>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</si>
  <si>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</si>
  <si>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</si>
  <si>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</si>
  <si>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</si>
  <si>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</si>
  <si>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</si>
  <si>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</si>
  <si>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</si>
  <si>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</si>
  <si>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</si>
  <si>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</si>
  <si>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</si>
  <si>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</si>
  <si>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</si>
  <si>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</si>
  <si>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</si>
  <si>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</si>
  <si>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</si>
  <si>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</si>
  <si>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</si>
  <si>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</si>
  <si>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</si>
  <si>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</si>
  <si>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</si>
  <si>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</si>
  <si>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</si>
  <si>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</si>
  <si>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</si>
  <si>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</si>
  <si>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</si>
  <si>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</si>
  <si>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</si>
  <si>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</si>
  <si>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</si>
  <si>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</si>
  <si>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</si>
  <si>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</si>
  <si>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</si>
  <si>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</si>
  <si>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</si>
  <si>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</si>
  <si>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</si>
  <si>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</si>
  <si>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</si>
  <si>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</si>
  <si>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</si>
  <si>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</si>
  <si>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</si>
  <si>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</si>
  <si>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</si>
  <si>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</si>
  <si>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</si>
  <si>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</si>
  <si>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</si>
  <si>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</si>
  <si>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</si>
  <si>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</si>
  <si>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</si>
  <si>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</si>
  <si>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</si>
  <si>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</si>
  <si>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</si>
  <si>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</si>
  <si>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</si>
  <si>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</si>
  <si>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</si>
  <si>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</si>
  <si>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</si>
  <si>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</si>
  <si>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</si>
  <si>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</si>
  <si>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</si>
  <si>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</si>
  <si>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</si>
  <si>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</si>
  <si>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</si>
  <si>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</si>
  <si>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</si>
  <si>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</si>
  <si>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</si>
  <si>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</si>
  <si>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</si>
  <si>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</si>
  <si>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</si>
  <si>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</si>
  <si>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</si>
  <si>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</si>
  <si>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</si>
  <si>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</si>
  <si>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</si>
  <si>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</si>
  <si>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</si>
  <si>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</si>
  <si>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</si>
  <si>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</si>
  <si>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</si>
  <si>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</si>
  <si>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</si>
  <si>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</si>
  <si>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</si>
  <si>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</si>
  <si>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</si>
  <si>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</si>
  <si>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</si>
  <si>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</si>
  <si>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</si>
  <si>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</si>
  <si>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</si>
  <si>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</si>
  <si>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</si>
  <si>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</si>
  <si>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</si>
  <si>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</si>
  <si>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</si>
  <si>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</si>
  <si>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</si>
  <si>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</si>
  <si>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</si>
  <si>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</si>
  <si>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</si>
  <si>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</si>
  <si>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</si>
  <si>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</si>
  <si>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</si>
  <si>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</si>
  <si>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</si>
  <si>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</si>
  <si>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</si>
  <si>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</si>
  <si>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</si>
  <si>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</si>
  <si>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</si>
  <si>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</si>
  <si>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</si>
  <si>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</si>
  <si>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</si>
  <si>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</si>
  <si>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</si>
  <si>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</si>
  <si>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</si>
  <si>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</si>
  <si>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</si>
  <si>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</si>
  <si>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</si>
  <si>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</si>
  <si>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</si>
  <si>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</si>
  <si>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</si>
  <si>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</si>
  <si>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</si>
  <si>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</si>
  <si>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</si>
  <si>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</si>
  <si>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</si>
  <si>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</si>
  <si>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</si>
  <si>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</si>
  <si>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</si>
  <si>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</si>
  <si>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</si>
  <si>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</si>
  <si>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</si>
  <si>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</si>
  <si>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</si>
  <si>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</si>
  <si>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</si>
  <si>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</si>
  <si>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</si>
  <si>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</si>
  <si>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</si>
  <si>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</si>
  <si>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</si>
  <si>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</si>
  <si>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</si>
  <si>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</si>
  <si>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</si>
  <si>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</si>
  <si>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</si>
  <si>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</si>
  <si>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</si>
  <si>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</si>
  <si>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</si>
  <si>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</si>
  <si>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</si>
  <si>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</si>
  <si>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</si>
  <si>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</si>
  <si>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</si>
  <si>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</si>
  <si>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</si>
  <si>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</si>
  <si>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</si>
  <si>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</si>
  <si>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</si>
  <si>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</si>
  <si>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</si>
  <si>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</si>
  <si>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</si>
  <si>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</si>
  <si>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</si>
  <si>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</si>
  <si>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</si>
  <si>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</si>
  <si>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</si>
  <si>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</si>
  <si>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</si>
  <si>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</si>
  <si>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</si>
  <si>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</si>
  <si>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</si>
  <si>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</si>
  <si>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</si>
  <si>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</si>
  <si>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</si>
  <si>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</si>
  <si>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</si>
  <si>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</si>
  <si>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</si>
  <si>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</si>
  <si>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</si>
  <si>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</si>
  <si>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</si>
  <si>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</si>
  <si>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</si>
  <si>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</si>
  <si>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</si>
  <si>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</si>
  <si>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</si>
  <si>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</si>
  <si>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</si>
  <si>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</si>
  <si>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</si>
  <si>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</si>
  <si>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</si>
  <si>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</si>
  <si>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</si>
  <si>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</si>
  <si>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</si>
  <si>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</si>
  <si>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</si>
  <si>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</si>
  <si>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</si>
  <si>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</si>
  <si>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</si>
  <si>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</si>
  <si>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</si>
  <si>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</si>
  <si>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</si>
  <si>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</si>
  <si>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</si>
  <si>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</si>
  <si>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</si>
  <si>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</si>
  <si>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</si>
  <si>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</si>
  <si>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</si>
  <si>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</si>
  <si>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</si>
  <si>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</si>
  <si>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</si>
  <si>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</si>
  <si>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</si>
  <si>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</si>
  <si>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</si>
  <si>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</si>
  <si>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</si>
  <si>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</si>
  <si>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</si>
  <si>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</si>
  <si>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</si>
  <si>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</si>
  <si>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</si>
  <si>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</si>
  <si>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</si>
  <si>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</si>
  <si>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</si>
  <si>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</si>
  <si>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</si>
  <si>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</si>
  <si>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</si>
  <si>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</si>
  <si>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</si>
  <si>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</si>
  <si>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</si>
  <si>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</si>
  <si>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</si>
  <si>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</si>
  <si>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</si>
  <si>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</si>
  <si>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</si>
  <si>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</si>
  <si>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</si>
  <si>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</si>
  <si>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</si>
  <si>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</si>
  <si>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</si>
  <si>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</si>
  <si>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</si>
  <si>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</si>
  <si>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</si>
  <si>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</si>
  <si>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</si>
  <si>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</si>
  <si>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</si>
  <si>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</si>
  <si>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</si>
  <si>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</si>
  <si>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</si>
  <si>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</si>
  <si>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</si>
  <si>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</si>
  <si>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</si>
  <si>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</si>
  <si>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</si>
  <si>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</si>
  <si>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</si>
  <si>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</si>
  <si>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</si>
  <si>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</si>
  <si>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</si>
  <si>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</si>
  <si>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</si>
  <si>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</si>
  <si>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</si>
  <si>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</si>
  <si>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</si>
  <si>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</si>
  <si>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</si>
  <si>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</si>
  <si>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</si>
  <si>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</si>
  <si>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</si>
  <si>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</si>
  <si>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</si>
  <si>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</si>
  <si>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</si>
  <si>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</si>
  <si>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</si>
  <si>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</si>
  <si>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</si>
  <si>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</si>
  <si>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</si>
  <si>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</si>
  <si>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</si>
  <si>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</si>
  <si>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</si>
  <si>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</si>
  <si>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</si>
  <si>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</si>
  <si>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</si>
  <si>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</si>
  <si>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</si>
  <si>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</si>
  <si>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</si>
  <si>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</si>
  <si>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</si>
  <si>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</si>
  <si>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</si>
  <si>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</si>
  <si>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</si>
  <si>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</si>
  <si>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</si>
  <si>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</si>
  <si>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</si>
  <si>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</si>
  <si>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</si>
  <si>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</si>
  <si>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</si>
  <si>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</si>
  <si>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</si>
  <si>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</si>
  <si>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</si>
  <si>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</si>
  <si>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</si>
  <si>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</si>
  <si>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</si>
  <si>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</si>
  <si>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</si>
  <si>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</si>
  <si>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</si>
  <si>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</si>
  <si>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</si>
  <si>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</si>
  <si>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</si>
  <si>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</si>
  <si>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</si>
  <si>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</si>
  <si>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</si>
  <si>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</si>
  <si>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</si>
  <si>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</si>
  <si>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</si>
  <si>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</si>
  <si>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</si>
  <si>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</si>
  <si>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</si>
  <si>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</si>
  <si>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</si>
  <si>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</si>
  <si>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</si>
  <si>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</si>
  <si>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</si>
  <si>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</si>
  <si>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</si>
  <si>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</si>
  <si>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</si>
  <si>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</si>
  <si>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</si>
  <si>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</si>
  <si>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</si>
  <si>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</si>
  <si>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</si>
  <si>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</si>
  <si>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</si>
  <si>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</si>
  <si>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</si>
  <si>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</si>
  <si>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</si>
  <si>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</si>
  <si>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</si>
  <si>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</si>
  <si>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</si>
  <si>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</si>
  <si>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</si>
  <si>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</si>
  <si>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</si>
  <si>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</si>
  <si>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</si>
  <si>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</si>
  <si>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</si>
  <si>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</si>
  <si>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</si>
  <si>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</si>
  <si>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</si>
  <si>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</si>
  <si>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</si>
  <si>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</si>
  <si>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</si>
  <si>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</si>
  <si>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</si>
  <si>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</si>
  <si>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</si>
  <si>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</si>
  <si>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</si>
  <si>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</si>
  <si>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</si>
  <si>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</si>
  <si>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</si>
  <si>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</si>
  <si>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</si>
  <si>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</si>
  <si>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</si>
  <si>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</si>
  <si>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</si>
  <si>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</si>
  <si>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</si>
  <si>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</si>
  <si>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</si>
  <si>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</si>
  <si>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</si>
  <si>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</si>
  <si>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</si>
  <si>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</si>
  <si>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</si>
  <si>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</si>
  <si>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</si>
  <si>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</si>
  <si>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</si>
  <si>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</si>
  <si>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</si>
  <si>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</si>
  <si>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</si>
  <si>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</si>
  <si>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</si>
  <si>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</si>
  <si>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</si>
  <si>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</si>
  <si>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</si>
  <si>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</si>
  <si>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</si>
  <si>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</si>
  <si>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</si>
  <si>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</si>
  <si>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</si>
  <si>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</si>
  <si>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</si>
  <si>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</si>
  <si>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</si>
  <si>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</si>
  <si>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</si>
  <si>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</si>
  <si>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</si>
  <si>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</si>
  <si>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</si>
  <si>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</si>
  <si>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</si>
  <si>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</si>
  <si>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</si>
  <si>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</si>
  <si>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</si>
  <si>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</si>
  <si>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</si>
  <si>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</si>
  <si>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</si>
  <si>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</si>
  <si>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</si>
  <si>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</si>
  <si>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</si>
  <si>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</si>
  <si>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</si>
  <si>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</si>
  <si>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</si>
  <si>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</si>
  <si>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</si>
  <si>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</si>
  <si>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</si>
  <si>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</si>
  <si>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</si>
  <si>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</si>
  <si>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</si>
  <si>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</si>
  <si>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</si>
  <si>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</si>
  <si>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</si>
  <si>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</si>
  <si>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</si>
  <si>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</si>
  <si>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</si>
  <si>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</si>
  <si>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</si>
  <si>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</si>
  <si>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</si>
  <si>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</si>
  <si>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</si>
  <si>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</si>
  <si>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</si>
  <si>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</si>
  <si>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</si>
  <si>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</si>
  <si>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</si>
  <si>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</si>
  <si>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</si>
  <si>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</si>
  <si>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</si>
  <si>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</si>
  <si>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</si>
  <si>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</si>
  <si>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</si>
  <si>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</si>
  <si>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</si>
  <si>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</si>
  <si>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</si>
  <si>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</si>
  <si>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</si>
  <si>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</si>
  <si>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</si>
  <si>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</si>
  <si>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</si>
  <si>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</si>
  <si>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</si>
  <si>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</si>
  <si>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</si>
  <si>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</si>
  <si>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</si>
  <si>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</si>
  <si>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</si>
  <si>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</si>
  <si>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</si>
  <si>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</si>
  <si>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</si>
  <si>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</si>
  <si>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</si>
  <si>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</si>
  <si>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</si>
  <si>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</si>
  <si>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</si>
  <si>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</si>
  <si>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</si>
  <si>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</si>
  <si>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</si>
  <si>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</si>
  <si>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</si>
  <si>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</si>
  <si>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</si>
  <si>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</si>
  <si>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</si>
  <si>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</si>
  <si>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</si>
  <si>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</si>
  <si>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</si>
  <si>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</si>
  <si>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</si>
  <si>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</si>
  <si>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</si>
  <si>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</si>
  <si>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</si>
  <si>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</si>
  <si>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</si>
  <si>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</si>
  <si>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</si>
  <si>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</si>
  <si>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</si>
  <si>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</si>
  <si>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</si>
  <si>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</si>
  <si>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</si>
  <si>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</si>
  <si>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</si>
  <si>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</si>
  <si>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</si>
  <si>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</si>
  <si>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</si>
  <si>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</si>
  <si>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</si>
  <si>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</si>
  <si>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</si>
  <si>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</si>
  <si>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</si>
  <si>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</si>
  <si>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</si>
  <si>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</si>
  <si>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</si>
  <si>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</si>
  <si>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</si>
  <si>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</si>
  <si>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</si>
  <si>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</si>
  <si>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</si>
  <si>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</si>
  <si>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</si>
  <si>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</si>
  <si>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</si>
  <si>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</si>
  <si>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</si>
  <si>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</si>
  <si>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</si>
  <si>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</si>
  <si>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</si>
  <si>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</si>
  <si>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</si>
  <si>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</si>
  <si>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</si>
  <si>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</si>
  <si>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</si>
  <si>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</si>
  <si>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</si>
  <si>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</si>
  <si>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</si>
  <si>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</si>
  <si>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</si>
  <si>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</si>
  <si>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</si>
  <si>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</si>
  <si>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</si>
  <si>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</si>
  <si>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</si>
  <si>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</si>
  <si>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</si>
  <si>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</si>
  <si>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</si>
  <si>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</si>
  <si>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</si>
  <si>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</si>
  <si>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</si>
  <si>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</si>
  <si>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</si>
  <si>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</si>
  <si>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</si>
  <si>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</si>
  <si>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</si>
  <si>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</si>
  <si>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</si>
  <si>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</si>
  <si>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</si>
  <si>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</si>
  <si>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</si>
  <si>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</si>
  <si>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</si>
  <si>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</si>
  <si>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</si>
  <si>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</si>
  <si>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</si>
  <si>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</si>
  <si>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</si>
  <si>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</si>
  <si>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</si>
  <si>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</si>
  <si>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</si>
  <si>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</si>
  <si>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</si>
  <si>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</si>
  <si>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</si>
  <si>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</si>
  <si>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</si>
  <si>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</si>
  <si>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</si>
  <si>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</si>
  <si>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</si>
  <si>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</si>
  <si>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</si>
  <si>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</si>
  <si>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</si>
  <si>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</si>
  <si>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</si>
  <si>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</si>
  <si>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</si>
  <si>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</si>
  <si>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</si>
  <si>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</si>
  <si>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</si>
  <si>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</si>
  <si>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</si>
  <si>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</si>
  <si>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</si>
  <si>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</si>
  <si>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</si>
  <si>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</si>
  <si>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</si>
  <si>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</si>
  <si>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</si>
  <si>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</si>
  <si>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</si>
  <si>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</si>
  <si>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</si>
  <si>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</si>
  <si>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</si>
  <si>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</si>
  <si>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</si>
  <si>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</si>
  <si>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</si>
  <si>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</si>
  <si>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</si>
  <si>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</si>
  <si>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</si>
  <si>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</si>
  <si>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</si>
  <si>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</si>
  <si>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</si>
  <si>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</si>
  <si>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</si>
  <si>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</si>
  <si>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</si>
  <si>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</si>
  <si>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</si>
  <si>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</si>
  <si>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</si>
  <si>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</si>
  <si>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</si>
  <si>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</si>
  <si>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</si>
  <si>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</si>
  <si>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</si>
  <si>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</si>
  <si>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</si>
  <si>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</si>
  <si>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</si>
  <si>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</si>
  <si>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</si>
  <si>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</si>
  <si>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</si>
  <si>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</si>
  <si>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</si>
  <si>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</si>
  <si>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</si>
  <si>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</si>
  <si>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</si>
  <si>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</si>
  <si>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</si>
  <si>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</si>
  <si>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</si>
  <si>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</si>
  <si>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</si>
  <si>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</si>
  <si>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</si>
  <si>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</si>
  <si>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</si>
  <si>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</si>
  <si>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</si>
  <si>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</si>
  <si>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</si>
  <si>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</si>
  <si>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</si>
  <si>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</si>
  <si>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</si>
  <si>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</si>
  <si>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</si>
  <si>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</si>
  <si>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</si>
  <si>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</si>
  <si>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</si>
  <si>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</si>
  <si>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</si>
  <si>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</si>
  <si>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</si>
  <si>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</si>
  <si>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</si>
  <si>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</si>
  <si>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</si>
  <si>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</si>
  <si>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</si>
  <si>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</si>
  <si>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</si>
  <si>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</si>
  <si>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</si>
  <si>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</si>
  <si>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</si>
  <si>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</si>
  <si>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</si>
  <si>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</si>
  <si>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</si>
  <si>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</si>
  <si>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</si>
  <si>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</si>
  <si>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</si>
  <si>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</si>
  <si>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</si>
  <si>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</si>
  <si>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</si>
  <si>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</si>
  <si>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</si>
  <si>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</si>
  <si>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</si>
  <si>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</si>
  <si>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</si>
  <si>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</si>
  <si>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</si>
  <si>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</si>
  <si>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</si>
  <si>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</si>
  <si>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</si>
  <si>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</si>
  <si>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</si>
  <si>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</si>
  <si>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</si>
  <si>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</si>
  <si>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</si>
  <si>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</si>
  <si>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</si>
  <si>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</si>
  <si>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</si>
  <si>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</si>
  <si>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</si>
  <si>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</si>
  <si>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</si>
  <si>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</si>
  <si>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</si>
  <si>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</si>
  <si>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</si>
  <si>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</si>
  <si>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</si>
  <si>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</si>
  <si>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</si>
  <si>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</si>
  <si>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</si>
  <si>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</si>
  <si>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</si>
  <si>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</si>
  <si>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</si>
  <si>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</si>
  <si>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</si>
  <si>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</si>
  <si>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</si>
  <si>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</si>
  <si>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</si>
  <si>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</si>
  <si>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</si>
  <si>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</si>
  <si>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</si>
  <si>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</si>
  <si>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</si>
  <si>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</si>
  <si>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</si>
  <si>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</si>
  <si>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</si>
  <si>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</si>
  <si>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</si>
  <si>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</si>
  <si>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</si>
  <si>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</si>
  <si>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</si>
  <si>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</si>
  <si>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</si>
  <si>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</si>
  <si>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</si>
  <si>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</si>
  <si>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</si>
  <si>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</si>
  <si>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</si>
  <si>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</si>
  <si>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</si>
  <si>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</si>
  <si>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</si>
  <si>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</si>
  <si>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</si>
  <si>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</si>
  <si>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</si>
  <si>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</si>
  <si>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</si>
  <si>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</si>
  <si>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</si>
  <si>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</si>
  <si>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</si>
  <si>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</si>
  <si>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</si>
  <si>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</si>
  <si>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</si>
  <si>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</si>
  <si>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</si>
  <si>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</si>
  <si>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</si>
  <si>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</si>
  <si>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</si>
  <si>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</si>
  <si>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</si>
  <si>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</si>
  <si>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</si>
  <si>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</si>
  <si>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</si>
  <si>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</si>
  <si>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</si>
  <si>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</si>
  <si>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</si>
  <si>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</si>
  <si>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</si>
  <si>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</si>
  <si>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</si>
  <si>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</si>
  <si>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</si>
  <si>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</si>
  <si>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</si>
  <si>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</si>
  <si>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</si>
  <si>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</si>
  <si>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</si>
  <si>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</si>
  <si>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</si>
  <si>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</si>
  <si>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</si>
  <si>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</si>
  <si>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</si>
  <si>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</si>
  <si>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</si>
  <si>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</si>
  <si>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</si>
  <si>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</si>
  <si>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</si>
  <si>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</si>
  <si>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</si>
  <si>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</si>
  <si>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</si>
  <si>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</si>
  <si>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</si>
  <si>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</si>
  <si>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</si>
  <si>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</si>
  <si>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</si>
  <si>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</si>
  <si>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</si>
  <si>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</si>
  <si>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</si>
  <si>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</si>
  <si>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</si>
  <si>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</si>
  <si>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</si>
  <si>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</si>
  <si>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</si>
  <si>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</si>
  <si>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</si>
  <si>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</si>
  <si>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</si>
  <si>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</si>
  <si>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</si>
  <si>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</si>
  <si>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</si>
  <si>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</si>
  <si>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</si>
  <si>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</si>
  <si>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</si>
  <si>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</si>
  <si>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</si>
  <si>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</si>
  <si>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</si>
  <si>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</si>
  <si>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</si>
  <si>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</si>
  <si>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</si>
  <si>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</si>
  <si>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</si>
  <si>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</si>
  <si>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</si>
  <si>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</si>
  <si>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</si>
  <si>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</si>
  <si>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</si>
  <si>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</si>
  <si>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</si>
  <si>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</si>
  <si>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</si>
  <si>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</si>
  <si>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</si>
  <si>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</si>
  <si>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</si>
  <si>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</si>
  <si>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</si>
  <si>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</si>
  <si>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</si>
  <si>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</si>
  <si>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</si>
  <si>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</si>
  <si>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</si>
  <si>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</si>
  <si>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</si>
  <si>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</si>
  <si>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</si>
  <si>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</si>
  <si>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</si>
  <si>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</si>
  <si>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</si>
  <si>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</si>
  <si>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</si>
  <si>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</si>
  <si>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</si>
  <si>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</si>
  <si>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</si>
  <si>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</si>
  <si>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</si>
  <si>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</si>
  <si>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</si>
  <si>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</si>
  <si>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</si>
  <si>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</si>
  <si>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</si>
  <si>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</si>
  <si>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</si>
  <si>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</si>
  <si>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</si>
  <si>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</si>
  <si>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</si>
  <si>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</si>
  <si>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</si>
  <si>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</si>
  <si>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</si>
  <si>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</si>
  <si>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</si>
  <si>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</si>
  <si>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</si>
  <si>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</si>
  <si>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</si>
  <si>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</si>
  <si>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</si>
  <si>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</si>
  <si>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</si>
  <si>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</si>
  <si>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</si>
  <si>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</si>
  <si>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</si>
  <si>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</si>
  <si>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</si>
  <si>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</si>
  <si>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</si>
  <si>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</si>
  <si>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</si>
  <si>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</si>
  <si>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</si>
  <si>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</si>
  <si>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</si>
  <si>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</si>
  <si>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</si>
  <si>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</si>
  <si>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</si>
  <si>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</si>
  <si>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</si>
  <si>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</si>
  <si>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</si>
  <si>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</si>
  <si>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</si>
  <si>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</si>
  <si>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</si>
  <si>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</si>
  <si>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</si>
  <si>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</si>
  <si>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</si>
  <si>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</si>
  <si>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</si>
  <si>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</si>
  <si>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</si>
  <si>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</si>
  <si>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</si>
  <si>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</si>
  <si>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</si>
  <si>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</si>
  <si>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</si>
  <si>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</si>
  <si>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</si>
  <si>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</si>
  <si>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</si>
  <si>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</si>
  <si>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</si>
  <si>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</si>
  <si>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</si>
  <si>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</si>
  <si>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</si>
  <si>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</si>
  <si>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</si>
  <si>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</si>
  <si>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</si>
  <si>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</si>
  <si>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</si>
  <si>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</si>
  <si>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</si>
  <si>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</si>
  <si>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</si>
  <si>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</si>
  <si>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</si>
  <si>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</si>
  <si>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</si>
  <si>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</si>
  <si>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</si>
  <si>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</si>
  <si>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</si>
  <si>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</si>
  <si>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</si>
  <si>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</si>
  <si>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</si>
  <si>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</si>
  <si>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</si>
  <si>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</si>
  <si>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</si>
  <si>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</si>
  <si>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</si>
  <si>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</si>
  <si>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</si>
  <si>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</si>
  <si>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</si>
  <si>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</si>
  <si>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</si>
  <si>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</si>
  <si>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</si>
  <si>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</si>
  <si>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</si>
  <si>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</si>
  <si>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</si>
  <si>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</si>
  <si>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</si>
  <si>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</si>
  <si>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</si>
  <si>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</si>
  <si>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</si>
  <si>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</si>
  <si>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</si>
  <si>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</si>
  <si>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</si>
  <si>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</si>
  <si>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</si>
  <si>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</si>
  <si>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</si>
  <si>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</si>
  <si>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</si>
  <si>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</si>
  <si>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</si>
  <si>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</si>
  <si>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</si>
  <si>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</si>
  <si>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</si>
  <si>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</si>
  <si>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</si>
  <si>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</si>
  <si>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</si>
  <si>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</si>
  <si>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</si>
  <si>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</si>
  <si>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</si>
  <si>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</si>
  <si>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</si>
  <si>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</si>
  <si>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</si>
  <si>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</si>
  <si>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</si>
  <si>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</si>
  <si>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</si>
  <si>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</si>
  <si>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</si>
  <si>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</si>
  <si>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</si>
  <si>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</si>
  <si>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</si>
  <si>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</si>
  <si>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</si>
  <si>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</si>
  <si>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</si>
  <si>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</si>
  <si>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</si>
  <si>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</si>
  <si>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</si>
  <si>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</si>
  <si>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</si>
  <si>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</si>
  <si>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</si>
  <si>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</si>
  <si>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</si>
  <si>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</si>
  <si>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</si>
  <si>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</si>
  <si>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</si>
  <si>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</si>
  <si>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</si>
  <si>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</si>
  <si>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</si>
  <si>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</si>
  <si>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</si>
  <si>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</si>
  <si>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</si>
  <si>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</si>
  <si>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</si>
  <si>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</si>
  <si>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</si>
  <si>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</si>
  <si>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</si>
  <si>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</si>
  <si>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</si>
  <si>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</si>
  <si>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</si>
  <si>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</si>
  <si>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</si>
  <si>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</si>
  <si>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</si>
  <si>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</si>
  <si>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</si>
  <si>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</si>
  <si>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</si>
  <si>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</si>
  <si>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</si>
  <si>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</si>
  <si>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</si>
  <si>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</si>
  <si>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</si>
  <si>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</si>
  <si>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</si>
  <si>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</si>
  <si>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</si>
  <si>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</si>
  <si>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</si>
  <si>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</si>
  <si>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</si>
  <si>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</si>
  <si>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</si>
  <si>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</si>
  <si>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</si>
  <si>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</si>
  <si>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</si>
  <si>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</si>
  <si>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</si>
  <si>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</si>
  <si>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</si>
  <si>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</si>
  <si>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</si>
  <si>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</si>
  <si>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</si>
  <si>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</si>
  <si>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</si>
  <si>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</si>
  <si>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</si>
  <si>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</si>
  <si>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</si>
  <si>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</si>
  <si>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</si>
  <si>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</si>
  <si>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</si>
  <si>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</si>
  <si>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</si>
  <si>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</si>
  <si>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</si>
  <si>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</si>
  <si>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</si>
  <si>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</si>
  <si>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</si>
  <si>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</si>
  <si>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</si>
  <si>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</si>
  <si>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</si>
  <si>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</si>
  <si>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</si>
  <si>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</si>
  <si>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</si>
  <si>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</si>
  <si>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</si>
  <si>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</si>
  <si>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</si>
  <si>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</si>
  <si>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</si>
  <si>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</si>
  <si>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</si>
  <si>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</si>
  <si>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</si>
  <si>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</si>
  <si>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</si>
  <si>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</si>
  <si>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</si>
  <si>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</si>
  <si>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</si>
  <si>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</si>
  <si>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</si>
  <si>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</si>
  <si>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</si>
  <si>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</si>
  <si>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</si>
  <si>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</si>
  <si>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</si>
  <si>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</si>
  <si>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</si>
  <si>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</si>
  <si>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</si>
  <si>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</si>
  <si>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</si>
  <si>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</si>
  <si>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</si>
  <si>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</si>
  <si>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</si>
  <si>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</si>
  <si>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</si>
  <si>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</si>
  <si>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</si>
  <si>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</si>
  <si>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</si>
  <si>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</si>
  <si>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</si>
  <si>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</si>
  <si>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</si>
  <si>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</si>
  <si>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</si>
  <si>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</si>
  <si>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</si>
  <si>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</si>
  <si>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</si>
  <si>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</si>
  <si>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</si>
  <si>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</si>
  <si>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</si>
  <si>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</si>
  <si>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</si>
  <si>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</si>
  <si>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</si>
  <si>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</si>
  <si>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</si>
  <si>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</si>
  <si>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</si>
  <si>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</si>
  <si>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</si>
  <si>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</si>
  <si>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</si>
  <si>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</si>
  <si>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</si>
  <si>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</si>
  <si>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</si>
  <si>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</si>
  <si>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</si>
  <si>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</si>
  <si>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</si>
  <si>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</si>
  <si>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</si>
  <si>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</si>
  <si>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</si>
  <si>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</si>
  <si>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</si>
  <si>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</si>
  <si>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</si>
  <si>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</si>
  <si>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</si>
  <si>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</si>
  <si>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</si>
  <si>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</si>
  <si>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</si>
  <si>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</si>
  <si>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</si>
  <si>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</si>
  <si>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</si>
  <si>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</si>
  <si>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</si>
  <si>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</si>
  <si>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</si>
  <si>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</si>
  <si>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</si>
  <si>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</si>
  <si>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</si>
  <si>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</si>
  <si>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</si>
  <si>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</si>
  <si>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</si>
  <si>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</si>
  <si>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</si>
  <si>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</si>
  <si>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</si>
  <si>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</si>
  <si>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</si>
  <si>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</si>
  <si>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</si>
  <si>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</si>
  <si>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</si>
  <si>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</si>
  <si>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</si>
  <si>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</si>
  <si>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</si>
  <si>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</si>
  <si>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</si>
  <si>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</si>
  <si>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</si>
  <si>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</si>
  <si>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</si>
  <si>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</si>
  <si>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</si>
  <si>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</si>
  <si>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</si>
  <si>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</si>
  <si>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</si>
  <si>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</si>
  <si>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</si>
  <si>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</si>
  <si>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</si>
  <si>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</si>
  <si>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</si>
  <si>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</si>
  <si>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</si>
  <si>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</si>
  <si>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</si>
  <si>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</si>
  <si>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</si>
  <si>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</si>
  <si>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</si>
  <si>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</si>
  <si>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</si>
  <si>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</si>
  <si>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</si>
  <si>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</si>
  <si>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</si>
  <si>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</si>
  <si>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</si>
  <si>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</si>
  <si>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</si>
  <si>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</si>
  <si>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</si>
  <si>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</si>
  <si>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</si>
  <si>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</si>
  <si>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</si>
  <si>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</si>
  <si>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</si>
  <si>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</si>
  <si>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</si>
  <si>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</si>
  <si>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</si>
  <si>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</si>
  <si>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</si>
  <si>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</si>
  <si>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</si>
  <si>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</si>
  <si>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</si>
  <si>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</si>
  <si>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</si>
  <si>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</si>
  <si>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</si>
  <si>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</si>
  <si>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</si>
  <si>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</si>
  <si>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</si>
  <si>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</si>
  <si>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</si>
  <si>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</si>
  <si>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</si>
  <si>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</si>
  <si>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</si>
  <si>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</si>
  <si>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</si>
  <si>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</si>
  <si>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</si>
  <si>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</si>
  <si>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</si>
  <si>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</si>
  <si>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</si>
  <si>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</si>
  <si>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</si>
  <si>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</si>
  <si>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</si>
  <si>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</si>
  <si>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</si>
  <si>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</si>
  <si>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</si>
  <si>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</si>
  <si>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</si>
  <si>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</si>
  <si>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</si>
  <si>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</si>
  <si>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</si>
  <si>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</si>
  <si>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</si>
  <si>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</si>
  <si>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</si>
  <si>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</si>
  <si>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</si>
  <si>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</si>
  <si>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</si>
  <si>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</si>
  <si>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</si>
  <si>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</si>
  <si>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</si>
  <si>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</si>
  <si>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</si>
  <si>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</si>
  <si>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</si>
  <si>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</si>
  <si>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</si>
  <si>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</si>
  <si>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</si>
  <si>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</si>
  <si>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</si>
  <si>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</si>
  <si>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</si>
  <si>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</si>
  <si>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</si>
  <si>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</si>
  <si>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</si>
  <si>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</si>
  <si>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</si>
  <si>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</si>
  <si>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</si>
  <si>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</si>
  <si>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</si>
  <si>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</si>
  <si>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</si>
  <si>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</si>
  <si>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</si>
  <si>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</si>
  <si>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</si>
  <si>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</si>
  <si>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</si>
  <si>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</si>
  <si>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</si>
  <si>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</si>
  <si>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</si>
  <si>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</si>
  <si>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</si>
  <si>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</si>
  <si>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</si>
  <si>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</si>
  <si>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</si>
  <si>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</si>
  <si>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</si>
  <si>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</si>
  <si>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</si>
  <si>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</si>
  <si>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</si>
  <si>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</si>
  <si>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</si>
  <si>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</si>
  <si>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</si>
  <si>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</si>
  <si>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</si>
  <si>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</si>
  <si>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</si>
  <si>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</si>
  <si>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</si>
  <si>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</si>
  <si>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</si>
  <si>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</si>
  <si>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</si>
  <si>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</si>
  <si>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</si>
  <si>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</si>
  <si>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</si>
  <si>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</si>
  <si>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</si>
  <si>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</si>
  <si>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</si>
  <si>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</si>
  <si>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</si>
  <si>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</si>
  <si>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</si>
  <si>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</si>
  <si>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</si>
  <si>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</si>
  <si>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</si>
  <si>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</si>
  <si>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</si>
  <si>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</si>
  <si>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</si>
  <si>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</si>
  <si>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</si>
  <si>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</si>
  <si>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</si>
  <si>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</si>
  <si>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</si>
  <si>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</si>
  <si>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</si>
  <si>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</si>
  <si>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</si>
  <si>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</si>
  <si>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</si>
  <si>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</si>
  <si>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</si>
  <si>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</si>
  <si>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</si>
  <si>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</si>
  <si>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</si>
  <si>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</si>
  <si>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</si>
  <si>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</si>
  <si>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</si>
  <si>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</si>
  <si>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</si>
  <si>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</si>
  <si>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</si>
  <si>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</si>
  <si>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</si>
  <si>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</si>
  <si>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</si>
  <si>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</si>
  <si>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</si>
  <si>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</si>
  <si>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</si>
  <si>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</si>
  <si>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</si>
  <si>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</si>
  <si>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</si>
  <si>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</si>
  <si>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</si>
  <si>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</si>
  <si>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</si>
  <si>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</si>
  <si>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</si>
  <si>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</si>
  <si>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</si>
  <si>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</si>
  <si>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</si>
  <si>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</si>
  <si>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</si>
  <si>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</si>
  <si>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</si>
  <si>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</si>
  <si>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</si>
  <si>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</si>
  <si>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</si>
  <si>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</si>
  <si>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</si>
  <si>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</si>
  <si>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</si>
  <si>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</si>
  <si>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</si>
  <si>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</si>
  <si>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</si>
  <si>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</si>
  <si>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</si>
  <si>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</si>
  <si>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</si>
  <si>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</si>
  <si>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</si>
  <si>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</si>
  <si>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</si>
  <si>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</si>
  <si>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</si>
  <si>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</si>
  <si>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</si>
  <si>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</si>
  <si>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</si>
  <si>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</si>
  <si>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</si>
  <si>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</si>
  <si>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</si>
  <si>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</si>
  <si>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</si>
  <si>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</si>
  <si>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</si>
  <si>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</si>
  <si>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</si>
  <si>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</si>
  <si>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</si>
  <si>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</si>
  <si>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</si>
  <si>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</si>
  <si>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</si>
  <si>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</si>
  <si>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</si>
  <si>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</si>
  <si>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</si>
  <si>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</si>
  <si>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</si>
  <si>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</si>
  <si>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</si>
  <si>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</si>
  <si>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</si>
  <si>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</si>
  <si>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</si>
  <si>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</si>
  <si>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</si>
  <si>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</si>
  <si>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</si>
  <si>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</si>
  <si>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</si>
  <si>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</si>
  <si>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</si>
  <si>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</si>
  <si>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</si>
  <si>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</si>
  <si>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</si>
  <si>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</si>
  <si>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</si>
  <si>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</si>
  <si>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</si>
  <si>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</si>
  <si>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</si>
  <si>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</si>
  <si>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</si>
  <si>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</si>
  <si>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</si>
  <si>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</si>
  <si>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</si>
  <si>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</si>
  <si>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</si>
  <si>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</si>
  <si>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</si>
  <si>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</si>
  <si>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</si>
  <si>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</si>
  <si>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</si>
  <si>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</si>
  <si>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</si>
  <si>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</si>
  <si>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</si>
  <si>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</si>
  <si>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</si>
  <si>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</si>
  <si>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</si>
  <si>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</si>
  <si>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</si>
  <si>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</si>
  <si>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</si>
  <si>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</si>
  <si>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</si>
  <si>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</si>
  <si>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</si>
  <si>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</si>
  <si>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</si>
  <si>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</si>
  <si>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</si>
  <si>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</si>
  <si>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</si>
  <si>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</si>
  <si>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</si>
  <si>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</si>
  <si>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</si>
  <si>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</si>
  <si>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</si>
  <si>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</si>
  <si>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</si>
  <si>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</si>
  <si>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</si>
  <si>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</si>
  <si>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</si>
  <si>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</si>
  <si>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</si>
  <si>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</si>
  <si>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</si>
  <si>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</si>
  <si>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</si>
  <si>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</si>
  <si>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</si>
  <si>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</si>
  <si>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</si>
  <si>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</si>
  <si>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</si>
  <si>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</si>
  <si>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</si>
  <si>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</si>
  <si>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</si>
  <si>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</si>
  <si>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</si>
  <si>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</si>
  <si>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</si>
  <si>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</si>
  <si>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</si>
  <si>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</si>
  <si>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</si>
  <si>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</si>
  <si>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</si>
  <si>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</si>
  <si>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</si>
  <si>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</si>
  <si>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</si>
  <si>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</si>
  <si>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</si>
  <si>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</si>
  <si>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</si>
  <si>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</si>
  <si>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</si>
  <si>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</si>
  <si>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</si>
  <si>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</si>
  <si>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</si>
  <si>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</si>
  <si>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</si>
  <si>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</si>
  <si>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</si>
  <si>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</si>
  <si>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</si>
  <si>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</si>
  <si>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</si>
  <si>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</si>
  <si>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</si>
  <si>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</si>
  <si>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</si>
  <si>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</si>
  <si>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</si>
  <si>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</si>
  <si>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</si>
  <si>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</si>
  <si>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</si>
  <si>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</si>
  <si>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</si>
  <si>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</si>
  <si>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</si>
  <si>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</si>
  <si>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</si>
  <si>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</si>
  <si>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</si>
  <si>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</si>
  <si>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</si>
  <si>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</si>
  <si>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</si>
  <si>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</si>
  <si>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</si>
  <si>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</si>
  <si>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</si>
  <si>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</si>
  <si>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</si>
  <si>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</si>
  <si>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</si>
  <si>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</si>
  <si>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</si>
  <si>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</si>
  <si>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</si>
  <si>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</si>
  <si>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</si>
  <si>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</si>
  <si>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</si>
  <si>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</si>
  <si>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</si>
  <si>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</si>
  <si>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</si>
  <si>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</si>
  <si>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</si>
  <si>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</si>
  <si>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</si>
  <si>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</si>
  <si>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</si>
  <si>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</si>
  <si>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</si>
  <si>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</si>
  <si>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</si>
  <si>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</si>
  <si>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</si>
  <si>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</si>
  <si>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</si>
  <si>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</si>
  <si>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</si>
  <si>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</si>
  <si>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</si>
  <si>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</si>
  <si>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</si>
  <si>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</si>
  <si>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</si>
  <si>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</si>
  <si>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</si>
  <si>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</si>
  <si>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</si>
  <si>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</si>
  <si>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</si>
  <si>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</si>
  <si>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</si>
  <si>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</si>
  <si>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</si>
  <si>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</si>
  <si>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</si>
  <si>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</si>
  <si>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</si>
  <si>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</si>
  <si>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</si>
  <si>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</si>
  <si>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</si>
  <si>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</si>
  <si>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</si>
  <si>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</si>
  <si>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</si>
  <si>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</si>
  <si>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</si>
  <si>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</si>
  <si>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</si>
  <si>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</si>
  <si>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</si>
  <si>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</si>
  <si>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</si>
  <si>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</si>
  <si>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</si>
  <si>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</si>
  <si>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</si>
  <si>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</si>
  <si>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</si>
  <si>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</si>
  <si>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</si>
  <si>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</si>
  <si>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</si>
  <si>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</si>
  <si>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</si>
  <si>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</si>
  <si>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</si>
  <si>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</si>
  <si>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</si>
  <si>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</si>
  <si>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</si>
  <si>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</si>
  <si>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</si>
  <si>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</si>
  <si>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</si>
  <si>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</si>
  <si>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</si>
  <si>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</si>
  <si>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</si>
  <si>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</si>
  <si>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</si>
  <si>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</si>
  <si>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</si>
  <si>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</si>
  <si>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</si>
  <si>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</si>
  <si>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</si>
  <si>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</si>
  <si>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</si>
  <si>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</si>
  <si>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</si>
  <si>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</si>
  <si>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</si>
  <si>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</si>
  <si>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</si>
  <si>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</si>
  <si>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</si>
  <si>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</si>
  <si>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</si>
  <si>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</si>
  <si>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</si>
  <si>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</si>
  <si>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</si>
  <si>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</si>
  <si>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</si>
  <si>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</si>
  <si>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</si>
  <si>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</si>
  <si>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</si>
  <si>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</si>
  <si>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</si>
  <si>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</si>
  <si>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</si>
  <si>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</si>
  <si>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</si>
  <si>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</si>
  <si>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</si>
  <si>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</si>
  <si>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</si>
  <si>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</si>
  <si>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</si>
  <si>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</si>
  <si>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</si>
  <si>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</si>
  <si>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</si>
  <si>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</si>
  <si>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</si>
  <si>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</si>
  <si>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</si>
  <si>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</si>
  <si>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</si>
  <si>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</si>
  <si>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</si>
  <si>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</si>
  <si>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</si>
  <si>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</si>
  <si>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</si>
  <si>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</si>
  <si>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</si>
  <si>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</si>
  <si>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</si>
  <si>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</si>
  <si>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</si>
  <si>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</si>
  <si>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</si>
  <si>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</si>
  <si>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</si>
  <si>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</si>
  <si>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</si>
  <si>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</si>
  <si>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</si>
  <si>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</si>
  <si>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</si>
  <si>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</si>
  <si>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</si>
  <si>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</si>
  <si>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</si>
  <si>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</si>
  <si>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</si>
  <si>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</si>
  <si>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</si>
  <si>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</si>
  <si>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</si>
  <si>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</si>
  <si>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</si>
  <si>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</si>
  <si>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</si>
  <si>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</si>
  <si>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</si>
  <si>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</si>
  <si>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</si>
  <si>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</si>
  <si>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</si>
  <si>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</si>
  <si>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</si>
  <si>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</si>
  <si>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</si>
  <si>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</si>
  <si>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</si>
  <si>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</si>
  <si>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</si>
  <si>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</si>
  <si>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</si>
  <si>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</si>
  <si>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</si>
  <si>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</si>
  <si>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</si>
  <si>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</si>
  <si>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</si>
  <si>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</si>
  <si>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</si>
  <si>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</si>
  <si>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</si>
  <si>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</si>
  <si>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</si>
  <si>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</si>
  <si>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</si>
  <si>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</si>
  <si>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</si>
  <si>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</si>
  <si>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</si>
  <si>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</si>
  <si>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</si>
  <si>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</si>
  <si>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</si>
  <si>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</si>
  <si>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</si>
  <si>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</si>
  <si>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</si>
  <si>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</si>
  <si>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</si>
  <si>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</si>
  <si>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</si>
  <si>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</si>
  <si>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</si>
  <si>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</si>
  <si>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</si>
  <si>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</si>
  <si>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</si>
  <si>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</si>
  <si>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</si>
  <si>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</si>
  <si>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</si>
  <si>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</si>
  <si>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</si>
  <si>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</si>
  <si>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</si>
  <si>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</si>
  <si>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</si>
  <si>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</si>
  <si>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</si>
  <si>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</si>
  <si>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</si>
  <si>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</si>
  <si>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</si>
  <si>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</si>
  <si>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</si>
  <si>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</si>
  <si>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</si>
  <si>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</si>
  <si>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</si>
  <si>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</si>
  <si>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</si>
  <si>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</si>
  <si>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</si>
  <si>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</si>
  <si>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</si>
  <si>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</si>
  <si>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</si>
  <si>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</si>
  <si>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</si>
  <si>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</si>
  <si>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</si>
  <si>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</si>
  <si>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</si>
  <si>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</si>
  <si>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</si>
  <si>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</si>
  <si>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</si>
  <si>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</si>
  <si>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</si>
  <si>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</si>
  <si>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</si>
  <si>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</si>
  <si>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</si>
  <si>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</si>
  <si>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</si>
  <si>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</si>
  <si>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</si>
  <si>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</si>
  <si>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</si>
  <si>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</si>
  <si>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</si>
  <si>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</si>
  <si>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</si>
  <si>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</si>
  <si>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</si>
  <si>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</si>
  <si>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</si>
  <si>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</si>
  <si>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</si>
  <si>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</si>
  <si>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</si>
  <si>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</si>
  <si>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</si>
  <si>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</si>
  <si>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</si>
  <si>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</si>
  <si>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</si>
  <si>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</si>
  <si>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</si>
  <si>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</si>
  <si>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</si>
  <si>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</si>
  <si>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</si>
  <si>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</si>
  <si>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</si>
  <si>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</si>
  <si>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</si>
  <si>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</si>
  <si>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</si>
  <si>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</si>
  <si>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</si>
  <si>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</si>
  <si>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</si>
  <si>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</si>
  <si>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</si>
  <si>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</si>
  <si>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</si>
  <si>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</si>
  <si>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</si>
  <si>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</si>
  <si>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</si>
  <si>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</si>
  <si>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</si>
  <si>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</si>
  <si>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</si>
  <si>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</si>
  <si>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</si>
  <si>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</si>
  <si>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</si>
  <si>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</si>
  <si>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</si>
  <si>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</si>
  <si>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</si>
  <si>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</si>
  <si>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</si>
  <si>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</si>
  <si>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</si>
  <si>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</si>
  <si>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</si>
  <si>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</si>
  <si>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</si>
  <si>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</si>
  <si>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</si>
  <si>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</si>
  <si>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</si>
  <si>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</si>
  <si>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</si>
  <si>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</si>
  <si>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</si>
  <si>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</si>
  <si>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</si>
  <si>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</si>
  <si>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</si>
  <si>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</si>
  <si>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</si>
  <si>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</si>
  <si>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</si>
  <si>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</si>
  <si>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</si>
  <si>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</si>
  <si>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</si>
  <si>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</si>
  <si>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</si>
  <si>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</si>
  <si>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</si>
  <si>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</si>
  <si>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</si>
  <si>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</si>
  <si>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</si>
  <si>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</si>
  <si>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</si>
  <si>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</si>
  <si>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</si>
  <si>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</si>
  <si>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</si>
  <si>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</si>
  <si>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</si>
  <si>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</si>
  <si>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</si>
  <si>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</si>
  <si>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</si>
  <si>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</si>
  <si>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</si>
  <si>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</si>
  <si>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</si>
  <si>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</si>
  <si>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</si>
  <si>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</si>
  <si>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</si>
  <si>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</si>
  <si>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</si>
  <si>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</si>
  <si>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</si>
  <si>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</si>
  <si>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</si>
  <si>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</si>
  <si>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</si>
  <si>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</si>
  <si>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</si>
  <si>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</si>
  <si>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</si>
  <si>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</si>
  <si>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</si>
  <si>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</si>
  <si>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</si>
  <si>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</si>
  <si>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</si>
  <si>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</si>
  <si>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</si>
  <si>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</si>
  <si>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</si>
  <si>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</si>
  <si>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</si>
  <si>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</si>
  <si>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</si>
  <si>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</si>
  <si>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</si>
  <si>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</si>
  <si>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</si>
  <si>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</si>
  <si>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</si>
  <si>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</si>
  <si>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</si>
  <si>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</si>
  <si>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</si>
  <si>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</si>
  <si>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</si>
  <si>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</si>
  <si>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</si>
  <si>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</si>
  <si>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</si>
  <si>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</si>
  <si>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</si>
  <si>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</si>
  <si>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</si>
  <si>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</si>
  <si>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</si>
  <si>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</si>
  <si>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</si>
  <si>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</si>
  <si>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</si>
  <si>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</si>
  <si>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</si>
  <si>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</si>
  <si>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</si>
  <si>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</si>
  <si>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</si>
  <si>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</si>
  <si>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</si>
  <si>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</si>
  <si>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</si>
  <si>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</si>
  <si>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</si>
  <si>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</si>
  <si>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</si>
  <si>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</si>
  <si>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</si>
  <si>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</si>
  <si>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</si>
  <si>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</si>
  <si>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</si>
  <si>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</si>
  <si>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</si>
  <si>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</si>
  <si>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</si>
  <si>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</si>
  <si>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</si>
  <si>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</si>
  <si>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</si>
  <si>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</si>
  <si>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</si>
  <si>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</si>
  <si>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</si>
  <si>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</si>
  <si>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</si>
  <si>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</si>
  <si>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</si>
  <si>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</si>
  <si>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</si>
  <si>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</si>
  <si>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</si>
  <si>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</si>
  <si>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</si>
  <si>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</si>
  <si>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</si>
  <si>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</si>
  <si>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</si>
  <si>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</si>
  <si>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</si>
  <si>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</si>
  <si>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</si>
  <si>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</si>
  <si>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</si>
  <si>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</si>
  <si>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</si>
  <si>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</si>
  <si>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</si>
  <si>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</si>
  <si>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</si>
  <si>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</si>
  <si>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</si>
  <si>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</si>
  <si>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</si>
  <si>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</si>
  <si>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</si>
  <si>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</si>
  <si>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</si>
  <si>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</si>
  <si>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</si>
  <si>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</si>
  <si>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</si>
  <si>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</si>
  <si>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</si>
  <si>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</si>
  <si>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</si>
  <si>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</si>
  <si>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</si>
  <si>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</si>
  <si>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</si>
  <si>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</si>
  <si>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</si>
  <si>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</si>
  <si>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</si>
  <si>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</si>
  <si>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</si>
  <si>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</si>
  <si>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</si>
  <si>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</si>
  <si>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</si>
  <si>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</si>
  <si>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</si>
  <si>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</si>
  <si>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</si>
  <si>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</si>
  <si>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</si>
  <si>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</si>
  <si>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</si>
  <si>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</si>
  <si>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</si>
  <si>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</si>
  <si>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</si>
  <si>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</si>
  <si>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</si>
  <si>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</si>
  <si>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</si>
  <si>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</si>
  <si>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</si>
  <si>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</si>
  <si>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</si>
  <si>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</si>
  <si>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</si>
  <si>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</si>
  <si>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</si>
  <si>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</si>
  <si>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</si>
  <si>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</si>
  <si>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</si>
  <si>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</si>
  <si>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</si>
  <si>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</si>
  <si>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</si>
  <si>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</si>
  <si>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</si>
  <si>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</si>
  <si>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</si>
  <si>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</si>
  <si>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</si>
  <si>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</si>
  <si>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</si>
  <si>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</si>
  <si>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</si>
  <si>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</si>
  <si>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</si>
  <si>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</si>
  <si>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</si>
  <si>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</si>
  <si>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</si>
  <si>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</si>
  <si>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</si>
  <si>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</si>
  <si>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</si>
  <si>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</si>
  <si>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</si>
  <si>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</si>
  <si>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</si>
  <si>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</si>
  <si>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</si>
  <si>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</si>
  <si>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</si>
  <si>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</si>
  <si>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</si>
  <si>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</si>
  <si>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</si>
  <si>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</si>
  <si>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</si>
  <si>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</si>
  <si>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</si>
  <si>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</si>
  <si>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</si>
  <si>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</si>
  <si>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</si>
  <si>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</si>
  <si>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</si>
  <si>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</si>
  <si>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</si>
  <si>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</si>
  <si>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</si>
  <si>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</si>
  <si>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</si>
  <si>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</si>
  <si>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</si>
  <si>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</si>
  <si>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</si>
  <si>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</si>
  <si>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</si>
  <si>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</si>
  <si>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</si>
  <si>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</si>
  <si>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</si>
  <si>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</si>
  <si>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</si>
  <si>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</si>
  <si>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</si>
  <si>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</si>
  <si>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</si>
  <si>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</si>
  <si>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</si>
  <si>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</si>
  <si>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</si>
  <si>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</si>
  <si>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</si>
  <si>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</si>
  <si>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</si>
  <si>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</si>
  <si>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</si>
  <si>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</si>
  <si>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</si>
  <si>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</si>
  <si>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</si>
  <si>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</si>
  <si>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</si>
  <si>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</si>
  <si>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</si>
  <si>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</si>
  <si>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</si>
  <si>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</si>
  <si>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</si>
  <si>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</si>
  <si>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</si>
  <si>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</si>
  <si>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</si>
  <si>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</si>
  <si>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</si>
  <si>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</si>
  <si>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</si>
  <si>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</si>
  <si>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</si>
  <si>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</si>
  <si>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</si>
  <si>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</si>
  <si>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</si>
  <si>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</si>
  <si>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</si>
  <si>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</si>
  <si>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</si>
  <si>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</si>
  <si>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</si>
  <si>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</si>
  <si>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</si>
  <si>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</si>
  <si>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</si>
  <si>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</si>
  <si>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</si>
  <si>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</si>
  <si>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</si>
  <si>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</si>
  <si>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</si>
  <si>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</si>
  <si>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</si>
  <si>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</si>
  <si>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</si>
  <si>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</si>
  <si>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</si>
  <si>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</si>
  <si>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</si>
  <si>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</si>
  <si>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</si>
  <si>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</si>
  <si>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</si>
  <si>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</si>
  <si>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</si>
  <si>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</si>
  <si>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</si>
  <si>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</si>
  <si>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</si>
  <si>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</si>
  <si>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</si>
  <si>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</si>
  <si>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</si>
  <si>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</si>
  <si>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</si>
  <si>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</si>
  <si>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</si>
  <si>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</si>
  <si>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</si>
  <si>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</si>
  <si>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</si>
  <si>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</si>
  <si>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</si>
  <si>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</si>
  <si>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</si>
  <si>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</si>
  <si>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</si>
  <si>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</si>
  <si>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</si>
  <si>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</si>
  <si>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</si>
  <si>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</si>
  <si>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</si>
  <si>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</si>
  <si>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</si>
  <si>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</si>
  <si>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</si>
  <si>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</si>
  <si>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</si>
  <si>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</si>
  <si>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</si>
  <si>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</si>
  <si>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</si>
  <si>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</si>
  <si>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</si>
  <si>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</si>
  <si>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</si>
  <si>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</si>
  <si>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</si>
  <si>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</si>
  <si>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</si>
  <si>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</si>
  <si>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</si>
  <si>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</si>
  <si>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</si>
  <si>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</si>
  <si>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</si>
  <si>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</si>
  <si>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</si>
  <si>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</si>
  <si>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</si>
  <si>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</si>
  <si>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</si>
  <si>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</si>
  <si>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</si>
  <si>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</si>
  <si>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</si>
  <si>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</si>
  <si>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</si>
  <si>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</si>
  <si>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</si>
  <si>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</si>
  <si>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</si>
  <si>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</si>
  <si>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</si>
  <si>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</si>
  <si>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</si>
  <si>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</si>
  <si>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</si>
  <si>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</si>
  <si>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</si>
  <si>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</si>
  <si>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</si>
  <si>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</si>
  <si>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</si>
  <si>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</si>
  <si>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</si>
  <si>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</si>
  <si>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</si>
  <si>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</si>
  <si>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</si>
  <si>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</si>
  <si>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</si>
  <si>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</si>
  <si>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</si>
  <si>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</si>
  <si>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</si>
  <si>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</si>
  <si>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</si>
  <si>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</si>
  <si>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</si>
  <si>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</si>
  <si>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</si>
  <si>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</si>
  <si>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</si>
  <si>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</si>
  <si>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</si>
  <si>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</si>
  <si>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</si>
  <si>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</si>
  <si>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</si>
  <si>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</si>
  <si>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</si>
  <si>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</si>
  <si>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</si>
  <si>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</si>
  <si>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</si>
  <si>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</si>
  <si>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</si>
  <si>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</si>
  <si>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</si>
  <si>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</si>
  <si>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</si>
  <si>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</si>
  <si>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</si>
  <si>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</si>
  <si>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</si>
  <si>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</si>
  <si>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</si>
  <si>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</si>
  <si>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</si>
  <si>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</si>
  <si>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</si>
  <si>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</si>
  <si>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</si>
  <si>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</si>
  <si>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</si>
  <si>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</si>
  <si>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</si>
  <si>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</si>
  <si>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</si>
  <si>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</si>
  <si>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</si>
  <si>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</si>
  <si>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</si>
  <si>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</si>
  <si>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</si>
  <si>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</si>
  <si>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</si>
  <si>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</si>
  <si>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</si>
  <si>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</si>
  <si>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</si>
  <si>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</si>
  <si>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</si>
  <si>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</si>
  <si>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</si>
  <si>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</si>
  <si>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</si>
  <si>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</si>
  <si>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</si>
  <si>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</si>
  <si>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</si>
  <si>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</si>
  <si>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</si>
  <si>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</si>
  <si>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</si>
  <si>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</si>
  <si>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</si>
  <si>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</si>
  <si>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</si>
  <si>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</si>
  <si>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</si>
  <si>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</si>
  <si>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</si>
  <si>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</si>
  <si>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</si>
  <si>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</si>
  <si>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</si>
  <si>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</si>
  <si>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</si>
  <si>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</si>
  <si>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</si>
  <si>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</si>
  <si>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</si>
  <si>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</si>
  <si>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</si>
  <si>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</si>
  <si>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</si>
  <si>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</si>
  <si>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</si>
  <si>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</si>
  <si>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</si>
  <si>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</si>
  <si>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</si>
  <si>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</si>
  <si>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</si>
  <si>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</si>
  <si>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</si>
  <si>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</si>
  <si>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</si>
  <si>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</si>
  <si>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</si>
  <si>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</si>
  <si>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</si>
  <si>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</si>
  <si>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</si>
  <si>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</si>
  <si>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</si>
  <si>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</si>
  <si>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</si>
  <si>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</si>
  <si>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</si>
  <si>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</si>
  <si>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</si>
  <si>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</si>
  <si>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</si>
  <si>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</si>
  <si>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</si>
  <si>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</si>
  <si>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</si>
  <si>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</si>
  <si>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</si>
  <si>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</si>
  <si>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</si>
  <si>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</si>
  <si>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</si>
  <si>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</si>
  <si>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</si>
  <si>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</si>
  <si>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</si>
  <si>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</si>
  <si>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</si>
  <si>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</si>
  <si>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</si>
  <si>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</si>
  <si>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</si>
  <si>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</si>
  <si>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</si>
  <si>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</si>
  <si>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</si>
  <si>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</si>
  <si>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</si>
  <si>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</si>
  <si>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</si>
  <si>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</si>
  <si>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</si>
  <si>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</si>
  <si>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</si>
  <si>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</si>
  <si>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</si>
  <si>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</si>
  <si>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</si>
  <si>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</si>
  <si>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</si>
  <si>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</si>
  <si>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</si>
  <si>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</si>
  <si>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</si>
  <si>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</si>
  <si>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</si>
  <si>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</si>
  <si>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</si>
  <si>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</si>
  <si>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</si>
  <si>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</si>
  <si>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</si>
  <si>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</si>
  <si>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</si>
  <si>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</si>
  <si>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</si>
  <si>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</si>
  <si>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</si>
  <si>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</si>
  <si>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</si>
  <si>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</si>
  <si>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</si>
  <si>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</si>
  <si>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</si>
  <si>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</si>
  <si>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</si>
  <si>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</si>
  <si>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</si>
  <si>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</si>
  <si>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</si>
  <si>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</si>
  <si>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</si>
  <si>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</si>
  <si>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</si>
  <si>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</si>
  <si>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</si>
  <si>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</si>
  <si>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</si>
  <si>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</si>
  <si>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</si>
  <si>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</si>
  <si>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</si>
  <si>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</si>
  <si>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</si>
  <si>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</si>
  <si>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</si>
  <si>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</si>
  <si>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</si>
  <si>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</si>
  <si>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</si>
  <si>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</si>
  <si>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</si>
  <si>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</si>
  <si>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</si>
  <si>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</si>
  <si>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</si>
  <si>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</si>
  <si>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</si>
  <si>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</si>
  <si>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</si>
  <si>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</si>
  <si>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</si>
  <si>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</si>
  <si>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</si>
  <si>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</si>
  <si>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</si>
  <si>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</si>
  <si>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</si>
  <si>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</si>
  <si>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</si>
  <si>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</si>
  <si>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</si>
  <si>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</si>
  <si>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</si>
  <si>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</si>
  <si>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</si>
  <si>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</si>
  <si>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</si>
  <si>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</si>
  <si>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</si>
  <si>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</si>
  <si>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</si>
  <si>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</si>
  <si>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</si>
  <si>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</si>
  <si>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</si>
  <si>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</si>
  <si>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</si>
  <si>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</si>
  <si>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</si>
  <si>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</si>
  <si>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</si>
  <si>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</si>
  <si>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</si>
  <si>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</si>
  <si>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</si>
  <si>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</si>
  <si>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</si>
  <si>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</si>
  <si>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</si>
  <si>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</si>
  <si>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</si>
  <si>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</si>
  <si>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</si>
  <si>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</si>
  <si>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</si>
  <si>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</si>
  <si>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</si>
  <si>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</si>
  <si>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</si>
  <si>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</si>
  <si>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</si>
  <si>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</si>
  <si>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</si>
  <si>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</si>
  <si>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</si>
  <si>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</si>
  <si>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</si>
  <si>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</si>
  <si>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</si>
  <si>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</si>
  <si>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</si>
  <si>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</si>
  <si>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</si>
  <si>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</si>
  <si>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</si>
  <si>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</si>
  <si>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</si>
  <si>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</si>
  <si>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</si>
  <si>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</si>
  <si>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</si>
  <si>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</si>
  <si>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</si>
  <si>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</si>
  <si>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</si>
  <si>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</si>
  <si>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</si>
  <si>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</si>
  <si>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</si>
  <si>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</si>
  <si>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</si>
  <si>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</si>
  <si>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</si>
  <si>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</si>
  <si>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</si>
  <si>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</si>
  <si>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</si>
  <si>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</si>
  <si>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</si>
  <si>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</si>
  <si>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</si>
  <si>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</si>
  <si>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</si>
  <si>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</si>
  <si>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</si>
  <si>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</si>
  <si>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</si>
  <si>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</si>
  <si>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</si>
  <si>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</si>
  <si>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</si>
  <si>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</si>
  <si>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</si>
  <si>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</si>
  <si>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</si>
  <si>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</si>
  <si>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</si>
  <si>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</si>
  <si>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</si>
  <si>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</si>
  <si>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</si>
  <si>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</si>
  <si>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</si>
  <si>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</si>
  <si>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</si>
  <si>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</si>
  <si>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</si>
  <si>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</si>
  <si>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</si>
  <si>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</si>
  <si>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</si>
  <si>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</si>
  <si>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</si>
  <si>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</si>
  <si>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</si>
  <si>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</si>
  <si>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</si>
  <si>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</si>
  <si>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</si>
  <si>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</si>
  <si>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</si>
  <si>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</si>
  <si>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</si>
  <si>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</si>
  <si>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</si>
  <si>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</si>
  <si>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</si>
  <si>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</si>
  <si>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</si>
  <si>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</si>
  <si>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</si>
  <si>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</si>
  <si>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</si>
  <si>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</si>
  <si>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</si>
  <si>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</si>
  <si>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</si>
  <si>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</si>
  <si>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</si>
  <si>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</si>
  <si>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</si>
  <si>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</si>
  <si>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</si>
  <si>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</si>
  <si>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</si>
  <si>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</si>
  <si>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</si>
  <si>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</si>
  <si>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</si>
  <si>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</si>
  <si>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</si>
  <si>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</si>
  <si>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</si>
  <si>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</si>
  <si>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</si>
  <si>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</si>
  <si>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</si>
  <si>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</si>
  <si>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</si>
  <si>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</si>
  <si>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</si>
  <si>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</si>
  <si>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</si>
  <si>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</si>
  <si>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</si>
  <si>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</si>
  <si>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</si>
  <si>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</si>
  <si>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</si>
  <si>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</si>
  <si>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</si>
  <si>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</si>
  <si>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</si>
  <si>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</si>
  <si>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</si>
  <si>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</si>
  <si>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</si>
  <si>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</si>
  <si>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</si>
  <si>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</si>
  <si>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</si>
  <si>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</si>
  <si>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</si>
  <si>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</si>
  <si>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</si>
  <si>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</si>
  <si>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</si>
  <si>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</si>
  <si>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</si>
  <si>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</si>
  <si>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</si>
  <si>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</si>
  <si>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</si>
  <si>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</si>
  <si>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</si>
  <si>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</si>
  <si>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</si>
  <si>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</si>
  <si>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</si>
  <si>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</si>
  <si>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</si>
  <si>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</si>
  <si>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</si>
  <si>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</si>
  <si>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</si>
  <si>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</si>
  <si>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</si>
  <si>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</si>
  <si>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</si>
  <si>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</si>
  <si>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</si>
  <si>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</si>
  <si>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</si>
  <si>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</si>
  <si>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</si>
  <si>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</si>
  <si>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</si>
  <si>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</si>
  <si>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</si>
  <si>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</si>
  <si>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</si>
  <si>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</si>
  <si>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</si>
  <si>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</si>
  <si>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</si>
  <si>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</si>
  <si>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</si>
  <si>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</si>
  <si>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</si>
  <si>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</si>
  <si>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</si>
  <si>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</si>
  <si>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</si>
  <si>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</si>
  <si>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</si>
  <si>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</si>
  <si>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</si>
  <si>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</si>
  <si>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</si>
  <si>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</si>
  <si>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</si>
  <si>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</si>
  <si>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</si>
  <si>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</si>
  <si>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</si>
  <si>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</si>
  <si>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</si>
  <si>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</si>
  <si>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</si>
  <si>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</si>
  <si>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</si>
  <si>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</si>
  <si>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</si>
  <si>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</si>
  <si>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</si>
  <si>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</si>
  <si>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</si>
  <si>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</si>
  <si>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</si>
  <si>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</si>
  <si>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</si>
  <si>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</si>
  <si>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</si>
  <si>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</si>
  <si>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</si>
  <si>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</si>
  <si>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</si>
  <si>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</si>
  <si>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</si>
  <si>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</si>
  <si>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</si>
  <si>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</si>
  <si>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</si>
  <si>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</si>
  <si>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</si>
  <si>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</si>
  <si>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</si>
  <si>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</si>
  <si>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</si>
  <si>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</si>
  <si>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</si>
  <si>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</si>
  <si>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</si>
  <si>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</si>
  <si>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</si>
  <si>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</si>
  <si>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</si>
  <si>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</si>
  <si>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</si>
  <si>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</si>
  <si>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</si>
  <si>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</si>
  <si>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</si>
  <si>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</si>
  <si>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</si>
  <si>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</si>
  <si>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</si>
  <si>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</si>
  <si>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</si>
  <si>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</si>
  <si>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</si>
  <si>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</si>
  <si>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</si>
  <si>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</si>
  <si>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</si>
  <si>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</si>
  <si>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</si>
  <si>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</si>
  <si>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</si>
  <si>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</si>
  <si>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</si>
  <si>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</si>
  <si>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</si>
  <si>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</si>
  <si>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</si>
  <si>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</si>
  <si>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</si>
  <si>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</si>
  <si>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</si>
  <si>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</si>
  <si>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</si>
  <si>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</si>
  <si>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</si>
  <si>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</si>
  <si>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</si>
  <si>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</si>
  <si>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</si>
  <si>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</si>
  <si>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</si>
  <si>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</si>
  <si>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</si>
  <si>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</si>
  <si>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</si>
  <si>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</si>
  <si>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</si>
  <si>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</si>
  <si>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</si>
  <si>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</si>
  <si>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</si>
  <si>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</si>
  <si>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</si>
  <si>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</si>
  <si>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</si>
  <si>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</si>
  <si>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</si>
  <si>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</si>
  <si>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</si>
  <si>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</si>
  <si>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</si>
  <si>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</si>
  <si>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</si>
  <si>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</si>
  <si>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</si>
  <si>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</si>
  <si>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</si>
  <si>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</si>
  <si>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</si>
  <si>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</si>
  <si>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</si>
  <si>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</si>
  <si>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</si>
  <si>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</si>
  <si>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</si>
  <si>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</si>
  <si>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</si>
  <si>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</si>
  <si>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</si>
  <si>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</si>
  <si>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</si>
  <si>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</si>
  <si>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</si>
  <si>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</si>
  <si>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</si>
  <si>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</si>
  <si>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</si>
  <si>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</si>
  <si>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</si>
  <si>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</si>
  <si>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</si>
  <si>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</si>
  <si>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</si>
  <si>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</si>
  <si>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</si>
  <si>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</si>
  <si>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</si>
  <si>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</si>
  <si>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</si>
  <si>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</si>
  <si>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</si>
  <si>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</si>
  <si>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</si>
  <si>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</si>
  <si>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</si>
  <si>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</si>
  <si>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</si>
  <si>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</si>
  <si>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</si>
  <si>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</si>
  <si>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</si>
  <si>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</si>
  <si>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</si>
  <si>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</si>
  <si>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</si>
  <si>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</si>
  <si>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</si>
  <si>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</si>
  <si>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</si>
  <si>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</si>
  <si>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</si>
  <si>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</si>
  <si>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</si>
  <si>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</si>
  <si>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</si>
  <si>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</si>
  <si>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</si>
  <si>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</si>
  <si>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</si>
  <si>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</si>
  <si>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</si>
  <si>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</si>
  <si>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</si>
  <si>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</si>
  <si>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</si>
  <si>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</si>
  <si>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</si>
  <si>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</si>
  <si>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</si>
  <si>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</si>
  <si>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</si>
  <si>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</si>
  <si>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</si>
  <si>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</si>
  <si>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</si>
  <si>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</si>
  <si>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</si>
  <si>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</si>
  <si>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</si>
  <si>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</si>
  <si>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</si>
  <si>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</si>
  <si>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</si>
  <si>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</si>
  <si>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</si>
  <si>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</si>
  <si>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</si>
  <si>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</si>
  <si>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</si>
  <si>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</si>
  <si>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</si>
  <si>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</si>
  <si>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</si>
  <si>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</si>
  <si>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</si>
  <si>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</si>
  <si>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</si>
  <si>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</si>
  <si>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</si>
  <si>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</si>
  <si>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</si>
  <si>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</si>
  <si>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</si>
  <si>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</si>
  <si>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</si>
  <si>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</si>
  <si>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</si>
  <si>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</si>
  <si>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</si>
  <si>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</si>
  <si>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</si>
  <si>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</si>
  <si>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</si>
  <si>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</si>
  <si>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</si>
  <si>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</si>
  <si>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</si>
  <si>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</si>
  <si>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</si>
  <si>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</si>
  <si>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</si>
  <si>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</si>
  <si>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</si>
  <si>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</si>
  <si>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</si>
  <si>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</si>
  <si>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</si>
  <si>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</si>
  <si>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</si>
  <si>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</si>
  <si>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</si>
  <si>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</si>
  <si>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</si>
  <si>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</si>
  <si>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</si>
  <si>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</si>
  <si>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</si>
  <si>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</si>
  <si>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</si>
  <si>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</si>
  <si>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</si>
  <si>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</si>
  <si>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</si>
  <si>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</si>
  <si>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</si>
  <si>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</si>
  <si>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</si>
  <si>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</si>
  <si>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</si>
  <si>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</si>
  <si>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</si>
  <si>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</si>
  <si>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</si>
  <si>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</si>
  <si>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</si>
  <si>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</si>
  <si>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</si>
  <si>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</si>
  <si>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</si>
  <si>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</si>
  <si>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</si>
  <si>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</si>
  <si>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</si>
  <si>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</si>
  <si>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</si>
  <si>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</si>
  <si>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</si>
  <si>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</si>
  <si>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</si>
  <si>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</si>
  <si>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</si>
  <si>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</si>
  <si>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</si>
  <si>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</si>
  <si>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</si>
  <si>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</si>
  <si>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</si>
  <si>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</si>
  <si>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</si>
  <si>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</si>
  <si>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</si>
  <si>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</si>
  <si>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</si>
  <si>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</si>
  <si>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</si>
  <si>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</si>
  <si>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</si>
  <si>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</si>
  <si>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</si>
  <si>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</si>
  <si>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</si>
  <si>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</si>
  <si>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</si>
  <si>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</si>
  <si>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</si>
  <si>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</si>
  <si>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</si>
  <si>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</si>
  <si>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</si>
  <si>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</si>
  <si>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</si>
  <si>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</si>
  <si>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</si>
  <si>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</si>
  <si>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</si>
  <si>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</si>
  <si>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</si>
  <si>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</si>
  <si>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</si>
  <si>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</si>
  <si>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</si>
  <si>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</si>
  <si>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</si>
  <si>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</si>
  <si>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</si>
  <si>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</si>
  <si>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</si>
  <si>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</si>
  <si>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</si>
  <si>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</si>
  <si>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</si>
  <si>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</si>
  <si>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</si>
  <si>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</si>
  <si>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</si>
  <si>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</si>
  <si>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</si>
  <si>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</si>
  <si>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</si>
  <si>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</si>
  <si>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</si>
  <si>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</si>
  <si>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</si>
  <si>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</si>
  <si>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</si>
  <si>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</si>
  <si>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</si>
  <si>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</si>
  <si>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</si>
  <si>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</si>
  <si>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</si>
  <si>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</si>
  <si>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</si>
  <si>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</si>
  <si>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</si>
  <si>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</si>
  <si>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</si>
  <si>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</si>
  <si>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</si>
  <si>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</si>
  <si>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</si>
  <si>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</si>
  <si>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</si>
  <si>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</si>
  <si>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</si>
  <si>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</si>
  <si>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</si>
  <si>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</si>
  <si>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</si>
  <si>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</si>
  <si>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</si>
  <si>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</si>
  <si>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</si>
  <si>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</si>
  <si>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</si>
  <si>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</si>
  <si>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</si>
  <si>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</si>
  <si>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</si>
  <si>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</si>
  <si>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</si>
  <si>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</si>
  <si>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</si>
  <si>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</si>
  <si>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</si>
  <si>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</si>
  <si>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</si>
  <si>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</si>
  <si>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</si>
  <si>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</si>
  <si>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</si>
  <si>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</si>
  <si>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</si>
  <si>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</si>
  <si>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</si>
  <si>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</si>
  <si>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</si>
  <si>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</si>
  <si>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</si>
  <si>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</si>
  <si>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</si>
  <si>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</si>
  <si>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</si>
  <si>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</si>
  <si>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</si>
  <si>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</si>
  <si>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</si>
  <si>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</si>
  <si>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</si>
  <si>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</si>
  <si>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</si>
  <si>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</si>
  <si>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</si>
  <si>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</si>
  <si>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</si>
  <si>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</si>
  <si>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</si>
  <si>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</si>
  <si>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</si>
  <si>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</si>
  <si>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</si>
  <si>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</si>
  <si>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</si>
  <si>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</si>
  <si>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</si>
  <si>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</si>
  <si>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</si>
  <si>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</si>
  <si>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</si>
  <si>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</si>
  <si>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</si>
  <si>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</si>
  <si>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</si>
  <si>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</si>
  <si>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</si>
  <si>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</si>
  <si>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</si>
  <si>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</si>
  <si>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</si>
  <si>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</si>
  <si>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</si>
  <si>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</si>
  <si>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</si>
  <si>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</si>
  <si>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</si>
  <si>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</si>
  <si>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</si>
  <si>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</si>
  <si>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</si>
  <si>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</si>
  <si>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</si>
  <si>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</si>
  <si>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</si>
  <si>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</si>
  <si>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</si>
  <si>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</si>
  <si>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</si>
  <si>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</si>
  <si>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</si>
  <si>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</si>
  <si>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</si>
  <si>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</si>
  <si>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</si>
  <si>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</si>
  <si>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</si>
  <si>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</si>
  <si>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</si>
  <si>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</si>
  <si>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</si>
  <si>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</si>
  <si>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</si>
  <si>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</si>
  <si>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</si>
  <si>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</si>
  <si>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</si>
  <si>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</si>
  <si>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</si>
  <si>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</si>
  <si>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</si>
  <si>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</si>
  <si>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</si>
  <si>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</si>
  <si>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</si>
  <si>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</si>
  <si>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</si>
  <si>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</si>
  <si>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</si>
  <si>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</si>
  <si>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</si>
  <si>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</si>
  <si>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</si>
  <si>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</si>
  <si>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</si>
  <si>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</si>
  <si>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</si>
  <si>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</si>
  <si>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</si>
  <si>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</si>
  <si>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</si>
  <si>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</si>
  <si>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</si>
  <si>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</si>
  <si>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</si>
  <si>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</si>
  <si>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</si>
  <si>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</si>
  <si>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</si>
  <si>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</si>
  <si>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</si>
  <si>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</si>
  <si>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</si>
  <si>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</si>
  <si>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</si>
  <si>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</si>
  <si>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</si>
  <si>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</si>
  <si>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</si>
  <si>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</si>
  <si>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</si>
  <si>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</si>
  <si>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</si>
  <si>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</si>
  <si>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</si>
  <si>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</si>
  <si>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</si>
  <si>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</si>
  <si>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</si>
  <si>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</si>
  <si>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</si>
  <si>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</si>
  <si>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</si>
  <si>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</si>
  <si>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</si>
  <si>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</si>
  <si>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</si>
  <si>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</si>
  <si>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</si>
  <si>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</si>
  <si>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</si>
  <si>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</si>
  <si>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</si>
  <si>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</si>
  <si>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</si>
  <si>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</si>
  <si>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</si>
  <si>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</si>
  <si>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</si>
  <si>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</si>
  <si>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</si>
  <si>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</si>
  <si>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</si>
  <si>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</si>
  <si>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</si>
  <si>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</si>
  <si>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</si>
  <si>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</si>
  <si>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</si>
  <si>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</si>
  <si>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</si>
  <si>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</si>
  <si>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</si>
  <si>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</si>
  <si>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</si>
  <si>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</si>
  <si>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</si>
  <si>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</si>
  <si>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</si>
  <si>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</si>
  <si>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</si>
  <si>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</si>
  <si>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</si>
  <si>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</si>
  <si>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</si>
  <si>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</si>
  <si>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</si>
  <si>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</si>
  <si>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</si>
  <si>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</si>
  <si>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</si>
  <si>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</si>
  <si>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</si>
  <si>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</si>
  <si>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</si>
  <si>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</si>
  <si>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</si>
  <si>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</si>
  <si>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</si>
  <si>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</si>
  <si>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</si>
  <si>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</si>
  <si>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</si>
  <si>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</si>
  <si>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</si>
  <si>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</si>
  <si>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</si>
  <si>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</si>
  <si>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</si>
  <si>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</si>
  <si>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</si>
  <si>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</si>
  <si>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</si>
  <si>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</si>
  <si>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</si>
  <si>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</si>
  <si>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</si>
  <si>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</si>
  <si>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</si>
  <si>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</si>
  <si>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</si>
  <si>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</si>
  <si>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</si>
  <si>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</si>
  <si>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</si>
  <si>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</si>
  <si>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</si>
  <si>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</si>
  <si>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</si>
  <si>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</si>
  <si>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</si>
  <si>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</si>
  <si>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</si>
  <si>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</si>
  <si>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</si>
  <si>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</si>
  <si>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</si>
  <si>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</si>
  <si>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</si>
  <si>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</si>
  <si>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</si>
  <si>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</si>
  <si>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</si>
  <si>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</si>
  <si>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</si>
  <si>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</si>
  <si>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</si>
  <si>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</si>
  <si>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</si>
  <si>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</si>
  <si>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</si>
  <si>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</si>
  <si>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</si>
  <si>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</si>
  <si>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</si>
  <si>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</si>
  <si>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</si>
  <si>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</si>
  <si>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</si>
  <si>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</si>
  <si>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</si>
  <si>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</si>
  <si>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</si>
  <si>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</si>
  <si>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</si>
  <si>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</si>
  <si>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</si>
  <si>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</si>
  <si>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</si>
  <si>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</si>
  <si>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</si>
  <si>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</si>
  <si>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</si>
  <si>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</si>
  <si>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</si>
  <si>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</si>
  <si>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</si>
  <si>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</si>
  <si>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</si>
  <si>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</si>
  <si>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</si>
  <si>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</si>
  <si>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</si>
  <si>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</si>
  <si>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</si>
  <si>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</si>
  <si>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</si>
  <si>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</si>
  <si>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</si>
  <si>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</si>
  <si>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</si>
  <si>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</si>
  <si>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</si>
  <si>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</si>
  <si>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</si>
  <si>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</si>
  <si>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</si>
  <si>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</si>
  <si>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</si>
  <si>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</si>
  <si>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</si>
  <si>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</si>
  <si>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</si>
  <si>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</si>
  <si>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</si>
  <si>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</si>
  <si>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</si>
  <si>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</si>
  <si>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</si>
  <si>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</si>
  <si>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</si>
  <si>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</si>
  <si>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</si>
  <si>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</si>
  <si>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</si>
  <si>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</si>
  <si>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</si>
  <si>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</si>
  <si>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</si>
  <si>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</si>
  <si>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</si>
  <si>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</si>
  <si>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</si>
  <si>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</si>
  <si>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</si>
  <si>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</si>
  <si>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</si>
  <si>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</si>
  <si>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</si>
  <si>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</si>
  <si>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</si>
  <si>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</si>
  <si>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</si>
  <si>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</si>
  <si>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</si>
  <si>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</si>
  <si>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</si>
  <si>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</si>
  <si>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</si>
  <si>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</si>
  <si>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</si>
  <si>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</si>
  <si>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</si>
  <si>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</si>
  <si>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</si>
  <si>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</si>
  <si>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</si>
  <si>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</si>
  <si>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</si>
  <si>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</si>
  <si>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</si>
  <si>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</si>
  <si>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</si>
  <si>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</si>
  <si>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</si>
  <si>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</si>
  <si>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</si>
  <si>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</si>
  <si>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</si>
  <si>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</si>
  <si>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</si>
  <si>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</si>
  <si>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</si>
  <si>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</si>
  <si>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</si>
  <si>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</si>
  <si>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</si>
  <si>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</si>
  <si>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</si>
  <si>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</si>
  <si>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</si>
  <si>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</si>
  <si>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</si>
  <si>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</si>
  <si>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</si>
  <si>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</si>
  <si>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</si>
  <si>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</si>
  <si>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</si>
  <si>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</si>
  <si>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</si>
  <si>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</si>
  <si>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</si>
  <si>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</si>
  <si>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</si>
  <si>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</si>
  <si>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</si>
  <si>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</si>
  <si>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</si>
  <si>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</si>
  <si>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</si>
  <si>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</si>
  <si>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</si>
  <si>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</si>
  <si>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</si>
  <si>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</si>
  <si>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</si>
  <si>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</si>
  <si>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</si>
  <si>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</si>
  <si>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</si>
  <si>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</si>
  <si>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</si>
  <si>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</si>
  <si>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</si>
  <si>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</si>
  <si>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</si>
  <si>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</si>
  <si>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</si>
  <si>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</si>
  <si>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</si>
  <si>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</si>
  <si>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</si>
  <si>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</si>
  <si>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</si>
  <si>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</si>
  <si>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</si>
  <si>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</si>
  <si>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</si>
  <si>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</si>
  <si>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</si>
  <si>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</si>
  <si>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</si>
  <si>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</si>
  <si>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</si>
  <si>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</si>
  <si>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</si>
  <si>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</si>
  <si>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</si>
  <si>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</si>
  <si>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</si>
  <si>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</si>
  <si>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</si>
  <si>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</si>
  <si>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</si>
  <si>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</si>
  <si>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</si>
  <si>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</si>
  <si>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</si>
  <si>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</si>
  <si>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</si>
  <si>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</si>
  <si>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</si>
  <si>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</si>
  <si>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</si>
  <si>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</si>
  <si>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</si>
  <si>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</si>
  <si>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</si>
  <si>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</si>
  <si>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</si>
  <si>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</si>
  <si>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</si>
  <si>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</si>
  <si>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</si>
  <si>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</si>
  <si>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</si>
  <si>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</si>
  <si>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</si>
  <si>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</si>
  <si>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</si>
  <si>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</si>
  <si>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</si>
  <si>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</si>
  <si>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</si>
  <si>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</si>
  <si>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</si>
  <si>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</si>
  <si>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</si>
  <si>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</si>
  <si>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</si>
  <si>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</si>
  <si>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</si>
  <si>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</si>
  <si>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</si>
  <si>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</si>
  <si>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</si>
  <si>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</si>
  <si>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</si>
  <si>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</si>
  <si>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</si>
  <si>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</si>
  <si>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</si>
  <si>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</si>
  <si>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</si>
  <si>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</si>
  <si>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</si>
  <si>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</si>
  <si>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</si>
  <si>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</si>
  <si>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</si>
  <si>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</si>
  <si>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</si>
  <si>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</si>
  <si>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</si>
  <si>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</si>
  <si>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</si>
  <si>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</si>
  <si>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</si>
  <si>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</si>
  <si>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</si>
  <si>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</si>
  <si>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</si>
  <si>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</si>
  <si>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</si>
  <si>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</si>
  <si>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</si>
  <si>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</si>
  <si>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</si>
  <si>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</si>
  <si>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</si>
  <si>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</si>
  <si>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</si>
  <si>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</si>
  <si>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</si>
  <si>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</si>
  <si>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</si>
  <si>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</si>
  <si>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</si>
  <si>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</si>
  <si>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</si>
  <si>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</si>
  <si>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</si>
  <si>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</si>
  <si>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</si>
  <si>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</si>
  <si>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</si>
  <si>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</si>
  <si>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</si>
  <si>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</si>
  <si>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</si>
  <si>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</si>
  <si>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</si>
  <si>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</si>
  <si>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</si>
  <si>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</si>
  <si>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</si>
  <si>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</si>
  <si>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</si>
  <si>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</si>
  <si>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</si>
  <si>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</si>
  <si>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</si>
  <si>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</si>
  <si>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</si>
  <si>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</si>
  <si>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</si>
  <si>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</si>
  <si>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</si>
  <si>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</si>
  <si>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</si>
  <si>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</si>
  <si>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</si>
  <si>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</si>
  <si>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</si>
  <si>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</si>
  <si>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</si>
  <si>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</si>
  <si>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</si>
  <si>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</si>
  <si>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</si>
  <si>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</si>
  <si>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</si>
  <si>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</si>
  <si>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</si>
  <si>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</si>
  <si>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</si>
  <si>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</si>
  <si>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</si>
  <si>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</si>
  <si>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</si>
  <si>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</si>
  <si>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</si>
  <si>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</si>
  <si>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</si>
  <si>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</si>
  <si>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</si>
  <si>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</si>
  <si>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</si>
  <si>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</si>
  <si>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</si>
  <si>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</si>
  <si>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</si>
  <si>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</si>
  <si>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</si>
  <si>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</si>
  <si>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</si>
  <si>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</si>
  <si>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</si>
  <si>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</si>
  <si>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</si>
  <si>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</si>
  <si>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</si>
  <si>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</si>
  <si>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</si>
  <si>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</si>
  <si>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</si>
  <si>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</si>
  <si>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</si>
  <si>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</si>
  <si>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</si>
  <si>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</si>
  <si>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</si>
  <si>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</si>
  <si>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</si>
  <si>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</si>
  <si>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</si>
  <si>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</si>
  <si>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</si>
  <si>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</si>
  <si>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</si>
  <si>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</si>
  <si>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</si>
  <si>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</si>
  <si>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</si>
  <si>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</si>
  <si>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</si>
  <si>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</si>
  <si>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</si>
  <si>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</si>
  <si>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</si>
  <si>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</si>
  <si>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</si>
  <si>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</si>
  <si>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</si>
  <si>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</si>
  <si>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</si>
  <si>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</si>
  <si>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</si>
  <si>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</si>
  <si>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</si>
  <si>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</si>
  <si>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</si>
  <si>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</si>
  <si>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</si>
  <si>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</si>
  <si>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</si>
  <si>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</si>
  <si>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</si>
  <si>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</si>
  <si>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</si>
  <si>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</si>
  <si>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</si>
  <si>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</si>
  <si>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</si>
  <si>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</si>
  <si>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</si>
  <si>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</si>
  <si>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</si>
  <si>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</si>
  <si>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</si>
  <si>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</si>
  <si>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</si>
  <si>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</si>
  <si>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</si>
  <si>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</si>
  <si>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</si>
  <si>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</si>
  <si>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</si>
  <si>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</si>
  <si>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</si>
  <si>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</si>
  <si>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</si>
  <si>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</si>
  <si>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</si>
  <si>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</si>
  <si>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</si>
  <si>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</si>
  <si>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</si>
  <si>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</si>
  <si>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</si>
  <si>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</si>
  <si>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</si>
  <si>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</si>
  <si>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</si>
  <si>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</si>
  <si>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</si>
  <si>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</si>
  <si>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</si>
  <si>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</si>
  <si>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</si>
  <si>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</si>
  <si>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</si>
  <si>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</si>
  <si>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</si>
  <si>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</si>
  <si>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</si>
  <si>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</si>
  <si>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</si>
  <si>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</si>
  <si>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</si>
  <si>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</si>
  <si>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</si>
  <si>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</si>
  <si>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</si>
  <si>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</si>
  <si>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</si>
  <si>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</si>
  <si>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</si>
  <si>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</si>
  <si>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</si>
  <si>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</si>
  <si>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</si>
  <si>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</si>
  <si>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</si>
  <si>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</si>
  <si>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</si>
  <si>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</si>
  <si>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</si>
  <si>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</si>
  <si>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</si>
  <si>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</si>
  <si>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</si>
  <si>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</si>
  <si>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</si>
  <si>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</si>
  <si>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</si>
  <si>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</si>
  <si>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</si>
  <si>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</si>
  <si>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</si>
  <si>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</si>
  <si>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</si>
  <si>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</si>
  <si>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</si>
  <si>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</si>
  <si>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</si>
  <si>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</si>
  <si>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</si>
  <si>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</si>
  <si>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</si>
  <si>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</si>
  <si>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</si>
  <si>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</si>
  <si>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</si>
  <si>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</si>
  <si>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</si>
  <si>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</si>
  <si>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</si>
  <si>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</si>
  <si>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</si>
  <si>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</si>
  <si>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</si>
  <si>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</si>
  <si>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</si>
  <si>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</si>
  <si>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</si>
  <si>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</si>
  <si>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</si>
  <si>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</si>
  <si>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</si>
  <si>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</si>
  <si>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</si>
  <si>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</si>
  <si>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</si>
  <si>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</si>
  <si>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</si>
  <si>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</si>
  <si>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</si>
  <si>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</si>
  <si>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</si>
  <si>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</si>
  <si>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</si>
  <si>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</si>
  <si>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</si>
  <si>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</si>
  <si>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</si>
  <si>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</si>
  <si>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</si>
  <si>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</si>
  <si>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</si>
  <si>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</si>
  <si>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</si>
  <si>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</si>
  <si>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</si>
  <si>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</si>
  <si>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</si>
  <si>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</si>
  <si>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</si>
  <si>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</si>
  <si>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</si>
  <si>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</si>
  <si>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</si>
  <si>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</si>
  <si>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</si>
  <si>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</si>
  <si>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</si>
  <si>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</si>
  <si>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</si>
  <si>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</si>
  <si>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</si>
  <si>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</si>
  <si>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</si>
  <si>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</si>
  <si>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</si>
  <si>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</si>
  <si>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</si>
  <si>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</si>
  <si>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</si>
  <si>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</si>
  <si>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</si>
  <si>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</si>
  <si>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</si>
  <si>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</si>
  <si>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</si>
  <si>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</si>
  <si>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</si>
  <si>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</si>
  <si>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</si>
  <si>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</si>
  <si>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</si>
  <si>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</si>
  <si>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</si>
  <si>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</si>
  <si>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</si>
  <si>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</si>
  <si>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</si>
  <si>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</si>
  <si>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</si>
  <si>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</si>
  <si>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</si>
  <si>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</si>
  <si>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</si>
  <si>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</si>
  <si>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</si>
  <si>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</si>
  <si>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</si>
  <si>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</si>
  <si>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</si>
  <si>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</si>
  <si>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</si>
  <si>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</si>
  <si>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</si>
  <si>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</si>
  <si>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</si>
  <si>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</si>
  <si>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</si>
  <si>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</si>
  <si>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</si>
  <si>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</si>
  <si>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</si>
  <si>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</si>
  <si>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</si>
  <si>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</si>
  <si>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</si>
  <si>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</si>
  <si>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</si>
  <si>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</si>
  <si>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</si>
  <si>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</si>
  <si>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</si>
  <si>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</si>
  <si>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</si>
  <si>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</si>
  <si>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</si>
  <si>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</si>
  <si>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</si>
  <si>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</si>
  <si>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</si>
  <si>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</si>
  <si>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</si>
  <si>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</si>
  <si>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</si>
  <si>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</si>
  <si>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</si>
  <si>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</si>
  <si>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</si>
  <si>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</si>
  <si>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</si>
  <si>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</si>
  <si>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</si>
  <si>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</si>
  <si>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</si>
  <si>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</si>
  <si>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</si>
  <si>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</si>
  <si>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</si>
  <si>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</si>
  <si>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</si>
  <si>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</si>
  <si>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</si>
  <si>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</si>
  <si>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</si>
  <si>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</si>
  <si>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</si>
  <si>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</si>
  <si>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</si>
  <si>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</si>
  <si>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</si>
  <si>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</si>
  <si>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</si>
  <si>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</si>
  <si>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</si>
  <si>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</si>
  <si>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</si>
  <si>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</si>
  <si>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</si>
  <si>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</si>
  <si>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</si>
  <si>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</si>
  <si>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</si>
  <si>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</si>
  <si>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</si>
  <si>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</si>
  <si>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</si>
  <si>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</si>
  <si>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</si>
  <si>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</si>
  <si>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</si>
  <si>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</si>
  <si>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</si>
  <si>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</si>
  <si>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</si>
  <si>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</si>
  <si>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</si>
  <si>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</si>
  <si>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</si>
  <si>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</si>
  <si>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</si>
  <si>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</si>
  <si>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</si>
  <si>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</si>
  <si>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</si>
  <si>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</si>
  <si>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</si>
  <si>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</si>
  <si>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</si>
  <si>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</si>
  <si>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</si>
  <si>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</si>
  <si>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</si>
  <si>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</si>
  <si>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</si>
  <si>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</si>
  <si>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</si>
  <si>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</si>
  <si>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</si>
  <si>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</si>
  <si>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</si>
  <si>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</si>
  <si>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</si>
  <si>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</si>
  <si>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</si>
  <si>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</si>
  <si>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</si>
  <si>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</si>
  <si>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</si>
  <si>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</si>
  <si>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</si>
  <si>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</si>
  <si>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</si>
  <si>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</si>
  <si>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</si>
  <si>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</si>
  <si>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</si>
  <si>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</si>
  <si>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</si>
  <si>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</si>
  <si>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</si>
  <si>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</si>
  <si>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</si>
  <si>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</si>
  <si>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</si>
  <si>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</si>
  <si>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</si>
  <si>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</si>
  <si>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</si>
  <si>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</si>
  <si>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</si>
  <si>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</si>
  <si>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</si>
  <si>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</si>
  <si>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</si>
  <si>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</si>
  <si>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</si>
  <si>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</si>
  <si>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</si>
  <si>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</si>
  <si>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</si>
  <si>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</si>
  <si>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</si>
  <si>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</si>
  <si>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</si>
  <si>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</si>
  <si>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</si>
  <si>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</si>
  <si>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</si>
  <si>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</si>
  <si>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</si>
  <si>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</si>
  <si>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</si>
  <si>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</si>
  <si>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</si>
  <si>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</si>
  <si>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</si>
  <si>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</si>
  <si>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</si>
  <si>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</si>
  <si>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</si>
  <si>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</si>
  <si>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</si>
  <si>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</si>
  <si>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</si>
  <si>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</si>
  <si>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</si>
  <si>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</si>
  <si>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</si>
  <si>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</si>
  <si>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</si>
  <si>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</si>
  <si>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</si>
  <si>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</si>
  <si>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</si>
  <si>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</si>
  <si>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</si>
  <si>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</si>
  <si>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</si>
  <si>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</si>
  <si>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</si>
  <si>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</si>
  <si>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</si>
  <si>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</si>
  <si>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</si>
  <si>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</si>
  <si>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</si>
  <si>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</si>
  <si>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</si>
  <si>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</si>
  <si>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</si>
  <si>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</si>
  <si>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</si>
  <si>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</si>
  <si>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</si>
  <si>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</si>
  <si>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</si>
  <si>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</si>
  <si>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</si>
  <si>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</si>
  <si>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</si>
  <si>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</si>
  <si>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</si>
  <si>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</si>
  <si>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</si>
  <si>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</si>
  <si>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</si>
  <si>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</si>
  <si>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</si>
  <si>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</si>
  <si>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</si>
  <si>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</si>
  <si>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</si>
  <si>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</si>
  <si>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</si>
  <si>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</si>
  <si>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</si>
  <si>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</si>
  <si>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</si>
  <si>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</si>
  <si>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</si>
  <si>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</si>
  <si>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</si>
  <si>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</si>
  <si>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</si>
  <si>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</si>
  <si>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</si>
  <si>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</si>
  <si>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</si>
  <si>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</si>
  <si>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</si>
  <si>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</si>
  <si>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</si>
  <si>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</si>
  <si>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</si>
  <si>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</si>
  <si>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</si>
  <si>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</si>
  <si>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</si>
  <si>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</si>
  <si>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</si>
  <si>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</si>
  <si>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</si>
  <si>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</si>
  <si>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</si>
  <si>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</si>
  <si>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</si>
  <si>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</si>
  <si>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</si>
  <si>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</si>
  <si>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</si>
  <si>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</si>
  <si>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</si>
  <si>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</si>
  <si>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</si>
  <si>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</si>
  <si>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</si>
  <si>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</si>
  <si>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</si>
  <si>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</si>
  <si>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</si>
  <si>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</si>
  <si>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</si>
  <si>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</si>
  <si>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</si>
  <si>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</si>
  <si>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</si>
  <si>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</si>
  <si>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</si>
  <si>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</si>
  <si>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</si>
  <si>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</si>
  <si>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</si>
  <si>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</si>
  <si>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</si>
  <si>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</si>
  <si>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</si>
  <si>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</si>
  <si>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</si>
  <si>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</si>
  <si>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</si>
  <si>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</si>
  <si>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</si>
  <si>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</si>
  <si>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</si>
  <si>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</si>
  <si>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</si>
  <si>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</si>
  <si>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</si>
  <si>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</si>
  <si>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</si>
  <si>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</si>
  <si>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</si>
  <si>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</si>
  <si>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</si>
  <si>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</si>
  <si>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</si>
  <si>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</si>
  <si>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</si>
  <si>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</si>
  <si>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</si>
  <si>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</si>
  <si>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</si>
  <si>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</si>
  <si>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</si>
  <si>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</si>
  <si>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</si>
  <si>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</si>
  <si>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</si>
  <si>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</si>
  <si>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</si>
  <si>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</si>
  <si>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</si>
  <si>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</si>
  <si>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</si>
  <si>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</si>
  <si>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</si>
  <si>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</si>
  <si>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</si>
  <si>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</si>
  <si>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</si>
  <si>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</si>
  <si>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</si>
  <si>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</si>
  <si>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</si>
  <si>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</si>
  <si>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</si>
  <si>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</si>
  <si>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</si>
  <si>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</si>
  <si>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</si>
  <si>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</si>
  <si>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</si>
  <si>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</si>
  <si>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</si>
  <si>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</si>
  <si>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</si>
  <si>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</si>
  <si>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</si>
  <si>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</si>
  <si>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</si>
  <si>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</si>
  <si>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</si>
  <si>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</si>
  <si>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</si>
  <si>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</si>
  <si>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</si>
  <si>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</si>
  <si>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</si>
  <si>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</si>
  <si>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</si>
  <si>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</si>
  <si>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</si>
  <si>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</si>
  <si>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</si>
  <si>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</si>
  <si>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</si>
  <si>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</si>
  <si>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</si>
  <si>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</si>
  <si>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</si>
  <si>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</si>
  <si>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</si>
  <si>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</si>
  <si>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</si>
  <si>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</si>
  <si>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</si>
  <si>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</si>
  <si>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</si>
  <si>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</si>
  <si>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</si>
  <si>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</si>
  <si>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</si>
  <si>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</si>
  <si>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</si>
  <si>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</si>
  <si>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</si>
  <si>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</si>
  <si>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</si>
  <si>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</si>
  <si>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</si>
  <si>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</si>
  <si>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</si>
  <si>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</si>
  <si>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</si>
  <si>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</si>
  <si>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</si>
  <si>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</si>
  <si>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</si>
  <si>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</si>
  <si>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</si>
  <si>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</si>
  <si>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</si>
  <si>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</si>
  <si>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</si>
  <si>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</si>
  <si>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</si>
  <si>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</si>
  <si>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</si>
  <si>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</si>
  <si>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</si>
  <si>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</si>
  <si>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</si>
  <si>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</si>
  <si>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</si>
  <si>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</si>
  <si>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</si>
  <si>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</si>
  <si>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</si>
  <si>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</si>
  <si>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</si>
  <si>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</si>
  <si>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</si>
  <si>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</si>
  <si>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</si>
  <si>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</si>
  <si>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</si>
  <si>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</si>
  <si>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</si>
  <si>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</si>
  <si>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</si>
  <si>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</si>
  <si>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</si>
  <si>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</si>
  <si>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</si>
  <si>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</si>
  <si>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</si>
  <si>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</si>
  <si>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</si>
  <si>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</si>
  <si>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</si>
  <si>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</si>
  <si>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</si>
  <si>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</si>
  <si>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</si>
  <si>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</si>
  <si>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</si>
  <si>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</si>
  <si>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</si>
  <si>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</si>
  <si>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</si>
  <si>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</si>
  <si>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</si>
  <si>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</si>
  <si>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</si>
  <si>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</si>
  <si>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</si>
  <si>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</si>
  <si>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</si>
  <si>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</si>
  <si>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</si>
  <si>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</si>
  <si>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</si>
  <si>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</si>
  <si>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</si>
  <si>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</si>
  <si>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</si>
  <si>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</si>
  <si>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</si>
  <si>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</si>
  <si>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</si>
  <si>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</si>
  <si>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</si>
  <si>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</si>
  <si>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</si>
  <si>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</si>
  <si>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</si>
  <si>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</si>
  <si>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</si>
  <si>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</si>
  <si>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</si>
  <si>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</si>
  <si>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</si>
  <si>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</si>
  <si>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</si>
  <si>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</si>
  <si>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</si>
  <si>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</si>
  <si>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</si>
  <si>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</si>
  <si>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</si>
  <si>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</si>
  <si>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</si>
  <si>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</si>
  <si>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</si>
  <si>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</si>
  <si>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</si>
  <si>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</si>
  <si>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</si>
  <si>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</si>
  <si>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</si>
  <si>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</si>
  <si>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</si>
  <si>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</si>
  <si>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</si>
  <si>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</si>
  <si>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</si>
  <si>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</si>
  <si>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</si>
  <si>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</si>
  <si>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</si>
  <si>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</si>
  <si>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</si>
  <si>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</si>
  <si>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</si>
  <si>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</si>
  <si>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</si>
  <si>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</si>
  <si>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</si>
  <si>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</si>
  <si>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</si>
  <si>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</si>
  <si>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</si>
  <si>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</si>
  <si>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</si>
  <si>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</si>
  <si>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</si>
  <si>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</si>
  <si>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</si>
  <si>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</si>
  <si>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</si>
  <si>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</si>
  <si>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</si>
  <si>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</si>
  <si>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</si>
  <si>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</si>
  <si>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</si>
  <si>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</si>
  <si>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</si>
  <si>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</si>
  <si>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</si>
  <si>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</si>
  <si>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</si>
  <si>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</si>
  <si>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</si>
  <si>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</si>
  <si>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</si>
  <si>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</si>
  <si>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</si>
  <si>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</si>
  <si>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</si>
  <si>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</si>
  <si>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</si>
  <si>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</si>
  <si>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</si>
  <si>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</si>
  <si>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</si>
  <si>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</si>
  <si>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</si>
  <si>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</si>
  <si>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</si>
  <si>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</si>
  <si>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</si>
  <si>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</si>
  <si>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</si>
  <si>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</si>
  <si>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</si>
  <si>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</si>
  <si>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</si>
  <si>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</si>
  <si>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</si>
  <si>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</si>
  <si>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</si>
  <si>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</si>
  <si>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</si>
  <si>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</si>
  <si>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</si>
  <si>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</si>
  <si>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</si>
  <si>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</si>
  <si>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</si>
  <si>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</si>
  <si>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</si>
  <si>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</si>
  <si>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</si>
  <si>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</si>
  <si>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</si>
  <si>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</si>
  <si>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</si>
  <si>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</si>
  <si>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</si>
  <si>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</si>
  <si>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</si>
  <si>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</si>
  <si>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</si>
  <si>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</si>
  <si>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</si>
  <si>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</si>
  <si>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</si>
  <si>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</si>
  <si>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</si>
  <si>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</si>
  <si>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</si>
  <si>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</si>
  <si>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</si>
  <si>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</si>
  <si>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</si>
  <si>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</si>
  <si>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</si>
  <si>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</si>
  <si>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</si>
  <si>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</si>
  <si>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</si>
  <si>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</si>
  <si>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</si>
  <si>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</si>
  <si>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</si>
  <si>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</si>
  <si>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</si>
  <si>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</si>
  <si>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</si>
  <si>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</si>
  <si>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</si>
  <si>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</si>
  <si>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</si>
  <si>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</si>
  <si>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</si>
  <si>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</si>
  <si>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</si>
  <si>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</si>
  <si>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</si>
  <si>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</si>
  <si>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</si>
  <si>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</si>
  <si>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</si>
  <si>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</si>
  <si>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</si>
  <si>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</si>
  <si>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</si>
  <si>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</si>
  <si>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</si>
  <si>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</si>
  <si>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</si>
  <si>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</si>
  <si>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</si>
  <si>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</si>
  <si>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</si>
  <si>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</si>
  <si>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</si>
  <si>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</si>
  <si>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</si>
  <si>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</si>
  <si>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</si>
  <si>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</si>
  <si>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</si>
  <si>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</si>
  <si>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</si>
  <si>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</si>
  <si>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</si>
  <si>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</si>
  <si>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</si>
  <si>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</si>
  <si>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</si>
  <si>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</si>
  <si>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</si>
  <si>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</si>
  <si>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</si>
  <si>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</si>
  <si>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</si>
  <si>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</si>
  <si>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</si>
  <si>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</si>
  <si>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</si>
  <si>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</si>
  <si>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</si>
  <si>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</si>
  <si>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</si>
  <si>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</si>
  <si>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</si>
  <si>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</si>
  <si>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</si>
  <si>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</si>
  <si>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</si>
  <si>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</si>
  <si>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</si>
  <si>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</si>
  <si>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</si>
  <si>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</si>
  <si>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avergae donation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</si>
  <si>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</si>
  <si>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</si>
  <si>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</si>
  <si>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</si>
  <si>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</si>
  <si>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</si>
  <si>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</si>
  <si>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</si>
  <si>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</si>
  <si>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</si>
  <si>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</si>
  <si>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</si>
  <si>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</si>
  <si>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</si>
  <si>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</si>
  <si>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</si>
  <si>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</si>
  <si>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</si>
  <si>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</si>
  <si>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</si>
  <si>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</si>
  <si>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</si>
  <si>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</si>
  <si>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</si>
  <si>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</si>
  <si>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</si>
  <si>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</si>
  <si>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</si>
  <si>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</si>
  <si>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</si>
  <si>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</si>
  <si>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</si>
  <si>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</si>
  <si>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</si>
  <si>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</si>
  <si>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</si>
  <si>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</si>
  <si>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</si>
  <si>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</si>
  <si>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</si>
  <si>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</si>
  <si>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</si>
  <si>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</si>
  <si>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</si>
  <si>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</si>
  <si>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</si>
  <si>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</si>
  <si>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</si>
  <si>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</si>
  <si>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</si>
  <si>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</si>
  <si>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</si>
  <si>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</si>
  <si>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</si>
  <si>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</si>
  <si>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</si>
  <si>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</si>
  <si>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</si>
  <si>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 (launch)</t>
  </si>
  <si>
    <t>Date Created Conversion (deadline)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</si>
  <si>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</si>
  <si>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</si>
  <si>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</si>
  <si>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</si>
  <si>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</si>
  <si>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</si>
  <si>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</si>
  <si>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</si>
  <si>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</si>
  <si>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</si>
  <si>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</si>
  <si>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</si>
  <si>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</si>
  <si>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</si>
  <si>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blurbs</t>
  </si>
  <si>
    <t>Goal</t>
  </si>
  <si>
    <t>Pledged</t>
  </si>
  <si>
    <t>Count of Date Created Conversion (launch)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</si>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</sst>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2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Catergory Outcomes!PivotTable3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01393095093885E-2"/>
          <c:y val="0.12094395280235988"/>
          <c:w val="0.81134983127109106"/>
          <c:h val="0.736443221146029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Catergory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Catergory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8-0649-AB9B-D2B3323B027B}"/>
            </c:ext>
          </c:extLst>
        </c:ser>
        <c:ser>
          <c:idx val="1"/>
          <c:order val="1"/>
          <c:tx>
            <c:strRef>
              <c:f>'Parent Catergory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Catergory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8-0649-AB9B-D2B3323B027B}"/>
            </c:ext>
          </c:extLst>
        </c:ser>
        <c:ser>
          <c:idx val="2"/>
          <c:order val="2"/>
          <c:tx>
            <c:strRef>
              <c:f>'Parent Catergory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Catergory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8-0649-AB9B-D2B3323B027B}"/>
            </c:ext>
          </c:extLst>
        </c:ser>
        <c:ser>
          <c:idx val="3"/>
          <c:order val="3"/>
          <c:tx>
            <c:strRef>
              <c:f>'Parent Catergory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Catergory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8-0649-AB9B-D2B3323B0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0156479"/>
        <c:axId val="1330158127"/>
      </c:barChart>
      <c:catAx>
        <c:axId val="133015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58127"/>
        <c:crosses val="autoZero"/>
        <c:auto val="1"/>
        <c:lblAlgn val="ctr"/>
        <c:lblOffset val="100"/>
        <c:noMultiLvlLbl val="0"/>
      </c:catAx>
      <c:valAx>
        <c:axId val="1330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5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372450431647848E-2"/>
          <c:y val="0.10964912280701754"/>
          <c:w val="0.87851105208234515"/>
          <c:h val="0.746041580328774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7-3445-B21C-D7D6E056D00F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7-3445-B21C-D7D6E056D00F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7-3445-B21C-D7D6E056D00F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7-3445-B21C-D7D6E056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1507903"/>
        <c:axId val="1286275359"/>
      </c:barChart>
      <c:catAx>
        <c:axId val="133150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75359"/>
        <c:crosses val="autoZero"/>
        <c:auto val="1"/>
        <c:lblAlgn val="ctr"/>
        <c:lblOffset val="100"/>
        <c:noMultiLvlLbl val="0"/>
      </c:catAx>
      <c:valAx>
        <c:axId val="128627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50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30309750978671E-2"/>
          <c:y val="9.3841642228739003E-2"/>
          <c:w val="0.78459491240343537"/>
          <c:h val="0.838128247165585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F-2A4E-A1D8-A4B1FA4D4A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F-2A4E-A1D8-A4B1FA4D4A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5F-2A4E-A1D8-A4B1FA4D4A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5F-2A4E-A1D8-A4B1FA4D4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541503"/>
        <c:axId val="1353159919"/>
      </c:lineChart>
      <c:catAx>
        <c:axId val="135854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159919"/>
        <c:crosses val="autoZero"/>
        <c:auto val="1"/>
        <c:lblAlgn val="ctr"/>
        <c:lblOffset val="100"/>
        <c:noMultiLvlLbl val="0"/>
      </c:catAx>
      <c:valAx>
        <c:axId val="13531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4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00591681577131E-2"/>
          <c:y val="8.3094555873925502E-2"/>
          <c:w val="0.81305148792414073"/>
          <c:h val="0.85045845272206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8-B648-9304-E7EDFEDE74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F8-B648-9304-E7EDFEDE74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F8-B648-9304-E7EDFEDE7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030783"/>
        <c:axId val="1333032431"/>
      </c:lineChart>
      <c:catAx>
        <c:axId val="133303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32431"/>
        <c:crosses val="autoZero"/>
        <c:auto val="1"/>
        <c:lblAlgn val="ctr"/>
        <c:lblOffset val="100"/>
        <c:noMultiLvlLbl val="0"/>
      </c:catAx>
      <c:valAx>
        <c:axId val="133303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3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0.49645390070921985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B-924E-BAC3-880910B5C1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0.50354609929078009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B-924E-BAC3-880910B5C1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B-924E-BAC3-880910B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414015"/>
        <c:axId val="890096351"/>
      </c:lineChart>
      <c:catAx>
        <c:axId val="89841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96351"/>
        <c:crosses val="autoZero"/>
        <c:auto val="1"/>
        <c:lblAlgn val="ctr"/>
        <c:lblOffset val="100"/>
        <c:noMultiLvlLbl val="0"/>
      </c:catAx>
      <c:valAx>
        <c:axId val="8900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41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25400</xdr:rowOff>
    </xdr:from>
    <xdr:to>
      <xdr:col>14</xdr:col>
      <xdr:colOff>609600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4B67F6-D710-204B-88A6-BB8B59832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12700</xdr:rowOff>
    </xdr:from>
    <xdr:to>
      <xdr:col>17</xdr:col>
      <xdr:colOff>76200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CB4F0-DC49-CE4C-AF1B-1E299E2AF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0</xdr:rowOff>
    </xdr:from>
    <xdr:to>
      <xdr:col>14</xdr:col>
      <xdr:colOff>368300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BD488-3FBB-E84C-843E-EBECC37AD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12700</xdr:rowOff>
    </xdr:from>
    <xdr:to>
      <xdr:col>12</xdr:col>
      <xdr:colOff>292100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7F05A-198F-AD49-8942-C3EF3E541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1231900</xdr:colOff>
      <xdr:row>13</xdr:row>
      <xdr:rowOff>0</xdr:rowOff>
    </xdr:from>
    <xdr:to>
      <xdr:col>9</xdr:col>
      <xdr:colOff>533400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11487-119A-D049-9B23-E60650B6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" refreshedDate="44563.873314930555" createdVersion="7" refreshedVersion="7" minRefreshableVersion="3" recordCount="4114" xr:uid="{4F0A697B-5AA6-2240-AB17-1D8FA9A2AC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" refreshedDate="44563.883169907407" createdVersion="7" refreshedVersion="7" minRefreshableVersion="3" recordCount="4114" xr:uid="{27C4C71C-2022-904F-8A29-BCDD4564DA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(launch)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 (deadline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" refreshedDate="44563.917301157409" createdVersion="7" refreshedVersion="7" minRefreshableVersion="3" recordCount="4114" xr:uid="{5A9B6B12-24FE-E949-8FD5-910DB1FC2A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(launch)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 (deadline)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B6DD5-6BFB-8640-90F3-DC983BF93560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A94E1-D899-244F-84E8-837D1400E8E1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491C8-F949-F84E-BD38-2D3CAFEDE7F5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A8B2E-46F2-8043-AA99-80BCDEEB6DCE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 (launch)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N4111" sqref="N41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5.83203125" bestFit="1" customWidth="1"/>
    <col min="16" max="16" width="14.5" bestFit="1" customWidth="1"/>
    <col min="17" max="17" width="13.33203125" bestFit="1" customWidth="1"/>
    <col min="18" max="18" width="14.5" bestFit="1" customWidth="1"/>
    <col min="19" max="19" width="27.33203125" bestFit="1" customWidth="1"/>
    <col min="20" max="20" width="2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6914A-5BD2-EB4D-87F2-CA8302A920B4}">
  <dimension ref="A1:F14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297D3-CF6A-9341-A112-C9CCA3E36C86}">
  <dimension ref="A1:F47"/>
  <sheetViews>
    <sheetView workbookViewId="0">
      <selection activeCell="N2" sqref="N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8360</v>
      </c>
    </row>
    <row r="2" spans="1:6" x14ac:dyDescent="0.2">
      <c r="A2" s="11" t="s">
        <v>8358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8339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8349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8341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8325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8352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8345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8318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8309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8350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8336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8344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8314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8351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8326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8331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8320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8315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8317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8332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8354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C244-150D-F14E-A997-8BC270B08C6E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8360</v>
      </c>
    </row>
    <row r="2" spans="1:6" x14ac:dyDescent="0.2">
      <c r="A2" s="11" t="s">
        <v>8379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013E-9736-A047-BAD9-88F8DAD31B14}">
  <dimension ref="A1:F7"/>
  <sheetViews>
    <sheetView workbookViewId="0">
      <selection activeCell="E19" sqref="E1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.33203125" bestFit="1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/>
      <c r="F1" s="18"/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7" spans="1:6" x14ac:dyDescent="0.2">
      <c r="A7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AEB83-0EB0-0941-958B-CFA673BF42D5}">
  <dimension ref="A1:E18"/>
  <sheetViews>
    <sheetView workbookViewId="0">
      <selection activeCell="A12" sqref="A12"/>
    </sheetView>
  </sheetViews>
  <sheetFormatPr baseColWidth="10" defaultRowHeight="15" x14ac:dyDescent="0.2"/>
  <cols>
    <col min="1" max="1" width="34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4114" width="14.83203125" bestFit="1" customWidth="1"/>
    <col min="4115" max="4115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8379</v>
      </c>
      <c r="B2" t="s">
        <v>8360</v>
      </c>
    </row>
    <row r="4" spans="1:5" x14ac:dyDescent="0.2">
      <c r="A4" s="11" t="s">
        <v>8384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A2D0-2213-D843-855C-980F50C8B190}">
  <dimension ref="A1:H12"/>
  <sheetViews>
    <sheetView tabSelected="1" workbookViewId="0">
      <selection activeCell="C19" sqref="C19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">
      <c r="A2" t="s">
        <v>8392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2">
      <c r="A3" t="s">
        <v>8393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2" si="0">SUM(B3:D3)</f>
        <v>534</v>
      </c>
      <c r="F3" s="19">
        <f t="shared" ref="F3:F12" si="1">(B3/E3)</f>
        <v>0.72659176029962547</v>
      </c>
      <c r="G3" s="19">
        <f t="shared" ref="G3:G12" si="2">(C3/E3)</f>
        <v>0.27340823970037453</v>
      </c>
      <c r="H3" s="19">
        <f t="shared" ref="H3:H12" si="3">(D3/E3)</f>
        <v>0</v>
      </c>
    </row>
    <row r="4" spans="1:8" x14ac:dyDescent="0.2">
      <c r="A4" t="s">
        <v>8394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8395</v>
      </c>
      <c r="B5">
        <f>COUNTIFS(Kickstarter!$F$2:$F$4115,"successful",Kickstarter!$D$2:$D$4115,"&gt;=10000",Kickstarter!$D$2:$D$4115,"&lt;=41999",Kickstarter!$R$2:$R$4115,"plays")</f>
        <v>70</v>
      </c>
      <c r="C5">
        <f>COUNTIFS(Kickstarter!$F$2:$F$4115,"failed",Kickstarter!$D$2:$D$4115,"&gt;=10000",Kickstarter!$D$2:$D$4115,"&lt;=41999",Kickstarter!$R$2:$R$4115,"plays")</f>
        <v>71</v>
      </c>
      <c r="D5">
        <f>COUNTIFS(Kickstarter!$F$2:$F$4115,"canceled",Kickstarter!$D$2:$D$4115,"&gt;=10000",Kickstarter!$D$2:$D$4115,"&lt;=41999",Kickstarter!$R$2:$R$4115,"plays")</f>
        <v>0</v>
      </c>
      <c r="E5">
        <f t="shared" si="0"/>
        <v>141</v>
      </c>
      <c r="F5" s="19">
        <f t="shared" si="1"/>
        <v>0.49645390070921985</v>
      </c>
      <c r="G5" s="19">
        <f t="shared" si="2"/>
        <v>0.50354609929078009</v>
      </c>
      <c r="H5" s="19">
        <f t="shared" si="3"/>
        <v>0</v>
      </c>
    </row>
    <row r="6" spans="1:8" x14ac:dyDescent="0.2">
      <c r="A6" t="s">
        <v>8396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8397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8398</v>
      </c>
      <c r="B8">
        <f>COUNTIFS(Kickstarter!$F$2:$F$4115,"successful",Kickstarter!$D$2:$D$4115,"&gt;=30000",Kickstarter!$D$2:$D$4115,"&lt;=34999",Kickstarter!$R$2:$R$4115,"plays")</f>
        <v>3</v>
      </c>
      <c r="C8">
        <f>COUNTIFS(Kickstarter!$F$2:$F$4115,"failed",Kickstarter!$D$2:$D$4115,"&gt;=30000",Kickstarter!$D$2:$D$4115,"&lt;=34999",Kickstarter!$R$2:$R$4115,"plays")</f>
        <v>8</v>
      </c>
      <c r="D8">
        <f>COUNTIFS(Kickstarter!$F$2:$F$4115,"canceled",Kickstarter!$D$2:$D$4115,"&gt;=30000",Kickstarter!$D$2:$D$4115,"&lt;=34999",Kickstarter!$R$2:$R$4115,"plays")</f>
        <v>0</v>
      </c>
      <c r="E8">
        <f t="shared" si="0"/>
        <v>11</v>
      </c>
      <c r="F8" s="19">
        <f t="shared" si="1"/>
        <v>0.27272727272727271</v>
      </c>
      <c r="G8" s="19">
        <f t="shared" si="2"/>
        <v>0.72727272727272729</v>
      </c>
      <c r="H8" s="19">
        <f t="shared" si="3"/>
        <v>0</v>
      </c>
    </row>
    <row r="9" spans="1:8" x14ac:dyDescent="0.2">
      <c r="A9" t="s">
        <v>8399</v>
      </c>
      <c r="B9">
        <f>COUNTIFS(Kickstarter!$F$2:$F$4115,"successful",Kickstarter!$D$2:$D$4115,"&gt;=35000",Kickstarter!$D$2:$D$4115,"&lt;=39999",Kickstarter!$R$2:$R$4115,"plays")</f>
        <v>4</v>
      </c>
      <c r="C9">
        <f>COUNTIFS(Kickstarter!$F$2:$F$4115,"failed",Kickstarter!$D$2:$D$4115,"&gt;=35000",Kickstarter!$D$2:$D$4115,"&lt;=39999",Kickstarter!$R$2:$R$4115,"plays")</f>
        <v>2</v>
      </c>
      <c r="D9">
        <f>COUNTIFS(Kickstarter!$F$2:$F$4115,"canceled",Kickstarter!$D$2:$D$4115,"&gt;=35000",Kickstarter!$D$2:$D$4115,"&lt;=39999",Kickstarter!$R$2:$R$4115,"plays")</f>
        <v>0</v>
      </c>
      <c r="E9">
        <f t="shared" si="0"/>
        <v>6</v>
      </c>
      <c r="F9" s="19">
        <f t="shared" si="1"/>
        <v>0.66666666666666663</v>
      </c>
      <c r="G9" s="19">
        <f t="shared" si="2"/>
        <v>0.33333333333333331</v>
      </c>
      <c r="H9" s="19">
        <f t="shared" si="3"/>
        <v>0</v>
      </c>
    </row>
    <row r="10" spans="1:8" x14ac:dyDescent="0.2">
      <c r="A10" t="s">
        <v>8400</v>
      </c>
      <c r="B10">
        <f>COUNTIFS(Kickstarter!$F$2:$F$4115,"successful",Kickstarter!$D$2:$D$4115,"&gt;=40000",Kickstarter!$D$2:$D$4115,"&lt;=44999",Kickstarter!$R$2:$R$4115,"plays")</f>
        <v>2</v>
      </c>
      <c r="C10">
        <f>COUNTIFS(Kickstarter!$F$2:$F$4115,"failed",Kickstarter!$D$2:$D$4115,"&gt;=40000",Kickstarter!$D$2:$D$4115,"&lt;=44999",Kickstarter!$R$2:$R$4115,"plays")</f>
        <v>1</v>
      </c>
      <c r="D10">
        <f>COUNTIFS(Kickstarter!$F$2:$F$4115,"canceled",Kickstarter!$D$2:$D$4115,"&gt;=40000",Kickstarter!$D$2:$D$4115,"&lt;=44999",Kickstarter!$R$2:$R$4115,"plays")</f>
        <v>0</v>
      </c>
      <c r="E10">
        <f t="shared" si="0"/>
        <v>3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8401</v>
      </c>
      <c r="B11">
        <f>COUNTIFS(Kickstarter!$F$2:$F$4115,"successful",Kickstarter!$D$2:$D$4115,"&gt;=45000",Kickstarter!$D$2:$D$4115,"&lt;=49999",Kickstarter!$R$2:$R$4115,"plays")</f>
        <v>0</v>
      </c>
      <c r="C11">
        <f>COUNTIFS(Kickstarter!$F$2:$F$4115,"failed",Kickstarter!$D$2:$D$4115,"&gt;=45000",Kickstarter!$D$2:$D$4115,"&lt;=49999",Kickstarter!$R$2:$R$4115,"plays")</f>
        <v>1</v>
      </c>
      <c r="D11">
        <f>COUNTIFS(Kickstarter!$F$2:$F$4115,"canceled",Kickstarter!$D$2:$D$4115,"&gt;=45000",Kickstarter!$D$2:$D$4115,"&lt;=49999",Kickstarter!$R$2:$R$4115,"plays")</f>
        <v>0</v>
      </c>
      <c r="E11">
        <f t="shared" si="0"/>
        <v>1</v>
      </c>
      <c r="F11" s="19">
        <f t="shared" si="1"/>
        <v>0</v>
      </c>
      <c r="G11" s="19">
        <f t="shared" si="2"/>
        <v>1</v>
      </c>
      <c r="H11" s="19">
        <f t="shared" si="3"/>
        <v>0</v>
      </c>
    </row>
    <row r="12" spans="1:8" x14ac:dyDescent="0.2">
      <c r="A12" t="s">
        <v>8402</v>
      </c>
      <c r="B12">
        <f>COUNTIFS(Kickstarter!$F$2:$F$4115,"successful",Kickstarter!$D$2:$D$4115,"&gt;=50000",Kickstarter!$R$2:$R$4115,"plays")</f>
        <v>2</v>
      </c>
      <c r="C12">
        <f>COUNTIFS(Kickstarter!$F$2:$F$4115,"failed",Kickstarter!$D$2:$D$4115,"&gt;=50000",Kickstarter!$R$2:$R$4115,"plays")</f>
        <v>14</v>
      </c>
      <c r="D12">
        <f>COUNTIFS(Kickstarter!$F$2:$F$4115,"canceled",Kickstarter!$D$2:$D$4115,"&gt;=50000",Kickstarter!$R$2:$R$4115,"plays")</f>
        <v>0</v>
      </c>
      <c r="E12">
        <f t="shared" si="0"/>
        <v>16</v>
      </c>
      <c r="F12" s="19">
        <f t="shared" si="1"/>
        <v>0.125</v>
      </c>
      <c r="G12" s="19">
        <f t="shared" si="2"/>
        <v>0.875</v>
      </c>
      <c r="H12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Catergory Outcomes</vt:lpstr>
      <vt:lpstr>Subcategory Outcomes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MS</cp:lastModifiedBy>
  <dcterms:created xsi:type="dcterms:W3CDTF">2017-04-20T15:17:24Z</dcterms:created>
  <dcterms:modified xsi:type="dcterms:W3CDTF">2022-01-04T04:42:35Z</dcterms:modified>
</cp:coreProperties>
</file>