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codeName="ThisWorkbook" defaultThemeVersion="166925"/>
  <mc:AlternateContent xmlns:mc="http://schemas.openxmlformats.org/markup-compatibility/2006">
    <mc:Choice Requires="x15">
      <x15ac:absPath xmlns:x15ac="http://schemas.microsoft.com/office/spreadsheetml/2010/11/ac" url="\\Server02\Shared\Investment Info\Preferred Stock List\"/>
    </mc:Choice>
  </mc:AlternateContent>
  <xr:revisionPtr revIDLastSave="0" documentId="13_ncr:1_{2B6294F0-7295-4B14-A1CC-E3ABA0728871}" xr6:coauthVersionLast="47" xr6:coauthVersionMax="47" xr10:uidLastSave="{00000000-0000-0000-0000-000000000000}"/>
  <bookViews>
    <workbookView xWindow="28680" yWindow="-120" windowWidth="29040" windowHeight="15840" activeTab="2" xr2:uid="{D23C3F8F-3337-45C2-851F-C5C0B3ACC6F6}"/>
  </bookViews>
  <sheets>
    <sheet name="2 Preferred List (Summary)" sheetId="3" r:id="rId1"/>
    <sheet name="1 Preferred List (Data)" sheetId="2" r:id="rId2"/>
    <sheet name="3 Investment Case log" sheetId="5" r:id="rId3"/>
  </sheets>
  <externalReferences>
    <externalReference r:id="rId4"/>
    <externalReference r:id="rId5"/>
    <externalReference r:id="rId6"/>
  </externalReferences>
  <definedNames>
    <definedName name="_xlnm._FilterDatabase" localSheetId="1" hidden="1">'1 Preferred List (Data)'!$A$1:$W$426</definedName>
    <definedName name="_xlnm.Print_Area" localSheetId="0">'2 Preferred List (Summary)'!$A$1:$AE$132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2" i="2" l="1" a="1"/>
  <c r="E312" i="2" s="1"/>
  <c r="E32" i="2" a="1"/>
  <c r="E32" i="2" s="1"/>
  <c r="E282" i="2" a="1"/>
  <c r="E282" i="2" s="1"/>
  <c r="E227" i="2" a="1"/>
  <c r="E227" i="2" s="1"/>
  <c r="E401" i="2" a="1"/>
  <c r="E401" i="2" s="1"/>
  <c r="E44" i="2" a="1"/>
  <c r="E44" i="2" s="1"/>
  <c r="E163" i="2" a="1"/>
  <c r="E163" i="2" s="1"/>
  <c r="E63" i="2" a="1"/>
  <c r="E63" i="2" s="1"/>
  <c r="E226" i="2" a="1"/>
  <c r="E226" i="2" s="1"/>
  <c r="E98" i="2" a="1"/>
  <c r="E98" i="2" s="1"/>
  <c r="E346" i="2" a="1"/>
  <c r="E346" i="2" s="1"/>
  <c r="E322" i="2" a="1"/>
  <c r="E322" i="2" s="1"/>
  <c r="E83" i="2" a="1"/>
  <c r="E83" i="2" s="1"/>
  <c r="E343" i="2" a="1"/>
  <c r="E343" i="2" s="1"/>
  <c r="E313" i="2" a="1"/>
  <c r="E313" i="2" s="1"/>
  <c r="E43" i="2" a="1"/>
  <c r="E43" i="2" s="1"/>
  <c r="E403" i="2" a="1"/>
  <c r="E403" i="2" s="1"/>
  <c r="E397" i="2" a="1"/>
  <c r="E397" i="2" s="1"/>
  <c r="E294" i="2" a="1"/>
  <c r="E294" i="2" s="1"/>
  <c r="E355" i="2" a="1"/>
  <c r="E355" i="2" s="1"/>
  <c r="E400" i="2" a="1"/>
  <c r="E400" i="2" s="1"/>
  <c r="E293" i="2" a="1"/>
  <c r="E293" i="2" s="1"/>
  <c r="E299" i="2" a="1"/>
  <c r="E299" i="2" s="1"/>
  <c r="E412" i="2" a="1"/>
  <c r="E412" i="2" s="1"/>
  <c r="E23" i="2" a="1"/>
  <c r="E23" i="2" s="1"/>
  <c r="E229" i="2" a="1"/>
  <c r="E229" i="2" s="1"/>
  <c r="E383" i="2" a="1"/>
  <c r="E383" i="2" s="1"/>
  <c r="E382" i="2" a="1"/>
  <c r="E382" i="2" s="1"/>
  <c r="E371" i="2" a="1"/>
  <c r="E371" i="2" s="1"/>
  <c r="E356" i="2" a="1"/>
  <c r="E356" i="2" s="1"/>
  <c r="E92" i="2" a="1"/>
  <c r="E92" i="2" s="1"/>
  <c r="E305" i="2" a="1"/>
  <c r="E305" i="2" s="1"/>
  <c r="E94" i="2" a="1"/>
  <c r="E94" i="2" s="1"/>
  <c r="E286" i="2" a="1"/>
  <c r="E286" i="2" s="1"/>
  <c r="E105" i="2" a="1"/>
  <c r="E105" i="2" s="1"/>
  <c r="E272" i="2" a="1"/>
  <c r="E272" i="2" s="1"/>
  <c r="E267" i="2" a="1"/>
  <c r="E267" i="2" s="1"/>
  <c r="E176" i="2" a="1"/>
  <c r="E176" i="2" s="1"/>
  <c r="E424" i="2" a="1"/>
  <c r="E424" i="2" s="1"/>
  <c r="E18" i="2" a="1"/>
  <c r="E18" i="2" s="1"/>
  <c r="E311" i="2" a="1"/>
  <c r="E311" i="2" s="1"/>
  <c r="E110" i="2" a="1"/>
  <c r="E110" i="2" s="1"/>
  <c r="E67" i="2" a="1"/>
  <c r="E67" i="2" s="1"/>
  <c r="E96" i="2" a="1"/>
  <c r="E96" i="2" s="1"/>
  <c r="E212" i="2" a="1"/>
  <c r="E212" i="2" s="1"/>
  <c r="E53" i="2" a="1"/>
  <c r="E53" i="2" s="1"/>
  <c r="E45" i="2" a="1"/>
  <c r="E45" i="2" s="1"/>
  <c r="E330" i="2" a="1"/>
  <c r="E330" i="2" s="1"/>
  <c r="E329" i="2" a="1"/>
  <c r="E329" i="2" s="1"/>
  <c r="E328" i="2" a="1"/>
  <c r="E328" i="2" s="1"/>
  <c r="E173" i="2" a="1"/>
  <c r="E173" i="2" s="1"/>
  <c r="E423" i="2" a="1"/>
  <c r="E423" i="2" s="1"/>
  <c r="E300" i="2" a="1"/>
  <c r="E300" i="2" s="1"/>
  <c r="E101" i="2" a="1"/>
  <c r="E101" i="2" s="1"/>
  <c r="E40" i="2" a="1"/>
  <c r="E40" i="2" s="1"/>
  <c r="E363" i="2" a="1"/>
  <c r="E363" i="2" s="1"/>
  <c r="E292" i="2" a="1"/>
  <c r="E292" i="2" s="1"/>
  <c r="E143" i="2" a="1"/>
  <c r="E143" i="2" s="1"/>
  <c r="E417" i="2" a="1"/>
  <c r="E417" i="2" s="1"/>
  <c r="E164" i="2" a="1"/>
  <c r="E164" i="2" s="1"/>
  <c r="E425" i="2" a="1"/>
  <c r="E425" i="2" s="1"/>
  <c r="E416" i="2" a="1"/>
  <c r="E416" i="2" s="1"/>
  <c r="E235" i="2" a="1"/>
  <c r="E235" i="2" s="1"/>
  <c r="E128" i="2" a="1"/>
  <c r="E128" i="2" s="1"/>
  <c r="E391" i="2" a="1"/>
  <c r="E391" i="2" s="1"/>
  <c r="E388" i="2" a="1"/>
  <c r="E388" i="2" s="1"/>
  <c r="E381" i="2" a="1"/>
  <c r="E381" i="2" s="1"/>
  <c r="E316" i="2" a="1"/>
  <c r="E316" i="2" s="1"/>
  <c r="E421" i="2" a="1"/>
  <c r="E421" i="2" s="1"/>
  <c r="E26" i="2" a="1"/>
  <c r="E26" i="2" s="1"/>
  <c r="E102" i="2" a="1"/>
  <c r="E102" i="2" s="1"/>
  <c r="E321" i="2" a="1"/>
  <c r="E321" i="2" s="1"/>
  <c r="E258" i="2" a="1"/>
  <c r="E258" i="2" s="1"/>
  <c r="E71" i="2" a="1"/>
  <c r="E71" i="2" s="1"/>
  <c r="E301" i="2" a="1"/>
  <c r="E301" i="2" s="1"/>
  <c r="E269" i="2" a="1"/>
  <c r="E269" i="2" s="1"/>
  <c r="E241" i="2" a="1"/>
  <c r="E241" i="2" s="1"/>
  <c r="E172" i="2" a="1"/>
  <c r="E172" i="2" s="1"/>
  <c r="E378" i="2" a="1"/>
  <c r="E378" i="2" s="1"/>
  <c r="E335" i="2" a="1"/>
  <c r="E335" i="2" s="1"/>
  <c r="E234" i="2" a="1"/>
  <c r="E234" i="2" s="1"/>
  <c r="E5" i="2" a="1"/>
  <c r="E5" i="2" s="1"/>
  <c r="E418" i="2" a="1"/>
  <c r="E418" i="2" s="1"/>
  <c r="E77" i="2" a="1"/>
  <c r="E77" i="2" s="1"/>
  <c r="E48" i="2" a="1"/>
  <c r="E48" i="2" s="1"/>
  <c r="E28" i="2" a="1"/>
  <c r="E28" i="2" s="1"/>
  <c r="E247" i="2" a="1"/>
  <c r="E247" i="2" s="1"/>
  <c r="E22" i="2" a="1"/>
  <c r="E22" i="2" s="1"/>
  <c r="E136" i="2" a="1"/>
  <c r="E136" i="2" s="1"/>
  <c r="E144" i="2" a="1"/>
  <c r="E144" i="2" s="1"/>
  <c r="E133" i="2" a="1"/>
  <c r="E133" i="2" s="1"/>
  <c r="E30" i="2" a="1"/>
  <c r="E30" i="2" s="1"/>
  <c r="E357" i="2" a="1"/>
  <c r="E357" i="2" s="1"/>
  <c r="E327" i="2" a="1"/>
  <c r="E327" i="2" s="1"/>
  <c r="E370" i="2" a="1"/>
  <c r="E370" i="2" s="1"/>
  <c r="E369" i="2" a="1"/>
  <c r="E369" i="2" s="1"/>
  <c r="E257" i="2" a="1"/>
  <c r="E257" i="2" s="1"/>
  <c r="E178" i="2" a="1"/>
  <c r="E178" i="2" s="1"/>
  <c r="E93" i="2" a="1"/>
  <c r="E93" i="2" s="1"/>
  <c r="E84" i="2" a="1"/>
  <c r="E84" i="2" s="1"/>
  <c r="E324" i="2" a="1"/>
  <c r="E324" i="2" s="1"/>
  <c r="E376" i="2" a="1"/>
  <c r="E376" i="2" s="1"/>
  <c r="E368" i="2" a="1"/>
  <c r="E368" i="2" s="1"/>
  <c r="E365" i="2" a="1"/>
  <c r="E365" i="2" s="1"/>
  <c r="E15" i="2" a="1"/>
  <c r="E15" i="2" s="1"/>
  <c r="E31" i="2" a="1"/>
  <c r="E31" i="2" s="1"/>
  <c r="E29" i="2" a="1"/>
  <c r="E29" i="2" s="1"/>
  <c r="E33" i="2" a="1"/>
  <c r="E33" i="2" s="1"/>
  <c r="E287" i="2" a="1"/>
  <c r="E287" i="2" s="1"/>
  <c r="E51" i="2" a="1"/>
  <c r="E51" i="2" s="1"/>
  <c r="E64" i="2" a="1"/>
  <c r="E64" i="2" s="1"/>
  <c r="E191" i="2" a="1"/>
  <c r="E191" i="2" s="1"/>
  <c r="E13" i="2" a="1"/>
  <c r="E13" i="2" s="1"/>
  <c r="E310" i="2" a="1"/>
  <c r="E310" i="2" s="1"/>
  <c r="E407" i="2" a="1"/>
  <c r="E407" i="2" s="1"/>
  <c r="E394" i="2" a="1"/>
  <c r="E394" i="2" s="1"/>
  <c r="E113" i="2" a="1"/>
  <c r="E113" i="2" s="1"/>
  <c r="E112" i="2" a="1"/>
  <c r="E112" i="2" s="1"/>
  <c r="E47" i="2" a="1"/>
  <c r="E47" i="2" s="1"/>
  <c r="E409" i="2" a="1"/>
  <c r="E409" i="2" s="1"/>
  <c r="E68" i="2" a="1"/>
  <c r="E68" i="2" s="1"/>
  <c r="E162" i="2" a="1"/>
  <c r="E162" i="2" s="1"/>
  <c r="E414" i="2" a="1"/>
  <c r="E414" i="2" s="1"/>
  <c r="E225" i="2" a="1"/>
  <c r="E225" i="2" s="1"/>
  <c r="E366" i="2" a="1"/>
  <c r="E366" i="2" s="1"/>
  <c r="E347" i="2" a="1"/>
  <c r="E347" i="2" s="1"/>
  <c r="E69" i="2" a="1"/>
  <c r="E69" i="2" s="1"/>
  <c r="E119" i="2" a="1"/>
  <c r="E119" i="2" s="1"/>
  <c r="E302" i="2" a="1"/>
  <c r="E302" i="2" s="1"/>
  <c r="E342" i="2" a="1"/>
  <c r="E342" i="2" s="1"/>
  <c r="E374" i="2" a="1"/>
  <c r="E374" i="2" s="1"/>
  <c r="E224" i="2" a="1"/>
  <c r="E224" i="2" s="1"/>
  <c r="E281" i="2" a="1"/>
  <c r="E281" i="2" s="1"/>
  <c r="E131" i="2" a="1"/>
  <c r="E131" i="2" s="1"/>
  <c r="E390" i="2" a="1"/>
  <c r="E390" i="2" s="1"/>
  <c r="E387" i="2" a="1"/>
  <c r="E387" i="2" s="1"/>
  <c r="E384" i="2" a="1"/>
  <c r="E384" i="2" s="1"/>
  <c r="E360" i="2" a="1"/>
  <c r="E360" i="2" s="1"/>
  <c r="E170" i="2" a="1"/>
  <c r="E170" i="2" s="1"/>
  <c r="E107" i="2" a="1"/>
  <c r="E107" i="2" s="1"/>
  <c r="E106" i="2" a="1"/>
  <c r="E106" i="2" s="1"/>
  <c r="E289" i="2" a="1"/>
  <c r="E289" i="2" s="1"/>
  <c r="E111" i="2" a="1"/>
  <c r="E111" i="2" s="1"/>
  <c r="E254" i="2" a="1"/>
  <c r="E254" i="2" s="1"/>
  <c r="E42" i="2" a="1"/>
  <c r="E42" i="2" s="1"/>
  <c r="E211" i="2" a="1"/>
  <c r="E211" i="2" s="1"/>
  <c r="E129" i="2" a="1"/>
  <c r="E129" i="2" s="1"/>
  <c r="E6" i="2" a="1"/>
  <c r="E6" i="2" s="1"/>
  <c r="E141" i="2" a="1"/>
  <c r="E141" i="2" s="1"/>
  <c r="E266" i="2" a="1"/>
  <c r="E266" i="2" s="1"/>
  <c r="E223" i="2" a="1"/>
  <c r="E223" i="2" s="1"/>
  <c r="E16" i="2" a="1"/>
  <c r="E16" i="2" s="1"/>
  <c r="E75" i="2" a="1"/>
  <c r="E75" i="2" s="1"/>
  <c r="E81" i="2" a="1"/>
  <c r="E81" i="2" s="1"/>
  <c r="E117" i="2" a="1"/>
  <c r="E117" i="2" s="1"/>
  <c r="E392" i="2" a="1"/>
  <c r="E392" i="2" s="1"/>
  <c r="E351" i="2" a="1"/>
  <c r="E351" i="2" s="1"/>
  <c r="E166" i="2" a="1"/>
  <c r="E166" i="2" s="1"/>
  <c r="E385" i="2" a="1"/>
  <c r="E385" i="2" s="1"/>
  <c r="E362" i="2" a="1"/>
  <c r="E362" i="2" s="1"/>
  <c r="E361" i="2" a="1"/>
  <c r="E361" i="2" s="1"/>
  <c r="E410" i="2" a="1"/>
  <c r="E410" i="2" s="1"/>
  <c r="E72" i="2" a="1"/>
  <c r="E72" i="2" s="1"/>
  <c r="E308" i="2" a="1"/>
  <c r="E308" i="2" s="1"/>
  <c r="E358" i="2" a="1"/>
  <c r="E358" i="2" s="1"/>
  <c r="E319" i="2" a="1"/>
  <c r="E319" i="2" s="1"/>
  <c r="E213" i="2" a="1"/>
  <c r="E213" i="2" s="1"/>
  <c r="E9" i="2" a="1"/>
  <c r="E9" i="2" s="1"/>
  <c r="E348" i="2" a="1"/>
  <c r="E348" i="2" s="1"/>
  <c r="E334" i="2" a="1"/>
  <c r="E334" i="2" s="1"/>
  <c r="E125" i="2" a="1"/>
  <c r="E125" i="2" s="1"/>
  <c r="E280" i="2" a="1"/>
  <c r="E280" i="2" s="1"/>
  <c r="E248" i="2" a="1"/>
  <c r="E248" i="2" s="1"/>
  <c r="E168" i="2" a="1"/>
  <c r="E168" i="2" s="1"/>
  <c r="E194" i="2" a="1"/>
  <c r="E194" i="2" s="1"/>
  <c r="E193" i="2" a="1"/>
  <c r="E193" i="2" s="1"/>
  <c r="E422" i="2" a="1"/>
  <c r="E422" i="2" s="1"/>
  <c r="E367" i="2" a="1"/>
  <c r="E367" i="2" s="1"/>
  <c r="E73" i="2" a="1"/>
  <c r="E73" i="2" s="1"/>
  <c r="E352" i="2" a="1"/>
  <c r="E352" i="2" s="1"/>
  <c r="E345" i="2" a="1"/>
  <c r="E345" i="2" s="1"/>
  <c r="E331" i="2" a="1"/>
  <c r="E331" i="2" s="1"/>
  <c r="E326" i="2" a="1"/>
  <c r="E326" i="2" s="1"/>
  <c r="E210" i="2" a="1"/>
  <c r="E210" i="2" s="1"/>
  <c r="E323" i="2" a="1"/>
  <c r="E323" i="2" s="1"/>
  <c r="E375" i="2" a="1"/>
  <c r="E375" i="2" s="1"/>
  <c r="E344" i="2" a="1"/>
  <c r="E344" i="2" s="1"/>
  <c r="E304" i="2" a="1"/>
  <c r="E304" i="2" s="1"/>
  <c r="E236" i="2" a="1"/>
  <c r="E236" i="2" s="1"/>
  <c r="E377" i="2" a="1"/>
  <c r="E377" i="2" s="1"/>
  <c r="E251" i="2" a="1"/>
  <c r="E251" i="2" s="1"/>
  <c r="E79" i="2" a="1"/>
  <c r="E79" i="2" s="1"/>
  <c r="E232" i="2" a="1"/>
  <c r="E232" i="2" s="1"/>
  <c r="E41" i="2" a="1"/>
  <c r="E41" i="2" s="1"/>
  <c r="E317" i="2" a="1"/>
  <c r="E317" i="2" s="1"/>
  <c r="E296" i="2" a="1"/>
  <c r="E296" i="2" s="1"/>
  <c r="E221" i="2" a="1"/>
  <c r="E221" i="2" s="1"/>
  <c r="E65" i="2" a="1"/>
  <c r="E65" i="2" s="1"/>
  <c r="E420" i="2" a="1"/>
  <c r="E420" i="2" s="1"/>
  <c r="E3" i="2" a="1"/>
  <c r="E3" i="2" s="1"/>
  <c r="E20" i="2" a="1"/>
  <c r="E20" i="2" s="1"/>
  <c r="E60" i="2" a="1"/>
  <c r="E60" i="2" s="1"/>
  <c r="E139" i="2" a="1"/>
  <c r="E139" i="2" s="1"/>
  <c r="E309" i="2" a="1"/>
  <c r="E309" i="2" s="1"/>
  <c r="E50" i="2" a="1"/>
  <c r="E50" i="2" s="1"/>
  <c r="E185" i="2" a="1"/>
  <c r="E185" i="2" s="1"/>
  <c r="E76" i="2" a="1"/>
  <c r="E76" i="2" s="1"/>
  <c r="E306" i="2" a="1"/>
  <c r="E306" i="2" s="1"/>
  <c r="E218" i="2" a="1"/>
  <c r="E218" i="2" s="1"/>
  <c r="E74" i="2" a="1"/>
  <c r="E74" i="2" s="1"/>
  <c r="E157" i="2" a="1"/>
  <c r="E157" i="2" s="1"/>
  <c r="E124" i="2" a="1"/>
  <c r="E124" i="2" s="1"/>
  <c r="E123" i="2" a="1"/>
  <c r="E123" i="2" s="1"/>
  <c r="E70" i="2" a="1"/>
  <c r="E70" i="2" s="1"/>
  <c r="E246" i="2" a="1"/>
  <c r="E246" i="2" s="1"/>
  <c r="E39" i="2" a="1"/>
  <c r="E39" i="2" s="1"/>
  <c r="E337" i="2" a="1"/>
  <c r="E337" i="2" s="1"/>
  <c r="E315" i="2" a="1"/>
  <c r="E315" i="2" s="1"/>
  <c r="E273" i="2" a="1"/>
  <c r="E273" i="2" s="1"/>
  <c r="E393" i="2" a="1"/>
  <c r="E393" i="2" s="1"/>
  <c r="E389" i="2" a="1"/>
  <c r="E389" i="2" s="1"/>
  <c r="E353" i="2" a="1"/>
  <c r="E353" i="2" s="1"/>
  <c r="E27" i="2" a="1"/>
  <c r="E27" i="2" s="1"/>
  <c r="E24" i="2" a="1"/>
  <c r="E24" i="2" s="1"/>
  <c r="E240" i="2" a="1"/>
  <c r="E240" i="2" s="1"/>
  <c r="E169" i="2" a="1"/>
  <c r="E169" i="2" s="1"/>
  <c r="E85" i="2" a="1"/>
  <c r="E85" i="2" s="1"/>
  <c r="E7" i="2" a="1"/>
  <c r="E7" i="2" s="1"/>
  <c r="E142" i="2" a="1"/>
  <c r="E142" i="2" s="1"/>
  <c r="E215" i="2" a="1"/>
  <c r="E215" i="2" s="1"/>
  <c r="E17" i="2" a="1"/>
  <c r="E17" i="2" s="1"/>
  <c r="E95" i="2" a="1"/>
  <c r="E95" i="2" s="1"/>
  <c r="E336" i="2" a="1"/>
  <c r="E336" i="2" s="1"/>
  <c r="E413" i="2" a="1"/>
  <c r="E413" i="2" s="1"/>
  <c r="E25" i="2" a="1"/>
  <c r="E25" i="2" s="1"/>
  <c r="E88" i="2" a="1"/>
  <c r="E88" i="2" s="1"/>
  <c r="E122" i="2" a="1"/>
  <c r="E122" i="2" s="1"/>
  <c r="E219" i="2" a="1"/>
  <c r="E219" i="2" s="1"/>
  <c r="E108" i="2" a="1"/>
  <c r="E108" i="2" s="1"/>
  <c r="E359" i="2" a="1"/>
  <c r="E359" i="2" s="1"/>
  <c r="E298" i="2" a="1"/>
  <c r="E298" i="2" s="1"/>
  <c r="E97" i="2" a="1"/>
  <c r="E97" i="2" s="1"/>
  <c r="E89" i="2" a="1"/>
  <c r="E89" i="2" s="1"/>
  <c r="E82" i="2" a="1"/>
  <c r="E82" i="2" s="1"/>
  <c r="E35" i="2" a="1"/>
  <c r="E35" i="2" s="1"/>
  <c r="E405" i="2" a="1"/>
  <c r="E405" i="2" s="1"/>
  <c r="E396" i="2" a="1"/>
  <c r="E396" i="2" s="1"/>
  <c r="E91" i="2" a="1"/>
  <c r="E91" i="2" s="1"/>
  <c r="E49" i="2" a="1"/>
  <c r="E49" i="2" s="1"/>
  <c r="E158" i="2" a="1"/>
  <c r="E158" i="2" s="1"/>
  <c r="E339" i="2" a="1"/>
  <c r="E339" i="2" s="1"/>
  <c r="E177" i="2" a="1"/>
  <c r="E177" i="2" s="1"/>
  <c r="E183" i="2" a="1"/>
  <c r="E183" i="2" s="1"/>
  <c r="E182" i="2" a="1"/>
  <c r="E182" i="2" s="1"/>
  <c r="E399" i="2" a="1"/>
  <c r="E399" i="2" s="1"/>
  <c r="E154" i="2" a="1"/>
  <c r="E154" i="2" s="1"/>
  <c r="E115" i="2" a="1"/>
  <c r="E115" i="2" s="1"/>
  <c r="E114" i="2" a="1"/>
  <c r="E114" i="2" s="1"/>
  <c r="E55" i="2" a="1"/>
  <c r="E55" i="2" s="1"/>
  <c r="E415" i="2" a="1"/>
  <c r="E415" i="2" s="1"/>
  <c r="E354" i="2" a="1"/>
  <c r="E354" i="2" s="1"/>
  <c r="E333" i="2" a="1"/>
  <c r="E333" i="2" s="1"/>
  <c r="E243" i="2" a="1"/>
  <c r="E243" i="2" s="1"/>
  <c r="E373" i="2" a="1"/>
  <c r="E373" i="2" s="1"/>
  <c r="E109" i="2" a="1"/>
  <c r="E109" i="2" s="1"/>
  <c r="E78" i="2" a="1"/>
  <c r="E78" i="2" s="1"/>
  <c r="E318" i="2" a="1"/>
  <c r="E318" i="2" s="1"/>
  <c r="E325" i="2" a="1"/>
  <c r="E325" i="2" s="1"/>
  <c r="E184" i="2" a="1"/>
  <c r="E184" i="2" s="1"/>
  <c r="E10" i="2" a="1"/>
  <c r="E10" i="2" s="1"/>
  <c r="E52" i="2" a="1"/>
  <c r="E52" i="2" s="1"/>
  <c r="E404" i="2" a="1"/>
  <c r="E404" i="2" s="1"/>
  <c r="E87" i="2" a="1"/>
  <c r="E87" i="2" s="1"/>
  <c r="E59" i="2" a="1"/>
  <c r="E59" i="2" s="1"/>
  <c r="E274" i="2" a="1"/>
  <c r="E274" i="2" s="1"/>
  <c r="E284" i="2" a="1"/>
  <c r="E284" i="2" s="1"/>
  <c r="E270" i="2" a="1"/>
  <c r="E270" i="2" s="1"/>
  <c r="E202" i="2" a="1"/>
  <c r="E202" i="2" s="1"/>
  <c r="E104" i="2" a="1"/>
  <c r="E104" i="2" s="1"/>
  <c r="E411" i="2" a="1"/>
  <c r="E411" i="2" s="1"/>
  <c r="E276" i="2" a="1"/>
  <c r="E276" i="2" s="1"/>
  <c r="E187" i="2" a="1"/>
  <c r="E187" i="2" s="1"/>
  <c r="E103" i="2" a="1"/>
  <c r="E103" i="2" s="1"/>
  <c r="E338" i="2" a="1"/>
  <c r="E338" i="2" s="1"/>
  <c r="E200" i="2" a="1"/>
  <c r="E200" i="2" s="1"/>
  <c r="E379" i="2" a="1"/>
  <c r="E379" i="2" s="1"/>
  <c r="E21" i="2" a="1"/>
  <c r="E21" i="2" s="1"/>
  <c r="E186" i="2" a="1"/>
  <c r="E186" i="2" s="1"/>
  <c r="E222" i="2" a="1"/>
  <c r="E222" i="2" s="1"/>
  <c r="E398" i="2" a="1"/>
  <c r="E398" i="2" s="1"/>
  <c r="E201" i="2" a="1"/>
  <c r="E201" i="2" s="1"/>
  <c r="E320" i="2" a="1"/>
  <c r="E320" i="2" s="1"/>
  <c r="E408" i="2" a="1"/>
  <c r="E408" i="2" s="1"/>
  <c r="E402" i="2" a="1"/>
  <c r="E402" i="2" s="1"/>
  <c r="E395" i="2" a="1"/>
  <c r="E395" i="2" s="1"/>
  <c r="E349" i="2" a="1"/>
  <c r="E349" i="2" s="1"/>
  <c r="E62" i="2" a="1"/>
  <c r="E62" i="2" s="1"/>
  <c r="E86" i="2" a="1"/>
  <c r="E86" i="2" s="1"/>
  <c r="E198" i="2" a="1"/>
  <c r="E198" i="2" s="1"/>
  <c r="E14" i="2" a="1"/>
  <c r="E14" i="2" s="1"/>
  <c r="E54" i="2" a="1"/>
  <c r="E54" i="2" s="1"/>
  <c r="E419" i="2" a="1"/>
  <c r="E419" i="2" s="1"/>
  <c r="E216" i="2" a="1"/>
  <c r="E216" i="2" s="1"/>
  <c r="E167" i="2" a="1"/>
  <c r="E167" i="2" s="1"/>
  <c r="E159" i="2" a="1"/>
  <c r="E159" i="2" s="1"/>
  <c r="E57" i="2" a="1"/>
  <c r="E57" i="2" s="1"/>
  <c r="E56" i="2" a="1"/>
  <c r="E56" i="2" s="1"/>
  <c r="E380" i="2" a="1"/>
  <c r="E380" i="2" s="1"/>
  <c r="E90" i="2" a="1"/>
  <c r="E90" i="2" s="1"/>
  <c r="E161" i="2" a="1"/>
  <c r="E161" i="2" s="1"/>
  <c r="E406" i="2" a="1"/>
  <c r="E406" i="2" s="1"/>
  <c r="E171" i="2" a="1"/>
  <c r="E171" i="2" s="1"/>
  <c r="E307" i="2" a="1"/>
  <c r="E307" i="2" s="1"/>
  <c r="E242" i="2" a="1"/>
  <c r="E242" i="2" s="1"/>
  <c r="E239" i="2" a="1"/>
  <c r="E239" i="2" s="1"/>
  <c r="E36" i="2" a="1"/>
  <c r="E36" i="2" s="1"/>
  <c r="E214" i="2" a="1"/>
  <c r="E214" i="2" s="1"/>
  <c r="E426" i="2" a="1"/>
  <c r="E426" i="2" s="1"/>
  <c r="E19" i="2" a="1"/>
  <c r="E19" i="2" s="1"/>
  <c r="E61" i="2" a="1"/>
  <c r="E61" i="2" s="1"/>
  <c r="E372" i="2" a="1"/>
  <c r="E372" i="2" s="1"/>
  <c r="E34" i="2" a="1"/>
  <c r="E34" i="2" s="1"/>
  <c r="E58" i="2" a="1"/>
  <c r="E58" i="2" s="1"/>
  <c r="E199" i="2" a="1"/>
  <c r="E199" i="2" s="1"/>
  <c r="E99" i="2" a="1"/>
  <c r="E99" i="2" s="1"/>
  <c r="E66" i="2" a="1"/>
  <c r="E66" i="2" s="1"/>
  <c r="E38" i="2" a="1"/>
  <c r="E38" i="2" s="1"/>
  <c r="E314" i="2" a="1"/>
  <c r="E314" i="2" s="1"/>
  <c r="E146" i="2" a="1"/>
  <c r="E146" i="2" s="1"/>
  <c r="E165" i="2" a="1"/>
  <c r="E165" i="2" s="1"/>
  <c r="E11" i="2" a="1"/>
  <c r="E11" i="2" s="1"/>
  <c r="E303" i="2" a="1"/>
  <c r="E303" i="2" s="1"/>
  <c r="E12" i="2" a="1"/>
  <c r="E12" i="2" s="1"/>
  <c r="E364" i="2" a="1"/>
  <c r="E364" i="2" s="1"/>
  <c r="E332" i="2" a="1"/>
  <c r="E332" i="2" s="1"/>
  <c r="E341" i="2" a="1"/>
  <c r="E341" i="2" s="1"/>
  <c r="E8" i="2" a="1"/>
  <c r="E8" i="2" s="1"/>
  <c r="E4" i="2" a="1"/>
  <c r="E4" i="2" s="1"/>
  <c r="E340" i="2" a="1"/>
  <c r="E340" i="2" s="1"/>
  <c r="E132" i="2" a="1"/>
  <c r="E132" i="2" s="1"/>
  <c r="E37" i="2" a="1"/>
  <c r="E37" i="2" s="1"/>
  <c r="E350" i="2" a="1"/>
  <c r="E350" i="2" s="1"/>
  <c r="E253" i="2" a="1"/>
  <c r="E253" i="2" s="1"/>
  <c r="E46" i="2" a="1"/>
  <c r="E46" i="2" s="1"/>
  <c r="E260" i="2" a="1"/>
  <c r="E260" i="2" s="1"/>
  <c r="E386" i="2" a="1"/>
  <c r="E386" i="2" s="1"/>
  <c r="E297" i="2" a="1"/>
  <c r="E297" i="2" s="1"/>
  <c r="E291" i="2" a="1"/>
  <c r="E288" i="2" a="1"/>
  <c r="E285" i="2" a="1"/>
  <c r="E279" i="2" a="1"/>
  <c r="E264" i="2" a="1"/>
  <c r="E261" i="2" a="1"/>
  <c r="E255" i="2" a="1"/>
  <c r="E252" i="2" a="1"/>
  <c r="E249" i="2" a="1"/>
  <c r="E237" i="2" a="1"/>
  <c r="E231" i="2" a="1"/>
  <c r="E228" i="2" a="1"/>
  <c r="E207" i="2" a="1"/>
  <c r="E204" i="2" a="1"/>
  <c r="E195" i="2" a="1"/>
  <c r="E192" i="2" a="1"/>
  <c r="E189" i="2" a="1"/>
  <c r="E180" i="2" a="1"/>
  <c r="E174" i="2" a="1"/>
  <c r="E156" i="2" a="1"/>
  <c r="E153" i="2" a="1"/>
  <c r="E150" i="2" a="1"/>
  <c r="E283" i="2" a="1"/>
  <c r="E265" i="2" a="1"/>
  <c r="E256" i="2" a="1"/>
  <c r="E238" i="2" a="1"/>
  <c r="E220" i="2" a="1"/>
  <c r="E175" i="2" a="1"/>
  <c r="E160" i="2" a="1"/>
  <c r="E149" i="2" a="1"/>
  <c r="E140" i="2" a="1"/>
  <c r="E137" i="2" a="1"/>
  <c r="E134" i="2" a="1"/>
  <c r="E278" i="2" a="1"/>
  <c r="E233" i="2" a="1"/>
  <c r="E206" i="2" a="1"/>
  <c r="E197" i="2" a="1"/>
  <c r="E188" i="2" a="1"/>
  <c r="E179" i="2" a="1"/>
  <c r="E152" i="2" a="1"/>
  <c r="E271" i="2" a="1"/>
  <c r="E262" i="2" a="1"/>
  <c r="E244" i="2" a="1"/>
  <c r="E217" i="2" a="1"/>
  <c r="E208" i="2" a="1"/>
  <c r="E190" i="2" a="1"/>
  <c r="E181" i="2" a="1"/>
  <c r="E147" i="2" a="1"/>
  <c r="E138" i="2" a="1"/>
  <c r="E135" i="2" a="1"/>
  <c r="E126" i="2" a="1"/>
  <c r="E120" i="2" a="1"/>
  <c r="E295" i="2" a="1"/>
  <c r="E277" i="2" a="1"/>
  <c r="E268" i="2" a="1"/>
  <c r="E259" i="2" a="1"/>
  <c r="E250" i="2" a="1"/>
  <c r="E205" i="2" a="1"/>
  <c r="E196" i="2" a="1"/>
  <c r="E155" i="2" a="1"/>
  <c r="E148" i="2" a="1"/>
  <c r="E130" i="2" a="1"/>
  <c r="E118" i="2" a="1"/>
  <c r="E100" i="2" a="1"/>
  <c r="E203" i="2" a="1"/>
  <c r="E275" i="2" a="1"/>
  <c r="E230" i="2" a="1"/>
  <c r="E290" i="2" a="1"/>
  <c r="E263" i="2" a="1"/>
  <c r="E245" i="2" a="1"/>
  <c r="E209" i="2" a="1"/>
  <c r="E151" i="2" a="1"/>
  <c r="E116" i="2" a="1"/>
  <c r="E80" i="2" a="1"/>
  <c r="E121" i="2" a="1"/>
  <c r="E127" i="2" a="1"/>
  <c r="E145" i="2" a="1"/>
  <c r="E2" i="2" a="1"/>
  <c r="E145" i="2" l="1"/>
  <c r="E127" i="2"/>
  <c r="E121" i="2"/>
  <c r="E80" i="2"/>
  <c r="E116" i="2"/>
  <c r="E151" i="2"/>
  <c r="E209" i="2"/>
  <c r="E245" i="2"/>
  <c r="E263" i="2"/>
  <c r="E290" i="2"/>
  <c r="E230" i="2"/>
  <c r="E275" i="2"/>
  <c r="E203" i="2"/>
  <c r="E100" i="2"/>
  <c r="E118" i="2"/>
  <c r="E130" i="2"/>
  <c r="E148" i="2"/>
  <c r="E155" i="2"/>
  <c r="E196" i="2"/>
  <c r="E205" i="2"/>
  <c r="E250" i="2"/>
  <c r="E259" i="2"/>
  <c r="E268" i="2"/>
  <c r="E277" i="2"/>
  <c r="E295" i="2"/>
  <c r="E120" i="2"/>
  <c r="E126" i="2"/>
  <c r="E135" i="2"/>
  <c r="E138" i="2"/>
  <c r="E147" i="2"/>
  <c r="E181" i="2"/>
  <c r="E190" i="2"/>
  <c r="E208" i="2"/>
  <c r="E217" i="2"/>
  <c r="E244" i="2"/>
  <c r="E262" i="2"/>
  <c r="E271" i="2"/>
  <c r="E152" i="2"/>
  <c r="E179" i="2"/>
  <c r="E188" i="2"/>
  <c r="E197" i="2"/>
  <c r="E206" i="2"/>
  <c r="E233" i="2"/>
  <c r="E278" i="2"/>
  <c r="E134" i="2"/>
  <c r="E137" i="2"/>
  <c r="E140" i="2"/>
  <c r="E149" i="2"/>
  <c r="E160" i="2"/>
  <c r="E175" i="2"/>
  <c r="E220" i="2"/>
  <c r="E238" i="2"/>
  <c r="E256" i="2"/>
  <c r="E265" i="2"/>
  <c r="E283" i="2"/>
  <c r="E150" i="2"/>
  <c r="E153" i="2"/>
  <c r="E156" i="2"/>
  <c r="E174" i="2"/>
  <c r="E180" i="2"/>
  <c r="E189" i="2"/>
  <c r="E192" i="2"/>
  <c r="E195" i="2"/>
  <c r="E204" i="2"/>
  <c r="E207" i="2"/>
  <c r="E228" i="2"/>
  <c r="E231" i="2"/>
  <c r="E237" i="2"/>
  <c r="E249" i="2"/>
  <c r="E252" i="2"/>
  <c r="E255" i="2"/>
  <c r="E261" i="2"/>
  <c r="E264" i="2"/>
  <c r="E279" i="2"/>
  <c r="E285" i="2"/>
  <c r="E288" i="2"/>
  <c r="E291" i="2"/>
  <c r="E2" i="2"/>
  <c r="C2" i="5"/>
  <c r="V2" i="5"/>
  <c r="M2" i="2"/>
  <c r="N2" i="2" a="1"/>
  <c r="N2" i="2" s="1"/>
  <c r="Q2" i="2" a="1"/>
  <c r="Q2" i="2" s="1"/>
  <c r="M3" i="2"/>
  <c r="N3" i="2" a="1"/>
  <c r="N3" i="2" s="1"/>
  <c r="Q3" i="2" a="1"/>
  <c r="Q3" i="2" s="1"/>
  <c r="M4" i="2"/>
  <c r="N4" i="2" a="1"/>
  <c r="N4" i="2" s="1"/>
  <c r="Q4" i="2" a="1"/>
  <c r="Q4" i="2" s="1"/>
  <c r="M5" i="2"/>
  <c r="N5" i="2" a="1"/>
  <c r="N5" i="2" s="1"/>
  <c r="Q5" i="2" a="1"/>
  <c r="Q5" i="2" s="1"/>
  <c r="M6" i="2"/>
  <c r="N6" i="2" a="1"/>
  <c r="N6" i="2" s="1"/>
  <c r="Q6" i="2" a="1"/>
  <c r="Q6" i="2" s="1"/>
  <c r="M7" i="2"/>
  <c r="N7" i="2" a="1"/>
  <c r="N7" i="2" s="1"/>
  <c r="Q7" i="2" a="1"/>
  <c r="Q7" i="2" s="1"/>
  <c r="M10" i="2"/>
  <c r="N10" i="2" a="1"/>
  <c r="N10" i="2" s="1"/>
  <c r="Q10" i="2" a="1"/>
  <c r="Q10" i="2" s="1"/>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C3" i="5" l="1"/>
  <c r="C4" i="5"/>
  <c r="M8" i="2"/>
  <c r="N8" i="2" a="1"/>
  <c r="N8" i="2" s="1"/>
  <c r="Q8" i="2" a="1"/>
  <c r="Q8" i="2" s="1"/>
  <c r="M9" i="2"/>
  <c r="N9" i="2" a="1"/>
  <c r="N9" i="2" s="1"/>
  <c r="Q9" i="2" a="1"/>
  <c r="Q9" i="2" s="1"/>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N11" i="2" l="1" a="1"/>
  <c r="N11" i="2" s="1"/>
  <c r="Q11" i="2" a="1"/>
  <c r="Q11" i="2" s="1"/>
  <c r="N12" i="2" a="1"/>
  <c r="N12" i="2" s="1"/>
  <c r="Q12" i="2" a="1"/>
  <c r="Q12" i="2" s="1"/>
  <c r="N13" i="2" a="1"/>
  <c r="N13" i="2" s="1"/>
  <c r="Q13" i="2" a="1"/>
  <c r="Q13" i="2" s="1"/>
  <c r="C5" i="5"/>
  <c r="N14" i="2" a="1"/>
  <c r="N14" i="2" s="1"/>
  <c r="Q14" i="2" a="1"/>
  <c r="Q14" i="2" s="1"/>
  <c r="N15" i="2" a="1"/>
  <c r="N15" i="2" s="1"/>
  <c r="Q15" i="2" a="1"/>
  <c r="Q15" i="2" s="1"/>
  <c r="N20" i="2" a="1"/>
  <c r="N20" i="2" s="1"/>
  <c r="Q20" i="2" a="1"/>
  <c r="Q20" i="2" s="1"/>
  <c r="N16" i="2" a="1"/>
  <c r="N16" i="2" s="1"/>
  <c r="Q16" i="2" a="1"/>
  <c r="Q16" i="2" s="1"/>
  <c r="N17" i="2" a="1"/>
  <c r="N17" i="2" s="1"/>
  <c r="Q17" i="2" a="1"/>
  <c r="Q17" i="2" s="1"/>
  <c r="N19" i="2" a="1"/>
  <c r="N19" i="2" s="1"/>
  <c r="Q19" i="2" a="1"/>
  <c r="Q19" i="2" s="1"/>
  <c r="N18" i="2" a="1"/>
  <c r="N18" i="2" s="1"/>
  <c r="Q18" i="2" a="1"/>
  <c r="Q18" i="2" s="1"/>
  <c r="N22" i="2" a="1"/>
  <c r="N22" i="2" s="1"/>
  <c r="Q22" i="2" a="1"/>
  <c r="Q22" i="2" s="1"/>
  <c r="N21" i="2" a="1"/>
  <c r="N21" i="2" s="1"/>
  <c r="Q21" i="2" a="1"/>
  <c r="Q21" i="2" s="1"/>
  <c r="Q23" i="2" l="1" a="1"/>
  <c r="Q23" i="2" s="1"/>
  <c r="Q24" i="2" a="1"/>
  <c r="Q24" i="2" s="1"/>
  <c r="Q25" i="2" a="1"/>
  <c r="Q25" i="2" s="1"/>
  <c r="Q26" i="2" a="1"/>
  <c r="Q26" i="2" s="1"/>
  <c r="Q27" i="2" a="1"/>
  <c r="Q27" i="2" s="1"/>
  <c r="Q28" i="2" a="1"/>
  <c r="Q28" i="2" s="1"/>
  <c r="Q29" i="2" a="1"/>
  <c r="Q29" i="2" s="1"/>
  <c r="Q30" i="2" a="1"/>
  <c r="Q30" i="2" s="1"/>
  <c r="Q31" i="2" a="1"/>
  <c r="Q31" i="2" s="1"/>
  <c r="Q32" i="2" a="1"/>
  <c r="Q32" i="2" s="1"/>
  <c r="Q33" i="2" a="1"/>
  <c r="Q33" i="2" s="1"/>
  <c r="Q34" i="2" a="1"/>
  <c r="Q34" i="2" s="1"/>
  <c r="Q35" i="2" a="1"/>
  <c r="Q35" i="2" s="1"/>
  <c r="Q36" i="2" a="1"/>
  <c r="Q36" i="2" s="1"/>
  <c r="Q37" i="2" a="1"/>
  <c r="Q37" i="2" s="1"/>
  <c r="Q38" i="2" a="1"/>
  <c r="Q38" i="2" s="1"/>
  <c r="Q39" i="2" a="1"/>
  <c r="Q39" i="2" s="1"/>
  <c r="Q40" i="2" a="1"/>
  <c r="Q40" i="2" s="1"/>
  <c r="Q41" i="2" a="1"/>
  <c r="Q41" i="2" s="1"/>
  <c r="Q42" i="2" a="1"/>
  <c r="Q42" i="2" s="1"/>
  <c r="Q43" i="2" a="1"/>
  <c r="Q43" i="2" s="1"/>
  <c r="Q44" i="2" a="1"/>
  <c r="Q44" i="2" s="1"/>
  <c r="Q45" i="2" a="1"/>
  <c r="Q45" i="2" s="1"/>
  <c r="Q46" i="2" a="1"/>
  <c r="Q46" i="2" s="1"/>
  <c r="Q47" i="2" a="1"/>
  <c r="Q47" i="2" s="1"/>
  <c r="Q48" i="2" a="1"/>
  <c r="Q48" i="2" s="1"/>
  <c r="Q49" i="2" a="1"/>
  <c r="Q49" i="2" s="1"/>
  <c r="Q50" i="2" a="1"/>
  <c r="Q50" i="2" s="1"/>
  <c r="Q51" i="2" a="1"/>
  <c r="Q51" i="2" s="1"/>
  <c r="Q52" i="2" a="1"/>
  <c r="Q52" i="2" s="1"/>
  <c r="Q53" i="2" a="1"/>
  <c r="Q53" i="2" s="1"/>
  <c r="Q54" i="2" a="1"/>
  <c r="Q54" i="2" s="1"/>
  <c r="Q55" i="2" a="1"/>
  <c r="Q55" i="2" s="1"/>
  <c r="Q56" i="2" a="1"/>
  <c r="Q56" i="2" s="1"/>
  <c r="Q57" i="2" a="1"/>
  <c r="Q57" i="2" s="1"/>
  <c r="Q58" i="2" a="1"/>
  <c r="Q58" i="2" s="1"/>
  <c r="Q59" i="2" a="1"/>
  <c r="Q59" i="2" s="1"/>
  <c r="Q60" i="2" a="1"/>
  <c r="Q60" i="2" s="1"/>
  <c r="Q61" i="2" a="1"/>
  <c r="Q61" i="2" s="1"/>
  <c r="Q62" i="2" a="1"/>
  <c r="Q62" i="2" s="1"/>
  <c r="Q63" i="2" a="1"/>
  <c r="Q63" i="2" s="1"/>
  <c r="Q64" i="2" a="1"/>
  <c r="Q64" i="2" s="1"/>
  <c r="Q65" i="2" a="1"/>
  <c r="Q65" i="2" s="1"/>
  <c r="Q66" i="2" a="1"/>
  <c r="Q66" i="2" s="1"/>
  <c r="Q67" i="2" a="1"/>
  <c r="Q67" i="2" s="1"/>
  <c r="Q68" i="2" a="1"/>
  <c r="Q68" i="2" s="1"/>
  <c r="Q69" i="2" a="1"/>
  <c r="Q69" i="2" s="1"/>
  <c r="Q70" i="2" a="1"/>
  <c r="Q70" i="2" s="1"/>
  <c r="Q71" i="2" a="1"/>
  <c r="Q71" i="2" s="1"/>
  <c r="Q72" i="2" a="1"/>
  <c r="Q72" i="2" s="1"/>
  <c r="Q73" i="2" a="1"/>
  <c r="Q73" i="2" s="1"/>
  <c r="Q74" i="2" a="1"/>
  <c r="Q74" i="2" s="1"/>
  <c r="Q75" i="2" a="1"/>
  <c r="Q75" i="2" s="1"/>
  <c r="Q76" i="2" a="1"/>
  <c r="Q76" i="2" s="1"/>
  <c r="Q77" i="2" a="1"/>
  <c r="Q77" i="2" s="1"/>
  <c r="Q78" i="2" a="1"/>
  <c r="Q78" i="2" s="1"/>
  <c r="Q79" i="2" a="1"/>
  <c r="Q79" i="2" s="1"/>
  <c r="Q80" i="2" a="1"/>
  <c r="Q80" i="2" s="1"/>
  <c r="Q81" i="2" a="1"/>
  <c r="Q81" i="2" s="1"/>
  <c r="Q82" i="2" a="1"/>
  <c r="Q82" i="2" s="1"/>
  <c r="Q83" i="2" a="1"/>
  <c r="Q83" i="2" s="1"/>
  <c r="Q84" i="2" a="1"/>
  <c r="Q84" i="2" s="1"/>
  <c r="Q85" i="2" a="1"/>
  <c r="Q85" i="2" s="1"/>
  <c r="Q86" i="2" a="1"/>
  <c r="Q86" i="2" s="1"/>
  <c r="Q87" i="2" a="1"/>
  <c r="Q87" i="2" s="1"/>
  <c r="Q88" i="2" a="1"/>
  <c r="Q88" i="2" s="1"/>
  <c r="Q89" i="2" a="1"/>
  <c r="Q89" i="2" s="1"/>
  <c r="Q90" i="2" a="1"/>
  <c r="Q90" i="2" s="1"/>
  <c r="Q91" i="2" a="1"/>
  <c r="Q91" i="2" s="1"/>
  <c r="Q92" i="2" a="1"/>
  <c r="Q92" i="2" s="1"/>
  <c r="Q93" i="2" a="1"/>
  <c r="Q93" i="2" s="1"/>
  <c r="Q94" i="2" a="1"/>
  <c r="Q94" i="2" s="1"/>
  <c r="Q95" i="2" a="1"/>
  <c r="Q95" i="2" s="1"/>
  <c r="Q96" i="2" a="1"/>
  <c r="Q96" i="2" s="1"/>
  <c r="Q97" i="2" a="1"/>
  <c r="Q97" i="2" s="1"/>
  <c r="Q98" i="2" a="1"/>
  <c r="Q98" i="2" s="1"/>
  <c r="Q99" i="2" a="1"/>
  <c r="Q99" i="2" s="1"/>
  <c r="Q100" i="2" a="1"/>
  <c r="Q100" i="2" s="1"/>
  <c r="Q101" i="2" a="1"/>
  <c r="Q101" i="2" s="1"/>
  <c r="Q102" i="2" a="1"/>
  <c r="Q102" i="2" s="1"/>
  <c r="Q103" i="2" a="1"/>
  <c r="Q103" i="2" s="1"/>
  <c r="Q104" i="2" a="1"/>
  <c r="Q104" i="2" s="1"/>
  <c r="Q105" i="2" a="1"/>
  <c r="Q105" i="2" s="1"/>
  <c r="Q106" i="2" a="1"/>
  <c r="Q106" i="2" s="1"/>
  <c r="Q107" i="2" a="1"/>
  <c r="Q107" i="2" s="1"/>
  <c r="Q108" i="2" a="1"/>
  <c r="Q108" i="2" s="1"/>
  <c r="Q109" i="2" a="1"/>
  <c r="Q109" i="2" s="1"/>
  <c r="Q110" i="2" a="1"/>
  <c r="Q110" i="2" s="1"/>
  <c r="Q111" i="2" a="1"/>
  <c r="Q111" i="2" s="1"/>
  <c r="Q112" i="2" a="1"/>
  <c r="Q112" i="2" s="1"/>
  <c r="Q113" i="2" a="1"/>
  <c r="Q113" i="2" s="1"/>
  <c r="Q114" i="2" a="1"/>
  <c r="Q114" i="2" s="1"/>
  <c r="Q115" i="2" a="1"/>
  <c r="Q115" i="2" s="1"/>
  <c r="Q116" i="2" a="1"/>
  <c r="Q116" i="2" s="1"/>
  <c r="Q117" i="2" a="1"/>
  <c r="Q117" i="2" s="1"/>
  <c r="Q118" i="2" a="1"/>
  <c r="Q118" i="2" s="1"/>
  <c r="Q119" i="2" a="1"/>
  <c r="Q119" i="2" s="1"/>
  <c r="Q120" i="2" a="1"/>
  <c r="Q120" i="2" s="1"/>
  <c r="Q121" i="2" a="1"/>
  <c r="Q121" i="2" s="1"/>
  <c r="Q122" i="2" a="1"/>
  <c r="Q122" i="2" s="1"/>
  <c r="Q123" i="2" a="1"/>
  <c r="Q123" i="2" s="1"/>
  <c r="Q124" i="2" a="1"/>
  <c r="Q124" i="2" s="1"/>
  <c r="Q125" i="2" a="1"/>
  <c r="Q125" i="2" s="1"/>
  <c r="Q126" i="2" a="1"/>
  <c r="Q126" i="2" s="1"/>
  <c r="Q127" i="2" a="1"/>
  <c r="Q127" i="2" s="1"/>
  <c r="Q128" i="2" a="1"/>
  <c r="Q128" i="2" s="1"/>
  <c r="Q129" i="2" a="1"/>
  <c r="Q129" i="2" s="1"/>
  <c r="Q130" i="2" a="1"/>
  <c r="Q130" i="2" s="1"/>
  <c r="Q131" i="2" a="1"/>
  <c r="Q131" i="2" s="1"/>
  <c r="Q132" i="2" a="1"/>
  <c r="Q132" i="2" s="1"/>
  <c r="Q133" i="2" a="1"/>
  <c r="Q133" i="2" s="1"/>
  <c r="Q134" i="2" a="1"/>
  <c r="Q134" i="2" s="1"/>
  <c r="Q135" i="2" a="1"/>
  <c r="Q135" i="2" s="1"/>
  <c r="Q136" i="2" a="1"/>
  <c r="Q136" i="2" s="1"/>
  <c r="Q137" i="2" a="1"/>
  <c r="Q137" i="2" s="1"/>
  <c r="Q138" i="2" a="1"/>
  <c r="Q138" i="2" s="1"/>
  <c r="Q139" i="2" a="1"/>
  <c r="Q139" i="2" s="1"/>
  <c r="Q140" i="2" a="1"/>
  <c r="Q140" i="2" s="1"/>
  <c r="Q141" i="2" a="1"/>
  <c r="Q141" i="2" s="1"/>
  <c r="Q142" i="2" a="1"/>
  <c r="Q142" i="2" s="1"/>
  <c r="Q143" i="2" a="1"/>
  <c r="Q143" i="2" s="1"/>
  <c r="Q144" i="2" a="1"/>
  <c r="Q144" i="2" s="1"/>
  <c r="Q145" i="2" a="1"/>
  <c r="Q145" i="2" s="1"/>
  <c r="Q146" i="2" a="1"/>
  <c r="Q146" i="2" s="1"/>
  <c r="Q147" i="2" a="1"/>
  <c r="Q147" i="2" s="1"/>
  <c r="Q148" i="2" a="1"/>
  <c r="Q148" i="2" s="1"/>
  <c r="Q149" i="2" a="1"/>
  <c r="Q149" i="2" s="1"/>
  <c r="Q150" i="2" a="1"/>
  <c r="Q150" i="2" s="1"/>
  <c r="Q151" i="2" a="1"/>
  <c r="Q151" i="2" s="1"/>
  <c r="Q152" i="2" a="1"/>
  <c r="Q152" i="2" s="1"/>
  <c r="Q153" i="2" a="1"/>
  <c r="Q153" i="2" s="1"/>
  <c r="Q154" i="2" a="1"/>
  <c r="Q154" i="2" s="1"/>
  <c r="Q155" i="2" a="1"/>
  <c r="Q155" i="2" s="1"/>
  <c r="Q156" i="2" a="1"/>
  <c r="Q156" i="2" s="1"/>
  <c r="Q157" i="2" a="1"/>
  <c r="Q157" i="2" s="1"/>
  <c r="Q158" i="2" a="1"/>
  <c r="Q158" i="2" s="1"/>
  <c r="Q159" i="2" a="1"/>
  <c r="Q159" i="2" s="1"/>
  <c r="Q160" i="2" a="1"/>
  <c r="Q160" i="2" s="1"/>
  <c r="Q161" i="2" a="1"/>
  <c r="Q161" i="2" s="1"/>
  <c r="Q162" i="2" a="1"/>
  <c r="Q162" i="2" s="1"/>
  <c r="Q163" i="2" a="1"/>
  <c r="Q163" i="2" s="1"/>
  <c r="Q164" i="2" a="1"/>
  <c r="Q164" i="2" s="1"/>
  <c r="Q165" i="2" a="1"/>
  <c r="Q165" i="2" s="1"/>
  <c r="Q166" i="2" a="1"/>
  <c r="Q166" i="2" s="1"/>
  <c r="Q167" i="2" a="1"/>
  <c r="Q167" i="2" s="1"/>
  <c r="Q168" i="2" a="1"/>
  <c r="Q168" i="2" s="1"/>
  <c r="Q169" i="2" a="1"/>
  <c r="Q169" i="2" s="1"/>
  <c r="Q170" i="2" a="1"/>
  <c r="Q170" i="2" s="1"/>
  <c r="Q171" i="2" a="1"/>
  <c r="Q171" i="2" s="1"/>
  <c r="Q172" i="2" a="1"/>
  <c r="Q172" i="2" s="1"/>
  <c r="Q173" i="2" a="1"/>
  <c r="Q173" i="2" s="1"/>
  <c r="Q174" i="2" a="1"/>
  <c r="Q174" i="2" s="1"/>
  <c r="Q175" i="2" a="1"/>
  <c r="Q175" i="2" s="1"/>
  <c r="Q176" i="2" a="1"/>
  <c r="Q176" i="2" s="1"/>
  <c r="Q177" i="2" a="1"/>
  <c r="Q177" i="2" s="1"/>
  <c r="Q178" i="2" a="1"/>
  <c r="Q178" i="2" s="1"/>
  <c r="Q179" i="2" a="1"/>
  <c r="Q179" i="2" s="1"/>
  <c r="Q180" i="2" a="1"/>
  <c r="Q180" i="2" s="1"/>
  <c r="Q181" i="2" a="1"/>
  <c r="Q181" i="2" s="1"/>
  <c r="Q182" i="2" a="1"/>
  <c r="Q182" i="2" s="1"/>
  <c r="Q183" i="2" a="1"/>
  <c r="Q183" i="2" s="1"/>
  <c r="Q184" i="2" a="1"/>
  <c r="Q184" i="2" s="1"/>
  <c r="Q185" i="2" a="1"/>
  <c r="Q185" i="2" s="1"/>
  <c r="Q186" i="2" a="1"/>
  <c r="Q186" i="2" s="1"/>
  <c r="Q187" i="2" a="1"/>
  <c r="Q187" i="2" s="1"/>
  <c r="Q188" i="2" a="1"/>
  <c r="Q188" i="2" s="1"/>
  <c r="Q189" i="2" a="1"/>
  <c r="Q189" i="2" s="1"/>
  <c r="Q190" i="2" a="1"/>
  <c r="Q190" i="2" s="1"/>
  <c r="Q191" i="2" a="1"/>
  <c r="Q191" i="2" s="1"/>
  <c r="Q192" i="2" a="1"/>
  <c r="Q192" i="2" s="1"/>
  <c r="Q193" i="2" a="1"/>
  <c r="Q193" i="2" s="1"/>
  <c r="Q194" i="2" a="1"/>
  <c r="Q194" i="2" s="1"/>
  <c r="Q195" i="2" a="1"/>
  <c r="Q195" i="2" s="1"/>
  <c r="Q196" i="2" a="1"/>
  <c r="Q196" i="2" s="1"/>
  <c r="Q197" i="2" a="1"/>
  <c r="Q197" i="2" s="1"/>
  <c r="Q198" i="2" a="1"/>
  <c r="Q198" i="2" s="1"/>
  <c r="Q199" i="2" a="1"/>
  <c r="Q199" i="2" s="1"/>
  <c r="Q200" i="2" a="1"/>
  <c r="Q200" i="2" s="1"/>
  <c r="Q201" i="2" a="1"/>
  <c r="Q201" i="2" s="1"/>
  <c r="Q202" i="2" a="1"/>
  <c r="Q202" i="2" s="1"/>
  <c r="Q203" i="2" a="1"/>
  <c r="Q203" i="2" s="1"/>
  <c r="Q204" i="2" a="1"/>
  <c r="Q204" i="2" s="1"/>
  <c r="Q205" i="2" a="1"/>
  <c r="Q205" i="2" s="1"/>
  <c r="Q206" i="2" a="1"/>
  <c r="Q206" i="2" s="1"/>
  <c r="Q207" i="2" a="1"/>
  <c r="Q207" i="2" s="1"/>
  <c r="Q208" i="2" a="1"/>
  <c r="Q208" i="2" s="1"/>
  <c r="Q209" i="2" a="1"/>
  <c r="Q209" i="2" s="1"/>
  <c r="Q210" i="2" a="1"/>
  <c r="Q210" i="2" s="1"/>
  <c r="Q211" i="2" a="1"/>
  <c r="Q211" i="2" s="1"/>
  <c r="Q212" i="2" a="1"/>
  <c r="Q212" i="2" s="1"/>
  <c r="Q213" i="2" a="1"/>
  <c r="Q213" i="2" s="1"/>
  <c r="Q214" i="2" a="1"/>
  <c r="Q214" i="2" s="1"/>
  <c r="Q215" i="2" a="1"/>
  <c r="Q215" i="2" s="1"/>
  <c r="Q216" i="2" a="1"/>
  <c r="Q216" i="2" s="1"/>
  <c r="Q217" i="2" a="1"/>
  <c r="Q217" i="2" s="1"/>
  <c r="Q218" i="2" a="1"/>
  <c r="Q218" i="2" s="1"/>
  <c r="Q219" i="2" a="1"/>
  <c r="Q219" i="2" s="1"/>
  <c r="Q220" i="2" a="1"/>
  <c r="Q220" i="2" s="1"/>
  <c r="Q221" i="2" a="1"/>
  <c r="Q221" i="2" s="1"/>
  <c r="Q222" i="2" a="1"/>
  <c r="Q222" i="2" s="1"/>
  <c r="Q223" i="2" a="1"/>
  <c r="Q223" i="2" s="1"/>
  <c r="Q224" i="2" a="1"/>
  <c r="Q224" i="2" s="1"/>
  <c r="Q225" i="2" a="1"/>
  <c r="Q225" i="2" s="1"/>
  <c r="Q226" i="2" a="1"/>
  <c r="Q226" i="2" s="1"/>
  <c r="Q227" i="2" a="1"/>
  <c r="Q227" i="2" s="1"/>
  <c r="Q228" i="2" a="1"/>
  <c r="Q228" i="2" s="1"/>
  <c r="Q229" i="2" a="1"/>
  <c r="Q229" i="2" s="1"/>
  <c r="Q230" i="2" a="1"/>
  <c r="Q230" i="2" s="1"/>
  <c r="Q231" i="2" a="1"/>
  <c r="Q231" i="2" s="1"/>
  <c r="Q232" i="2" a="1"/>
  <c r="Q232" i="2" s="1"/>
  <c r="Q233" i="2" a="1"/>
  <c r="Q233" i="2" s="1"/>
  <c r="Q234" i="2" a="1"/>
  <c r="Q234" i="2" s="1"/>
  <c r="Q235" i="2" a="1"/>
  <c r="Q235" i="2" s="1"/>
  <c r="Q236" i="2" a="1"/>
  <c r="Q236" i="2" s="1"/>
  <c r="Q237" i="2" a="1"/>
  <c r="Q237" i="2" s="1"/>
  <c r="Q238" i="2" a="1"/>
  <c r="Q238" i="2" s="1"/>
  <c r="Q239" i="2" a="1"/>
  <c r="Q239" i="2" s="1"/>
  <c r="Q240" i="2" a="1"/>
  <c r="Q240" i="2" s="1"/>
  <c r="Q241" i="2" a="1"/>
  <c r="Q241" i="2" s="1"/>
  <c r="Q242" i="2" a="1"/>
  <c r="Q242" i="2" s="1"/>
  <c r="Q243" i="2" a="1"/>
  <c r="Q243" i="2" s="1"/>
  <c r="Q244" i="2" a="1"/>
  <c r="Q244" i="2" s="1"/>
  <c r="Q245" i="2" a="1"/>
  <c r="Q245" i="2" s="1"/>
  <c r="Q246" i="2" a="1"/>
  <c r="Q246" i="2" s="1"/>
  <c r="Q247" i="2" a="1"/>
  <c r="Q247" i="2" s="1"/>
  <c r="Q248" i="2" a="1"/>
  <c r="Q248" i="2" s="1"/>
  <c r="Q249" i="2" a="1"/>
  <c r="Q249" i="2" s="1"/>
  <c r="Q250" i="2" a="1"/>
  <c r="Q250" i="2" s="1"/>
  <c r="Q251" i="2" a="1"/>
  <c r="Q251" i="2" s="1"/>
  <c r="Q252" i="2" a="1"/>
  <c r="Q252" i="2" s="1"/>
  <c r="Q253" i="2" a="1"/>
  <c r="Q253" i="2" s="1"/>
  <c r="Q254" i="2" a="1"/>
  <c r="Q254" i="2" s="1"/>
  <c r="Q255" i="2" a="1"/>
  <c r="Q255" i="2" s="1"/>
  <c r="Q256" i="2" a="1"/>
  <c r="Q256" i="2" s="1"/>
  <c r="Q257" i="2" a="1"/>
  <c r="Q257" i="2" s="1"/>
  <c r="Q258" i="2" a="1"/>
  <c r="Q258" i="2" s="1"/>
  <c r="Q259" i="2" a="1"/>
  <c r="Q259" i="2" s="1"/>
  <c r="Q260" i="2" a="1"/>
  <c r="Q260" i="2" s="1"/>
  <c r="Q261" i="2" a="1"/>
  <c r="Q261" i="2" s="1"/>
  <c r="Q262" i="2" a="1"/>
  <c r="Q262" i="2" s="1"/>
  <c r="Q263" i="2" a="1"/>
  <c r="Q263" i="2" s="1"/>
  <c r="Q264" i="2" a="1"/>
  <c r="Q264" i="2" s="1"/>
  <c r="Q265" i="2" a="1"/>
  <c r="Q265" i="2" s="1"/>
  <c r="Q266" i="2" a="1"/>
  <c r="Q266" i="2" s="1"/>
  <c r="Q267" i="2" a="1"/>
  <c r="Q267" i="2" s="1"/>
  <c r="Q268" i="2" a="1"/>
  <c r="Q268" i="2" s="1"/>
  <c r="Q269" i="2" a="1"/>
  <c r="Q269" i="2" s="1"/>
  <c r="Q270" i="2" a="1"/>
  <c r="Q270" i="2" s="1"/>
  <c r="Q271" i="2" a="1"/>
  <c r="Q271" i="2" s="1"/>
  <c r="Q272" i="2" a="1"/>
  <c r="Q272" i="2" s="1"/>
  <c r="Q273" i="2" a="1"/>
  <c r="Q273" i="2" s="1"/>
  <c r="Q274" i="2" a="1"/>
  <c r="Q274" i="2" s="1"/>
  <c r="Q275" i="2" a="1"/>
  <c r="Q275" i="2" s="1"/>
  <c r="Q276" i="2" a="1"/>
  <c r="Q276" i="2" s="1"/>
  <c r="Q277" i="2" a="1"/>
  <c r="Q277" i="2" s="1"/>
  <c r="Q278" i="2" a="1"/>
  <c r="Q278" i="2" s="1"/>
  <c r="Q279" i="2" a="1"/>
  <c r="Q279" i="2" s="1"/>
  <c r="Q280" i="2" a="1"/>
  <c r="Q280" i="2" s="1"/>
  <c r="Q281" i="2" a="1"/>
  <c r="Q281" i="2" s="1"/>
  <c r="Q282" i="2" a="1"/>
  <c r="Q282" i="2" s="1"/>
  <c r="Q283" i="2" a="1"/>
  <c r="Q283" i="2" s="1"/>
  <c r="Q284" i="2" a="1"/>
  <c r="Q284" i="2" s="1"/>
  <c r="Q285" i="2" a="1"/>
  <c r="Q285" i="2" s="1"/>
  <c r="Q286" i="2" a="1"/>
  <c r="Q286" i="2" s="1"/>
  <c r="Q287" i="2" a="1"/>
  <c r="Q287" i="2" s="1"/>
  <c r="Q288" i="2" a="1"/>
  <c r="Q288" i="2" s="1"/>
  <c r="Q289" i="2" a="1"/>
  <c r="Q289" i="2" s="1"/>
  <c r="Q290" i="2" a="1"/>
  <c r="Q290" i="2" s="1"/>
  <c r="Q291" i="2" a="1"/>
  <c r="Q291" i="2" s="1"/>
  <c r="Q292" i="2" a="1"/>
  <c r="Q292" i="2" s="1"/>
  <c r="Q293" i="2" a="1"/>
  <c r="Q293" i="2" s="1"/>
  <c r="Q294" i="2" a="1"/>
  <c r="Q294" i="2" s="1"/>
  <c r="Q295" i="2" a="1"/>
  <c r="Q295" i="2" s="1"/>
  <c r="Q296" i="2" a="1"/>
  <c r="Q296" i="2" s="1"/>
  <c r="Q297" i="2" a="1"/>
  <c r="Q297" i="2" s="1"/>
  <c r="Q298" i="2" a="1"/>
  <c r="Q298" i="2" s="1"/>
  <c r="Q299" i="2" a="1"/>
  <c r="Q299" i="2" s="1"/>
  <c r="Q300" i="2" a="1"/>
  <c r="Q300" i="2" s="1"/>
  <c r="Q301" i="2" a="1"/>
  <c r="Q301" i="2" s="1"/>
  <c r="Q302" i="2" a="1"/>
  <c r="Q302" i="2" s="1"/>
  <c r="Q303" i="2" a="1"/>
  <c r="Q303" i="2" s="1"/>
  <c r="Q304" i="2" a="1"/>
  <c r="Q304" i="2" s="1"/>
  <c r="Q305" i="2" a="1"/>
  <c r="Q305" i="2" s="1"/>
  <c r="Q306" i="2" a="1"/>
  <c r="Q306" i="2" s="1"/>
  <c r="Q307" i="2" a="1"/>
  <c r="Q307" i="2" s="1"/>
  <c r="Q308" i="2" a="1"/>
  <c r="Q308" i="2" s="1"/>
  <c r="Q309" i="2" a="1"/>
  <c r="Q309" i="2" s="1"/>
  <c r="Q310" i="2" a="1"/>
  <c r="Q310" i="2" s="1"/>
  <c r="Q311" i="2" a="1"/>
  <c r="Q311" i="2" s="1"/>
  <c r="Q312" i="2" a="1"/>
  <c r="Q312" i="2" s="1"/>
  <c r="Q313" i="2" a="1"/>
  <c r="Q313" i="2" s="1"/>
  <c r="Q314" i="2" a="1"/>
  <c r="Q314" i="2" s="1"/>
  <c r="Q315" i="2" a="1"/>
  <c r="Q315" i="2" s="1"/>
  <c r="Q316" i="2" a="1"/>
  <c r="Q316" i="2" s="1"/>
  <c r="Q317" i="2" a="1"/>
  <c r="Q317" i="2" s="1"/>
  <c r="Q318" i="2" a="1"/>
  <c r="Q318" i="2" s="1"/>
  <c r="Q319" i="2" a="1"/>
  <c r="Q319" i="2" s="1"/>
  <c r="Q320" i="2" a="1"/>
  <c r="Q320" i="2" s="1"/>
  <c r="Q321" i="2" a="1"/>
  <c r="Q321" i="2" s="1"/>
  <c r="Q322" i="2" a="1"/>
  <c r="Q322" i="2" s="1"/>
  <c r="Q323" i="2" a="1"/>
  <c r="Q323" i="2" s="1"/>
  <c r="Q324" i="2" a="1"/>
  <c r="Q324" i="2" s="1"/>
  <c r="Q325" i="2" a="1"/>
  <c r="Q325" i="2" s="1"/>
  <c r="Q326" i="2" a="1"/>
  <c r="Q326" i="2" s="1"/>
  <c r="Q327" i="2" a="1"/>
  <c r="Q327" i="2" s="1"/>
  <c r="Q328" i="2" a="1"/>
  <c r="Q328" i="2" s="1"/>
  <c r="Q329" i="2" a="1"/>
  <c r="Q329" i="2" s="1"/>
  <c r="Q330" i="2" a="1"/>
  <c r="Q330" i="2" s="1"/>
  <c r="Q331" i="2" a="1"/>
  <c r="Q331" i="2" s="1"/>
  <c r="Q332" i="2" a="1"/>
  <c r="Q332" i="2" s="1"/>
  <c r="Q333" i="2" a="1"/>
  <c r="Q333" i="2" s="1"/>
  <c r="Q334" i="2" a="1"/>
  <c r="Q334" i="2" s="1"/>
  <c r="Q335" i="2" a="1"/>
  <c r="Q335" i="2" s="1"/>
  <c r="Q336" i="2" a="1"/>
  <c r="Q336" i="2" s="1"/>
  <c r="Q337" i="2" a="1"/>
  <c r="Q337" i="2" s="1"/>
  <c r="Q338" i="2" a="1"/>
  <c r="Q338" i="2" s="1"/>
  <c r="Q339" i="2" a="1"/>
  <c r="Q339" i="2" s="1"/>
  <c r="Q340" i="2" a="1"/>
  <c r="Q340" i="2" s="1"/>
  <c r="Q341" i="2" a="1"/>
  <c r="Q341" i="2" s="1"/>
  <c r="Q342" i="2" a="1"/>
  <c r="Q342" i="2" s="1"/>
  <c r="Q343" i="2" a="1"/>
  <c r="Q343" i="2" s="1"/>
  <c r="Q344" i="2" a="1"/>
  <c r="Q344" i="2" s="1"/>
  <c r="Q345" i="2" a="1"/>
  <c r="Q345" i="2" s="1"/>
  <c r="Q346" i="2" a="1"/>
  <c r="Q346" i="2" s="1"/>
  <c r="Q347" i="2" a="1"/>
  <c r="Q347" i="2" s="1"/>
  <c r="Q348" i="2" a="1"/>
  <c r="Q348" i="2" s="1"/>
  <c r="Q349" i="2" a="1"/>
  <c r="Q349" i="2" s="1"/>
  <c r="Q350" i="2" a="1"/>
  <c r="Q350" i="2" s="1"/>
  <c r="Q351" i="2" a="1"/>
  <c r="Q351" i="2" s="1"/>
  <c r="Q352" i="2" a="1"/>
  <c r="Q352" i="2" s="1"/>
  <c r="Q353" i="2" a="1"/>
  <c r="Q353" i="2" s="1"/>
  <c r="Q354" i="2" a="1"/>
  <c r="Q354" i="2" s="1"/>
  <c r="Q355" i="2" a="1"/>
  <c r="Q355" i="2" s="1"/>
  <c r="Q356" i="2" a="1"/>
  <c r="Q356" i="2" s="1"/>
  <c r="Q357" i="2" a="1"/>
  <c r="Q357" i="2" s="1"/>
  <c r="Q358" i="2" a="1"/>
  <c r="Q358" i="2" s="1"/>
  <c r="Q359" i="2" a="1"/>
  <c r="Q359" i="2" s="1"/>
  <c r="Q360" i="2" a="1"/>
  <c r="Q360" i="2" s="1"/>
  <c r="Q361" i="2" a="1"/>
  <c r="Q361" i="2" s="1"/>
  <c r="Q362" i="2" a="1"/>
  <c r="Q362" i="2" s="1"/>
  <c r="Q363" i="2" a="1"/>
  <c r="Q363" i="2" s="1"/>
  <c r="Q364" i="2" a="1"/>
  <c r="Q364" i="2" s="1"/>
  <c r="Q365" i="2" a="1"/>
  <c r="Q365" i="2" s="1"/>
  <c r="Q366" i="2" a="1"/>
  <c r="Q366" i="2" s="1"/>
  <c r="Q367" i="2" a="1"/>
  <c r="Q367" i="2" s="1"/>
  <c r="Q368" i="2" a="1"/>
  <c r="Q368" i="2" s="1"/>
  <c r="Q369" i="2" a="1"/>
  <c r="Q369" i="2" s="1"/>
  <c r="Q370" i="2" a="1"/>
  <c r="Q370" i="2" s="1"/>
  <c r="Q371" i="2" a="1"/>
  <c r="Q371" i="2" s="1"/>
  <c r="Q372" i="2" a="1"/>
  <c r="Q372" i="2" s="1"/>
  <c r="Q373" i="2" a="1"/>
  <c r="Q373" i="2" s="1"/>
  <c r="Q374" i="2" a="1"/>
  <c r="Q374" i="2" s="1"/>
  <c r="Q375" i="2" a="1"/>
  <c r="Q375" i="2" s="1"/>
  <c r="Q376" i="2" a="1"/>
  <c r="Q376" i="2" s="1"/>
  <c r="Q377" i="2" a="1"/>
  <c r="Q377" i="2" s="1"/>
  <c r="Q378" i="2" a="1"/>
  <c r="Q378" i="2" s="1"/>
  <c r="Q379" i="2" a="1"/>
  <c r="Q379" i="2" s="1"/>
  <c r="Q380" i="2" a="1"/>
  <c r="Q380" i="2" s="1"/>
  <c r="Q381" i="2" a="1"/>
  <c r="Q381" i="2" s="1"/>
  <c r="Q382" i="2" a="1"/>
  <c r="Q382" i="2" s="1"/>
  <c r="Q383" i="2" a="1"/>
  <c r="Q383" i="2" s="1"/>
  <c r="Q384" i="2" a="1"/>
  <c r="Q384" i="2" s="1"/>
  <c r="Q385" i="2" a="1"/>
  <c r="Q385" i="2" s="1"/>
  <c r="Q386" i="2" a="1"/>
  <c r="Q386" i="2" s="1"/>
  <c r="Q387" i="2" a="1"/>
  <c r="Q387" i="2" s="1"/>
  <c r="Q388" i="2" a="1"/>
  <c r="Q388" i="2" s="1"/>
  <c r="Q389" i="2" a="1"/>
  <c r="Q389" i="2" s="1"/>
  <c r="Q390" i="2" a="1"/>
  <c r="Q390" i="2" s="1"/>
  <c r="Q391" i="2" a="1"/>
  <c r="Q391" i="2" s="1"/>
  <c r="Q392" i="2" a="1"/>
  <c r="Q392" i="2" s="1"/>
  <c r="Q393" i="2" a="1"/>
  <c r="Q393" i="2" s="1"/>
  <c r="Q394" i="2" a="1"/>
  <c r="Q394" i="2" s="1"/>
  <c r="Q395" i="2" a="1"/>
  <c r="Q395" i="2" s="1"/>
  <c r="Q396" i="2" a="1"/>
  <c r="Q396" i="2" s="1"/>
  <c r="Q397" i="2" a="1"/>
  <c r="Q397" i="2" s="1"/>
  <c r="Q398" i="2" a="1"/>
  <c r="Q398" i="2" s="1"/>
  <c r="Q399" i="2" a="1"/>
  <c r="Q399" i="2" s="1"/>
  <c r="Q400" i="2" a="1"/>
  <c r="Q400" i="2" s="1"/>
  <c r="Q401" i="2" a="1"/>
  <c r="Q401" i="2" s="1"/>
  <c r="Q402" i="2" a="1"/>
  <c r="Q402" i="2" s="1"/>
  <c r="Q403" i="2" a="1"/>
  <c r="Q403" i="2" s="1"/>
  <c r="Q404" i="2" a="1"/>
  <c r="Q404" i="2" s="1"/>
  <c r="Q405" i="2" a="1"/>
  <c r="Q405" i="2" s="1"/>
  <c r="Q406" i="2" a="1"/>
  <c r="Q406" i="2" s="1"/>
  <c r="Q407" i="2" a="1"/>
  <c r="Q407" i="2" s="1"/>
  <c r="Q408" i="2" a="1"/>
  <c r="Q408" i="2" s="1"/>
  <c r="Q409" i="2" a="1"/>
  <c r="Q409" i="2" s="1"/>
  <c r="Q410" i="2" a="1"/>
  <c r="Q410" i="2" s="1"/>
  <c r="Q411" i="2" a="1"/>
  <c r="Q411" i="2" s="1"/>
  <c r="Q412" i="2" a="1"/>
  <c r="Q412" i="2" s="1"/>
  <c r="Q413" i="2" a="1"/>
  <c r="Q413" i="2" s="1"/>
  <c r="Q414" i="2" a="1"/>
  <c r="Q414" i="2" s="1"/>
  <c r="Q415" i="2" a="1"/>
  <c r="Q415" i="2" s="1"/>
  <c r="Q416" i="2" a="1"/>
  <c r="Q416" i="2" s="1"/>
  <c r="Q417" i="2" a="1"/>
  <c r="Q417" i="2" s="1"/>
  <c r="Q418" i="2" a="1"/>
  <c r="Q418" i="2" s="1"/>
  <c r="Q419" i="2" a="1"/>
  <c r="Q419" i="2" s="1"/>
  <c r="Q420" i="2" a="1"/>
  <c r="Q420" i="2" s="1"/>
  <c r="Q421" i="2" a="1"/>
  <c r="Q421" i="2" s="1"/>
  <c r="Q422" i="2" a="1"/>
  <c r="Q422" i="2" s="1"/>
  <c r="Q423" i="2" a="1"/>
  <c r="Q423" i="2" s="1"/>
  <c r="Q424" i="2" a="1"/>
  <c r="Q424" i="2" s="1"/>
  <c r="Q425" i="2" a="1"/>
  <c r="Q425" i="2" s="1"/>
  <c r="Q426" i="2" a="1"/>
  <c r="Q426" i="2" s="1"/>
  <c r="N23" i="2" a="1"/>
  <c r="N23" i="2" s="1"/>
  <c r="N412" i="2" a="1"/>
  <c r="N412" i="2" s="1"/>
  <c r="N26" i="2" a="1"/>
  <c r="N26" i="2" s="1"/>
  <c r="N24" i="2" a="1"/>
  <c r="N24" i="2" s="1"/>
  <c r="N286" i="2" l="1" a="1"/>
  <c r="N286" i="2" s="1"/>
  <c r="N269" i="2" a="1"/>
  <c r="N269" i="2" s="1"/>
  <c r="N241" i="2" a="1"/>
  <c r="N241" i="2" s="1"/>
  <c r="N304" i="2" a="1"/>
  <c r="N304" i="2" s="1"/>
  <c r="N308" i="2" a="1"/>
  <c r="N308" i="2" s="1"/>
  <c r="N318" i="2" a="1"/>
  <c r="N318" i="2" s="1"/>
  <c r="N324" i="2" a="1"/>
  <c r="N324" i="2" s="1"/>
  <c r="N334" i="2" a="1"/>
  <c r="N334" i="2" s="1"/>
  <c r="N333" i="2" a="1"/>
  <c r="N333" i="2" s="1"/>
  <c r="N239" i="2" a="1"/>
  <c r="N239" i="2" s="1"/>
  <c r="N242" i="2" a="1"/>
  <c r="N242" i="2" s="1"/>
  <c r="N316" i="2" a="1"/>
  <c r="N316" i="2" s="1"/>
  <c r="N381" i="2" a="1"/>
  <c r="N381" i="2" s="1"/>
  <c r="N326" i="2" a="1"/>
  <c r="N326" i="2" s="1"/>
  <c r="N331" i="2" a="1"/>
  <c r="N331" i="2" s="1"/>
  <c r="N345" i="2" a="1"/>
  <c r="N345" i="2" s="1"/>
  <c r="N371" i="2" a="1"/>
  <c r="N371" i="2" s="1"/>
  <c r="N382" i="2" a="1"/>
  <c r="N382" i="2" s="1"/>
  <c r="N351" i="2" a="1"/>
  <c r="N351" i="2" s="1"/>
  <c r="N329" i="2" a="1"/>
  <c r="N329" i="2" s="1"/>
  <c r="N328" i="2" a="1"/>
  <c r="N328" i="2" s="1"/>
  <c r="N360" i="2" a="1"/>
  <c r="N360" i="2" s="1"/>
  <c r="N384" i="2" a="1"/>
  <c r="N384" i="2" s="1"/>
  <c r="N387" i="2" a="1"/>
  <c r="N387" i="2" s="1"/>
  <c r="N361" i="2" a="1"/>
  <c r="N361" i="2" s="1"/>
  <c r="N362" i="2" a="1"/>
  <c r="N362" i="2" s="1"/>
  <c r="N257" i="2" a="1"/>
  <c r="N257" i="2" s="1"/>
  <c r="N124" i="2" a="1"/>
  <c r="N124" i="2" s="1"/>
  <c r="N394" i="2" a="1"/>
  <c r="N394" i="2" s="1"/>
  <c r="N315" i="2" a="1"/>
  <c r="N315" i="2" s="1"/>
  <c r="N389" i="2" a="1"/>
  <c r="N389" i="2" s="1"/>
  <c r="N353" i="2" a="1"/>
  <c r="N353" i="2" s="1"/>
  <c r="N395" i="2" a="1"/>
  <c r="N395" i="2" s="1"/>
  <c r="N402" i="2" a="1"/>
  <c r="N402" i="2" s="1"/>
  <c r="N332" i="2" a="1"/>
  <c r="N332" i="2" s="1"/>
  <c r="N396" i="2" a="1"/>
  <c r="N396" i="2" s="1"/>
  <c r="N132" i="2" a="1"/>
  <c r="N132" i="2" s="1"/>
  <c r="N347" i="2" a="1"/>
  <c r="N347" i="2" s="1"/>
  <c r="N365" i="2" a="1"/>
  <c r="N365" i="2" s="1"/>
  <c r="N368" i="2" a="1"/>
  <c r="N368" i="2" s="1"/>
  <c r="N322" i="2" a="1"/>
  <c r="N322" i="2" s="1"/>
  <c r="N397" i="2" a="1"/>
  <c r="N397" i="2" s="1"/>
  <c r="N335" i="2" a="1"/>
  <c r="N335" i="2" s="1"/>
  <c r="N248" i="2" a="1"/>
  <c r="N248" i="2" s="1"/>
  <c r="N319" i="2" a="1"/>
  <c r="N319" i="2" s="1"/>
  <c r="C6" i="5"/>
  <c r="C25" i="5" l="1"/>
  <c r="C93" i="5"/>
  <c r="C38" i="5"/>
  <c r="C139" i="5"/>
  <c r="C88" i="5"/>
  <c r="C101" i="5"/>
  <c r="C99" i="5"/>
  <c r="C53" i="5"/>
  <c r="C74" i="5"/>
  <c r="C121" i="5"/>
  <c r="C64" i="5"/>
  <c r="C65" i="5"/>
  <c r="C73" i="5"/>
  <c r="C49" i="5"/>
  <c r="C86" i="5"/>
  <c r="C76" i="5"/>
  <c r="C59" i="5"/>
  <c r="C108" i="5"/>
  <c r="C130" i="5"/>
  <c r="C48" i="5"/>
  <c r="C112" i="5"/>
  <c r="C30" i="5"/>
  <c r="C39" i="5"/>
  <c r="C104" i="5"/>
  <c r="C61" i="5"/>
  <c r="C67" i="5"/>
  <c r="C50" i="5"/>
  <c r="C56" i="5"/>
  <c r="C78" i="5"/>
  <c r="C34" i="5"/>
  <c r="C136" i="5"/>
  <c r="C57" i="5"/>
  <c r="C120" i="5"/>
  <c r="C43" i="5"/>
  <c r="C9" i="5"/>
  <c r="C79" i="5"/>
  <c r="C26" i="5"/>
  <c r="C10" i="5"/>
  <c r="C7" i="5"/>
  <c r="C66" i="5"/>
  <c r="C62" i="5"/>
  <c r="C46" i="5"/>
  <c r="C20" i="5"/>
  <c r="C119" i="5"/>
  <c r="C131" i="5"/>
  <c r="C100" i="5"/>
  <c r="C51" i="5"/>
  <c r="C16" i="5"/>
  <c r="C21" i="5"/>
  <c r="C75" i="5"/>
  <c r="C97" i="5"/>
  <c r="C118" i="5"/>
  <c r="C83" i="5"/>
  <c r="C84" i="5"/>
  <c r="C40" i="5"/>
  <c r="C98" i="5"/>
  <c r="C96" i="5"/>
  <c r="C132" i="5"/>
  <c r="C117" i="5"/>
  <c r="C81" i="5"/>
  <c r="C82" i="5"/>
  <c r="C12" i="5"/>
  <c r="C111" i="5"/>
  <c r="C71" i="5"/>
  <c r="C116" i="5"/>
  <c r="C115" i="5"/>
  <c r="C68" i="5"/>
  <c r="C95" i="5"/>
  <c r="C45" i="5"/>
  <c r="C11" i="5"/>
  <c r="C135" i="5"/>
  <c r="C23" i="5"/>
  <c r="C31" i="5"/>
  <c r="C105" i="5"/>
  <c r="C27" i="5"/>
  <c r="C133" i="5"/>
  <c r="C134" i="5"/>
  <c r="C91" i="5"/>
  <c r="C28" i="5"/>
  <c r="C22" i="5"/>
  <c r="C42" i="5"/>
  <c r="C63" i="5"/>
  <c r="C110" i="5"/>
  <c r="C14" i="5"/>
  <c r="C18" i="5"/>
  <c r="C33" i="5"/>
  <c r="C102" i="5"/>
  <c r="C85" i="5"/>
  <c r="C69" i="5"/>
  <c r="C138" i="5"/>
  <c r="C35" i="5"/>
  <c r="C129" i="5"/>
  <c r="C140" i="5"/>
  <c r="C92" i="5"/>
  <c r="C137" i="5"/>
  <c r="C24" i="5"/>
  <c r="C13" i="5"/>
  <c r="C36" i="5"/>
  <c r="C37" i="5"/>
  <c r="C94" i="5"/>
  <c r="C72" i="5"/>
  <c r="C17" i="5"/>
  <c r="C32" i="5"/>
  <c r="C15" i="5"/>
  <c r="C113" i="5"/>
  <c r="C29" i="5"/>
  <c r="C124" i="5"/>
  <c r="C122" i="5"/>
  <c r="C126" i="5"/>
  <c r="C58" i="5"/>
  <c r="C60" i="5"/>
  <c r="C87" i="5"/>
  <c r="C125" i="5"/>
  <c r="C90" i="5"/>
  <c r="C106" i="5"/>
  <c r="C52" i="5"/>
  <c r="C128" i="5"/>
  <c r="C80" i="5"/>
  <c r="C54" i="5"/>
  <c r="C109" i="5"/>
  <c r="C55" i="5"/>
  <c r="C89" i="5"/>
  <c r="C47" i="5"/>
  <c r="C70" i="5"/>
  <c r="C123" i="5"/>
  <c r="C103" i="5"/>
  <c r="C127" i="5"/>
  <c r="C114" i="5"/>
  <c r="C8" i="5"/>
  <c r="C44" i="5"/>
  <c r="C107" i="5"/>
  <c r="C77" i="5"/>
  <c r="C41" i="5"/>
  <c r="C19" i="5"/>
  <c r="N25" i="2" l="1" a="1"/>
  <c r="N25" i="2" s="1"/>
  <c r="N71" i="2" a="1"/>
  <c r="N71" i="2" s="1"/>
  <c r="N28" i="2" a="1"/>
  <c r="N28" i="2" s="1"/>
  <c r="N27" i="2" a="1"/>
  <c r="N27" i="2" s="1"/>
  <c r="N29" i="2" a="1"/>
  <c r="N29" i="2" s="1"/>
  <c r="N30" i="2" a="1"/>
  <c r="N30" i="2" s="1"/>
  <c r="B5" i="3"/>
  <c r="N31" i="2" a="1"/>
  <c r="N31" i="2" s="1"/>
  <c r="N69" i="2" a="1"/>
  <c r="N69" i="2" s="1"/>
  <c r="N32" i="2" a="1"/>
  <c r="N32" i="2" s="1"/>
  <c r="N33" i="2" a="1"/>
  <c r="N33" i="2" s="1"/>
  <c r="N34" i="2" a="1"/>
  <c r="N34" i="2" s="1"/>
  <c r="N35" i="2" a="1"/>
  <c r="N35" i="2" s="1"/>
  <c r="N36" i="2" a="1"/>
  <c r="N36" i="2" s="1"/>
  <c r="N37" i="2" a="1"/>
  <c r="N37" i="2" s="1"/>
  <c r="N63" i="2" a="1"/>
  <c r="N63" i="2" s="1"/>
  <c r="N54" i="2" a="1"/>
  <c r="N54" i="2" s="1"/>
  <c r="N59" i="2" a="1"/>
  <c r="N59" i="2" s="1"/>
  <c r="N56" i="2" a="1"/>
  <c r="N56" i="2" s="1"/>
  <c r="N50" i="2" a="1"/>
  <c r="N50" i="2" s="1"/>
  <c r="AA2" i="2" l="1"/>
  <c r="AB2" i="2"/>
  <c r="AC2" i="2"/>
  <c r="AD2" i="2"/>
  <c r="Y2" i="2"/>
  <c r="Z2" i="2"/>
  <c r="AA3" i="2"/>
  <c r="AB3" i="2"/>
  <c r="AC3" i="2"/>
  <c r="AD3" i="2"/>
  <c r="Y3" i="2"/>
  <c r="Z3" i="2"/>
  <c r="AA4" i="2"/>
  <c r="AB4" i="2"/>
  <c r="AC4" i="2"/>
  <c r="AD4" i="2"/>
  <c r="Y4" i="2"/>
  <c r="Z4" i="2"/>
  <c r="AB5" i="2"/>
  <c r="AD5" i="2"/>
  <c r="Y5" i="2"/>
  <c r="AA5" i="2"/>
  <c r="AC5" i="2"/>
  <c r="Z5" i="2"/>
  <c r="AA6" i="2"/>
  <c r="AC6" i="2"/>
  <c r="AB6" i="2"/>
  <c r="AD6" i="2"/>
  <c r="Y6" i="2"/>
  <c r="Z6" i="2"/>
  <c r="AA7" i="2"/>
  <c r="AB7" i="2"/>
  <c r="AC7" i="2"/>
  <c r="AD7" i="2"/>
  <c r="Y7" i="2"/>
  <c r="Z7" i="2"/>
  <c r="AB9" i="2"/>
  <c r="AA10" i="2"/>
  <c r="AB10" i="2"/>
  <c r="AC10" i="2"/>
  <c r="AD10" i="2"/>
  <c r="Y10" i="2"/>
  <c r="Z10" i="2"/>
  <c r="AA8" i="2"/>
  <c r="AB8" i="2"/>
  <c r="AC8" i="2"/>
  <c r="AD8" i="2"/>
  <c r="Y8" i="2"/>
  <c r="Z8" i="2"/>
  <c r="AA9" i="2"/>
  <c r="AC9" i="2"/>
  <c r="AD9" i="2"/>
  <c r="Y9" i="2"/>
  <c r="Z9" i="2"/>
  <c r="AB11" i="2"/>
  <c r="AC11" i="2"/>
  <c r="AD11" i="2"/>
  <c r="Y11" i="2"/>
  <c r="Z11" i="2"/>
  <c r="AA11" i="2"/>
  <c r="Y12" i="2"/>
  <c r="Z12" i="2"/>
  <c r="AA12" i="2"/>
  <c r="AB12" i="2"/>
  <c r="Y13" i="2"/>
  <c r="AC12" i="2"/>
  <c r="Z13" i="2"/>
  <c r="AD12" i="2"/>
  <c r="AA13" i="2"/>
  <c r="AB13" i="2"/>
  <c r="AC13" i="2"/>
  <c r="AD13" i="2"/>
  <c r="AB14" i="2"/>
  <c r="Y15" i="2"/>
  <c r="AC14" i="2"/>
  <c r="Z15" i="2"/>
  <c r="AD14" i="2"/>
  <c r="AA15" i="2"/>
  <c r="AB15" i="2"/>
  <c r="AA14" i="2"/>
  <c r="AC15" i="2"/>
  <c r="Y14" i="2"/>
  <c r="AD15" i="2"/>
  <c r="Z14" i="2"/>
  <c r="AB20" i="2"/>
  <c r="Z20" i="2"/>
  <c r="AA20" i="2"/>
  <c r="AC20" i="2"/>
  <c r="AD20" i="2"/>
  <c r="Y20" i="2"/>
  <c r="AB16" i="2"/>
  <c r="AC16" i="2"/>
  <c r="Y16" i="2"/>
  <c r="AD16" i="2"/>
  <c r="Z16" i="2"/>
  <c r="AA16" i="2"/>
  <c r="AB17" i="2"/>
  <c r="AC17" i="2"/>
  <c r="AD17" i="2"/>
  <c r="Y17" i="2"/>
  <c r="Z17" i="2"/>
  <c r="AA17" i="2"/>
  <c r="AB19" i="2"/>
  <c r="AC19" i="2"/>
  <c r="AD19" i="2"/>
  <c r="AA19" i="2"/>
  <c r="Y19" i="2"/>
  <c r="Z19" i="2"/>
  <c r="AB18" i="2"/>
  <c r="AC18" i="2"/>
  <c r="AD18" i="2"/>
  <c r="Y18" i="2"/>
  <c r="AA18" i="2"/>
  <c r="Z18" i="2"/>
  <c r="Y22" i="2"/>
  <c r="Z22" i="2"/>
  <c r="AA22" i="2"/>
  <c r="AB22" i="2"/>
  <c r="AC22" i="2"/>
  <c r="AD22" i="2"/>
  <c r="AA21" i="2"/>
  <c r="Y21" i="2"/>
  <c r="Z21" i="2"/>
  <c r="AB21" i="2"/>
  <c r="AC21" i="2"/>
  <c r="AD21" i="2"/>
  <c r="AA23" i="2"/>
  <c r="AC23" i="2"/>
  <c r="AD23" i="2"/>
  <c r="AB23" i="2"/>
  <c r="Y23" i="2"/>
  <c r="Z23" i="2"/>
  <c r="Y26" i="2"/>
  <c r="Y32" i="2"/>
  <c r="Y40" i="2"/>
  <c r="Y48" i="2"/>
  <c r="Y58" i="2"/>
  <c r="Y64" i="2"/>
  <c r="Y72" i="2"/>
  <c r="Y80" i="2"/>
  <c r="E2" i="5" s="1"/>
  <c r="Y88" i="2"/>
  <c r="Y96" i="2"/>
  <c r="Y104" i="2"/>
  <c r="Y112" i="2"/>
  <c r="Y120" i="2"/>
  <c r="Y128" i="2"/>
  <c r="Y141" i="2"/>
  <c r="Y144" i="2"/>
  <c r="Y152" i="2"/>
  <c r="Y160" i="2"/>
  <c r="Y168" i="2"/>
  <c r="Y176" i="2"/>
  <c r="Y185" i="2"/>
  <c r="Y192" i="2"/>
  <c r="Y200" i="2"/>
  <c r="Y208" i="2"/>
  <c r="Y216" i="2"/>
  <c r="Y224" i="2"/>
  <c r="Y232" i="2"/>
  <c r="Y240" i="2"/>
  <c r="Y248" i="2"/>
  <c r="Y256" i="2"/>
  <c r="Y264" i="2"/>
  <c r="Y272" i="2"/>
  <c r="Y280" i="2"/>
  <c r="Y288" i="2"/>
  <c r="Y296" i="2"/>
  <c r="Y304" i="2"/>
  <c r="Y312" i="2"/>
  <c r="Y320" i="2"/>
  <c r="Y328" i="2"/>
  <c r="Y336" i="2"/>
  <c r="Y344" i="2"/>
  <c r="Y352" i="2"/>
  <c r="Y360" i="2"/>
  <c r="Y368" i="2"/>
  <c r="Y376" i="2"/>
  <c r="Y384" i="2"/>
  <c r="Y392" i="2"/>
  <c r="Y400" i="2"/>
  <c r="Y408" i="2"/>
  <c r="Y424" i="2"/>
  <c r="Y417" i="2"/>
  <c r="Y24" i="2"/>
  <c r="Y33" i="2"/>
  <c r="Y41" i="2"/>
  <c r="Y49" i="2"/>
  <c r="Y59" i="2"/>
  <c r="Y65" i="2"/>
  <c r="Y73" i="2"/>
  <c r="Y81" i="2"/>
  <c r="Y89" i="2"/>
  <c r="Y97" i="2"/>
  <c r="Y25" i="2"/>
  <c r="Y34" i="2"/>
  <c r="Y42" i="2"/>
  <c r="Y51" i="2"/>
  <c r="Y54" i="2"/>
  <c r="Y66" i="2"/>
  <c r="Y74" i="2"/>
  <c r="Y82" i="2"/>
  <c r="Y90" i="2"/>
  <c r="Y98" i="2"/>
  <c r="Y106" i="2"/>
  <c r="Y114" i="2"/>
  <c r="Y27" i="2"/>
  <c r="Y28" i="2"/>
  <c r="Y36" i="2"/>
  <c r="Y44" i="2"/>
  <c r="Y53" i="2"/>
  <c r="Y60" i="2"/>
  <c r="Y68" i="2"/>
  <c r="Y76" i="2"/>
  <c r="Y84" i="2"/>
  <c r="Y92" i="2"/>
  <c r="Y100" i="2"/>
  <c r="Y108" i="2"/>
  <c r="Y116" i="2"/>
  <c r="Y124" i="2"/>
  <c r="Y132" i="2"/>
  <c r="Y140" i="2"/>
  <c r="Y148" i="2"/>
  <c r="Y156" i="2"/>
  <c r="Y164" i="2"/>
  <c r="Y172" i="2"/>
  <c r="Y183" i="2"/>
  <c r="Y188" i="2"/>
  <c r="Y196" i="2"/>
  <c r="Y204" i="2"/>
  <c r="Y212" i="2"/>
  <c r="Y220" i="2"/>
  <c r="Y228" i="2"/>
  <c r="Y236" i="2"/>
  <c r="Y244" i="2"/>
  <c r="Y252" i="2"/>
  <c r="Y260" i="2"/>
  <c r="Y268" i="2"/>
  <c r="Y276" i="2"/>
  <c r="Y284" i="2"/>
  <c r="Y292" i="2"/>
  <c r="Y300" i="2"/>
  <c r="Y308" i="2"/>
  <c r="Y316" i="2"/>
  <c r="Y324" i="2"/>
  <c r="Y332" i="2"/>
  <c r="Y340" i="2"/>
  <c r="Y348" i="2"/>
  <c r="Y356" i="2"/>
  <c r="Y364" i="2"/>
  <c r="Y372" i="2"/>
  <c r="Y380" i="2"/>
  <c r="Y388" i="2"/>
  <c r="Y396" i="2"/>
  <c r="Y404" i="2"/>
  <c r="Y412" i="2"/>
  <c r="Y419" i="2"/>
  <c r="Y85" i="2"/>
  <c r="Y93" i="2"/>
  <c r="Y101" i="2"/>
  <c r="Y109" i="2"/>
  <c r="Y117" i="2"/>
  <c r="Y125" i="2"/>
  <c r="Y133" i="2"/>
  <c r="Y138" i="2"/>
  <c r="Y149" i="2"/>
  <c r="Y157" i="2"/>
  <c r="Y165" i="2"/>
  <c r="Y173" i="2"/>
  <c r="Y179" i="2"/>
  <c r="Y189" i="2"/>
  <c r="Y197" i="2"/>
  <c r="Y205" i="2"/>
  <c r="Y213" i="2"/>
  <c r="Y221" i="2"/>
  <c r="Y229" i="2"/>
  <c r="Y237" i="2"/>
  <c r="Y245" i="2"/>
  <c r="Y253" i="2"/>
  <c r="Y261" i="2"/>
  <c r="Y269" i="2"/>
  <c r="Y277" i="2"/>
  <c r="Y285" i="2"/>
  <c r="Y293" i="2"/>
  <c r="Y301" i="2"/>
  <c r="Y309" i="2"/>
  <c r="Y317" i="2"/>
  <c r="Y325" i="2"/>
  <c r="Y333" i="2"/>
  <c r="Y341" i="2"/>
  <c r="Y349" i="2"/>
  <c r="Y357" i="2"/>
  <c r="Y29" i="2"/>
  <c r="Y37" i="2"/>
  <c r="Y45" i="2"/>
  <c r="Y55" i="2"/>
  <c r="Y61" i="2"/>
  <c r="Y69" i="2"/>
  <c r="Y77" i="2"/>
  <c r="Y30" i="2"/>
  <c r="Y31" i="2"/>
  <c r="Y56" i="2"/>
  <c r="Y75" i="2"/>
  <c r="Y95" i="2"/>
  <c r="Y113" i="2"/>
  <c r="Y127" i="2"/>
  <c r="Y137" i="2"/>
  <c r="Y153" i="2"/>
  <c r="Y166" i="2"/>
  <c r="Y178" i="2"/>
  <c r="Y191" i="2"/>
  <c r="Y203" i="2"/>
  <c r="Y217" i="2"/>
  <c r="Y230" i="2"/>
  <c r="Y242" i="2"/>
  <c r="Y255" i="2"/>
  <c r="Y267" i="2"/>
  <c r="Y281" i="2"/>
  <c r="Y294" i="2"/>
  <c r="Y306" i="2"/>
  <c r="Y319" i="2"/>
  <c r="Y331" i="2"/>
  <c r="Y345" i="2"/>
  <c r="Y358" i="2"/>
  <c r="Y369" i="2"/>
  <c r="Y379" i="2"/>
  <c r="Y390" i="2"/>
  <c r="Y401" i="2"/>
  <c r="Y411" i="2"/>
  <c r="Y416" i="2"/>
  <c r="Y103" i="2"/>
  <c r="Y170" i="2"/>
  <c r="Y209" i="2"/>
  <c r="Y247" i="2"/>
  <c r="Y273" i="2"/>
  <c r="Y311" i="2"/>
  <c r="Y350" i="2"/>
  <c r="Y383" i="2"/>
  <c r="Y405" i="2"/>
  <c r="Y46" i="2"/>
  <c r="Y250" i="2"/>
  <c r="Y327" i="2"/>
  <c r="Y365" i="2"/>
  <c r="Y407" i="2"/>
  <c r="Y52" i="2"/>
  <c r="Y126" i="2"/>
  <c r="Y151" i="2"/>
  <c r="Y202" i="2"/>
  <c r="Y227" i="2"/>
  <c r="Y279" i="2"/>
  <c r="Y318" i="2"/>
  <c r="Y367" i="2"/>
  <c r="Y410" i="2"/>
  <c r="Y35" i="2"/>
  <c r="Y57" i="2"/>
  <c r="Y78" i="2"/>
  <c r="Y99" i="2"/>
  <c r="Y115" i="2"/>
  <c r="Y129" i="2"/>
  <c r="Y139" i="2"/>
  <c r="Y154" i="2"/>
  <c r="Y167" i="2"/>
  <c r="Y182" i="2"/>
  <c r="Y193" i="2"/>
  <c r="Y206" i="2"/>
  <c r="Y218" i="2"/>
  <c r="Y231" i="2"/>
  <c r="Y243" i="2"/>
  <c r="Y257" i="2"/>
  <c r="Y270" i="2"/>
  <c r="Y282" i="2"/>
  <c r="Y295" i="2"/>
  <c r="Y307" i="2"/>
  <c r="Y321" i="2"/>
  <c r="Y334" i="2"/>
  <c r="Y346" i="2"/>
  <c r="Y359" i="2"/>
  <c r="Y370" i="2"/>
  <c r="Y381" i="2"/>
  <c r="Y391" i="2"/>
  <c r="Y402" i="2"/>
  <c r="Y422" i="2"/>
  <c r="Y425" i="2"/>
  <c r="Y62" i="2"/>
  <c r="Y158" i="2"/>
  <c r="Y181" i="2"/>
  <c r="Y222" i="2"/>
  <c r="Y259" i="2"/>
  <c r="Y298" i="2"/>
  <c r="Y337" i="2"/>
  <c r="Y362" i="2"/>
  <c r="Y394" i="2"/>
  <c r="Y421" i="2"/>
  <c r="Y67" i="2"/>
  <c r="Y107" i="2"/>
  <c r="Y122" i="2"/>
  <c r="Y147" i="2"/>
  <c r="Y174" i="2"/>
  <c r="Y199" i="2"/>
  <c r="Y225" i="2"/>
  <c r="Y263" i="2"/>
  <c r="Y289" i="2"/>
  <c r="Y339" i="2"/>
  <c r="Y375" i="2"/>
  <c r="Y397" i="2"/>
  <c r="Y71" i="2"/>
  <c r="Y163" i="2"/>
  <c r="Y241" i="2"/>
  <c r="Y291" i="2"/>
  <c r="Y343" i="2"/>
  <c r="Y378" i="2"/>
  <c r="Y414" i="2"/>
  <c r="Y38" i="2"/>
  <c r="Y50" i="2"/>
  <c r="Y79" i="2"/>
  <c r="Y102" i="2"/>
  <c r="Y118" i="2"/>
  <c r="Y130" i="2"/>
  <c r="Y143" i="2"/>
  <c r="Y155" i="2"/>
  <c r="Y169" i="2"/>
  <c r="Y180" i="2"/>
  <c r="Y194" i="2"/>
  <c r="Y207" i="2"/>
  <c r="Y219" i="2"/>
  <c r="Y233" i="2"/>
  <c r="Y246" i="2"/>
  <c r="Y258" i="2"/>
  <c r="Y271" i="2"/>
  <c r="Y283" i="2"/>
  <c r="Y297" i="2"/>
  <c r="Y310" i="2"/>
  <c r="Y322" i="2"/>
  <c r="Y335" i="2"/>
  <c r="Y347" i="2"/>
  <c r="Y361" i="2"/>
  <c r="Y371" i="2"/>
  <c r="Y382" i="2"/>
  <c r="Y393" i="2"/>
  <c r="Y403" i="2"/>
  <c r="Y420" i="2"/>
  <c r="Y415" i="2"/>
  <c r="Y39" i="2"/>
  <c r="Y83" i="2"/>
  <c r="Y119" i="2"/>
  <c r="Y131" i="2"/>
  <c r="Y145" i="2"/>
  <c r="Y195" i="2"/>
  <c r="Y234" i="2"/>
  <c r="Y286" i="2"/>
  <c r="Y323" i="2"/>
  <c r="Y373" i="2"/>
  <c r="Y426" i="2"/>
  <c r="Y87" i="2"/>
  <c r="Y135" i="2"/>
  <c r="Y161" i="2"/>
  <c r="Y186" i="2"/>
  <c r="Y211" i="2"/>
  <c r="Y238" i="2"/>
  <c r="Y275" i="2"/>
  <c r="Y302" i="2"/>
  <c r="Y353" i="2"/>
  <c r="Y386" i="2"/>
  <c r="Y413" i="2"/>
  <c r="Y94" i="2"/>
  <c r="Y177" i="2"/>
  <c r="Y215" i="2"/>
  <c r="Y266" i="2"/>
  <c r="Y330" i="2"/>
  <c r="Y389" i="2"/>
  <c r="Y43" i="2"/>
  <c r="Y63" i="2"/>
  <c r="Y86" i="2"/>
  <c r="Y105" i="2"/>
  <c r="Y121" i="2"/>
  <c r="Y134" i="2"/>
  <c r="Y146" i="2"/>
  <c r="Y159" i="2"/>
  <c r="Y171" i="2"/>
  <c r="Y184" i="2"/>
  <c r="Y198" i="2"/>
  <c r="Y210" i="2"/>
  <c r="Y223" i="2"/>
  <c r="Y235" i="2"/>
  <c r="Y249" i="2"/>
  <c r="Y262" i="2"/>
  <c r="Y274" i="2"/>
  <c r="Y287" i="2"/>
  <c r="Y299" i="2"/>
  <c r="Y313" i="2"/>
  <c r="Y326" i="2"/>
  <c r="Y338" i="2"/>
  <c r="Y351" i="2"/>
  <c r="Y363" i="2"/>
  <c r="Y374" i="2"/>
  <c r="Y385" i="2"/>
  <c r="Y395" i="2"/>
  <c r="Y406" i="2"/>
  <c r="Y423" i="2"/>
  <c r="Y314" i="2"/>
  <c r="Y111" i="2"/>
  <c r="Y142" i="2"/>
  <c r="Y190" i="2"/>
  <c r="Y254" i="2"/>
  <c r="Y305" i="2"/>
  <c r="Y355" i="2"/>
  <c r="Y399" i="2"/>
  <c r="Y47" i="2"/>
  <c r="Y70" i="2"/>
  <c r="Y91" i="2"/>
  <c r="Y110" i="2"/>
  <c r="Y123" i="2"/>
  <c r="Y136" i="2"/>
  <c r="Y150" i="2"/>
  <c r="Y162" i="2"/>
  <c r="Y175" i="2"/>
  <c r="Y187" i="2"/>
  <c r="Y201" i="2"/>
  <c r="Y214" i="2"/>
  <c r="Y226" i="2"/>
  <c r="Y239" i="2"/>
  <c r="Y251" i="2"/>
  <c r="Y265" i="2"/>
  <c r="Y278" i="2"/>
  <c r="Y290" i="2"/>
  <c r="Y303" i="2"/>
  <c r="Y315" i="2"/>
  <c r="Y329" i="2"/>
  <c r="Y342" i="2"/>
  <c r="Y354" i="2"/>
  <c r="Y366" i="2"/>
  <c r="Y377" i="2"/>
  <c r="Y387" i="2"/>
  <c r="Y398" i="2"/>
  <c r="Y409" i="2"/>
  <c r="Y418" i="2"/>
  <c r="AA26" i="2"/>
  <c r="AB26" i="2"/>
  <c r="AC26" i="2"/>
  <c r="AD26" i="2"/>
  <c r="Z26" i="2"/>
  <c r="AB24" i="2"/>
  <c r="AC24" i="2"/>
  <c r="AD24" i="2"/>
  <c r="Z24" i="2"/>
  <c r="AA24" i="2"/>
  <c r="AA286" i="2"/>
  <c r="AB286" i="2"/>
  <c r="AC286" i="2"/>
  <c r="AD286" i="2"/>
  <c r="Z286" i="2"/>
  <c r="AA269" i="2"/>
  <c r="AB269" i="2"/>
  <c r="AC269" i="2"/>
  <c r="AD269" i="2"/>
  <c r="Z269" i="2"/>
  <c r="AA241" i="2"/>
  <c r="AB241" i="2"/>
  <c r="AC241" i="2"/>
  <c r="AD241" i="2"/>
  <c r="Z241" i="2"/>
  <c r="AA304" i="2"/>
  <c r="AB304" i="2"/>
  <c r="AC304" i="2"/>
  <c r="AD304" i="2"/>
  <c r="Z304" i="2"/>
  <c r="AA308" i="2"/>
  <c r="AB308" i="2"/>
  <c r="AC308" i="2"/>
  <c r="AD308" i="2"/>
  <c r="Z308" i="2"/>
  <c r="AA318" i="2"/>
  <c r="AB318" i="2"/>
  <c r="AC318" i="2"/>
  <c r="AD318" i="2"/>
  <c r="Z318" i="2"/>
  <c r="AA324" i="2"/>
  <c r="AB324" i="2"/>
  <c r="AC324" i="2"/>
  <c r="AD324" i="2"/>
  <c r="Z324" i="2"/>
  <c r="AA334" i="2"/>
  <c r="AB334" i="2"/>
  <c r="AC334" i="2"/>
  <c r="AD334" i="2"/>
  <c r="Z334" i="2"/>
  <c r="AA333" i="2"/>
  <c r="AB333" i="2"/>
  <c r="AC333" i="2"/>
  <c r="AD333" i="2"/>
  <c r="Z333" i="2"/>
  <c r="AA239" i="2"/>
  <c r="AB239" i="2"/>
  <c r="AC239" i="2"/>
  <c r="AD239" i="2"/>
  <c r="Z239" i="2"/>
  <c r="AA242" i="2"/>
  <c r="AB242" i="2"/>
  <c r="Z242" i="2"/>
  <c r="AC242" i="2"/>
  <c r="AD242" i="2"/>
  <c r="AA316" i="2"/>
  <c r="AB316" i="2"/>
  <c r="AC316" i="2"/>
  <c r="AD316" i="2"/>
  <c r="Z316" i="2"/>
  <c r="AA381" i="2"/>
  <c r="AB381" i="2"/>
  <c r="AC381" i="2"/>
  <c r="AD381" i="2"/>
  <c r="Z381" i="2"/>
  <c r="AA326" i="2"/>
  <c r="AB326" i="2"/>
  <c r="AC326" i="2"/>
  <c r="AD326" i="2"/>
  <c r="Z326" i="2"/>
  <c r="AA331" i="2"/>
  <c r="AB331" i="2"/>
  <c r="AC331" i="2"/>
  <c r="Z331" i="2"/>
  <c r="AD331" i="2"/>
  <c r="AA345" i="2"/>
  <c r="AB345" i="2"/>
  <c r="AC345" i="2"/>
  <c r="AD345" i="2"/>
  <c r="Z345" i="2"/>
  <c r="AA371" i="2"/>
  <c r="AB371" i="2"/>
  <c r="AC371" i="2"/>
  <c r="AD371" i="2"/>
  <c r="Z371" i="2"/>
  <c r="AA382" i="2"/>
  <c r="AB382" i="2"/>
  <c r="Z382" i="2"/>
  <c r="AC382" i="2"/>
  <c r="AD382" i="2"/>
  <c r="AA351" i="2"/>
  <c r="AB351" i="2"/>
  <c r="AC351" i="2"/>
  <c r="AD351" i="2"/>
  <c r="Z351" i="2"/>
  <c r="AA329" i="2"/>
  <c r="AB329" i="2"/>
  <c r="AC329" i="2"/>
  <c r="AD329" i="2"/>
  <c r="Z329" i="2"/>
  <c r="AA328" i="2"/>
  <c r="AB328" i="2"/>
  <c r="AC328" i="2"/>
  <c r="AD328" i="2"/>
  <c r="Z328" i="2"/>
  <c r="AA360" i="2"/>
  <c r="AB360" i="2"/>
  <c r="AC360" i="2"/>
  <c r="AD360" i="2"/>
  <c r="Z360" i="2"/>
  <c r="AA384" i="2"/>
  <c r="AB384" i="2"/>
  <c r="AC384" i="2"/>
  <c r="AD384" i="2"/>
  <c r="Z384" i="2"/>
  <c r="AA387" i="2"/>
  <c r="AB387" i="2"/>
  <c r="AC387" i="2"/>
  <c r="AD387" i="2"/>
  <c r="Z387" i="2"/>
  <c r="AA361" i="2"/>
  <c r="AB361" i="2"/>
  <c r="AC361" i="2"/>
  <c r="AD361" i="2"/>
  <c r="Z361" i="2"/>
  <c r="AB362" i="2"/>
  <c r="AC362" i="2"/>
  <c r="AD362" i="2"/>
  <c r="AA362" i="2"/>
  <c r="Z362" i="2"/>
  <c r="AA257" i="2"/>
  <c r="AB257" i="2"/>
  <c r="AC257" i="2"/>
  <c r="AD257" i="2"/>
  <c r="Z257" i="2"/>
  <c r="AA124" i="2"/>
  <c r="AB124" i="2"/>
  <c r="Z124" i="2"/>
  <c r="AC124" i="2"/>
  <c r="AD124" i="2"/>
  <c r="AA394" i="2"/>
  <c r="AB394" i="2"/>
  <c r="AC394" i="2"/>
  <c r="AD394" i="2"/>
  <c r="Z394" i="2"/>
  <c r="AB315" i="2"/>
  <c r="AC315" i="2"/>
  <c r="AD315" i="2"/>
  <c r="AA315" i="2"/>
  <c r="Z315" i="2"/>
  <c r="AA389" i="2"/>
  <c r="AB389" i="2"/>
  <c r="AC389" i="2"/>
  <c r="Z389" i="2"/>
  <c r="AD389" i="2"/>
  <c r="AA353" i="2"/>
  <c r="AB353" i="2"/>
  <c r="AC353" i="2"/>
  <c r="AD353" i="2"/>
  <c r="Z353" i="2"/>
  <c r="AA395" i="2"/>
  <c r="AB395" i="2"/>
  <c r="AC395" i="2"/>
  <c r="AD395" i="2"/>
  <c r="Z395" i="2"/>
  <c r="AA402" i="2"/>
  <c r="AB402" i="2"/>
  <c r="AC402" i="2"/>
  <c r="AD402" i="2"/>
  <c r="Z402" i="2"/>
  <c r="AA332" i="2"/>
  <c r="AB332" i="2"/>
  <c r="AC332" i="2"/>
  <c r="AD332" i="2"/>
  <c r="Z332" i="2"/>
  <c r="AA396" i="2"/>
  <c r="AB396" i="2"/>
  <c r="AC396" i="2"/>
  <c r="AD396" i="2"/>
  <c r="Z396" i="2"/>
  <c r="AA132" i="2"/>
  <c r="AB132" i="2"/>
  <c r="AC132" i="2"/>
  <c r="AD132" i="2"/>
  <c r="Z132" i="2"/>
  <c r="AB347" i="2"/>
  <c r="AC347" i="2"/>
  <c r="AD347" i="2"/>
  <c r="Z347" i="2"/>
  <c r="AA347" i="2"/>
  <c r="AA365" i="2"/>
  <c r="AC365" i="2"/>
  <c r="AD365" i="2"/>
  <c r="AB365" i="2"/>
  <c r="Z365" i="2"/>
  <c r="AB368" i="2"/>
  <c r="AC368" i="2"/>
  <c r="AD368" i="2"/>
  <c r="Z368" i="2"/>
  <c r="AA368" i="2"/>
  <c r="AA322" i="2"/>
  <c r="AB322" i="2"/>
  <c r="AC322" i="2"/>
  <c r="AD322" i="2"/>
  <c r="Z322" i="2"/>
  <c r="AB397" i="2"/>
  <c r="AC397" i="2"/>
  <c r="AD397" i="2"/>
  <c r="Z397" i="2"/>
  <c r="AA397" i="2"/>
  <c r="AA335" i="2"/>
  <c r="AB335" i="2"/>
  <c r="AD335" i="2"/>
  <c r="AC335" i="2"/>
  <c r="Z335" i="2"/>
  <c r="AA248" i="2"/>
  <c r="AB248" i="2"/>
  <c r="Z248" i="2"/>
  <c r="AC248" i="2"/>
  <c r="AD248" i="2"/>
  <c r="AA30" i="2"/>
  <c r="AA319" i="2"/>
  <c r="AB319" i="2"/>
  <c r="AC319" i="2"/>
  <c r="AD319" i="2"/>
  <c r="Z319" i="2"/>
  <c r="AD25" i="2"/>
  <c r="AC25" i="2"/>
  <c r="Z25" i="2"/>
  <c r="AB25" i="2"/>
  <c r="AA25" i="2"/>
  <c r="AB71" i="2"/>
  <c r="Z71" i="2"/>
  <c r="AD71" i="2"/>
  <c r="AC71" i="2"/>
  <c r="AA71" i="2"/>
  <c r="AD27" i="2"/>
  <c r="AD28" i="2"/>
  <c r="AB28" i="2"/>
  <c r="Z28" i="2"/>
  <c r="Z27" i="2"/>
  <c r="AC28" i="2"/>
  <c r="AB27" i="2"/>
  <c r="AA28" i="2"/>
  <c r="AC27" i="2"/>
  <c r="AA27" i="2"/>
  <c r="Z29" i="2"/>
  <c r="AD29" i="2"/>
  <c r="AC29" i="2"/>
  <c r="AB29" i="2"/>
  <c r="AA29" i="2"/>
  <c r="AD30" i="2"/>
  <c r="AB30" i="2"/>
  <c r="Z30" i="2"/>
  <c r="AC30" i="2"/>
  <c r="N422" i="2" a="1"/>
  <c r="N422" i="2" s="1"/>
  <c r="N49" i="2" a="1"/>
  <c r="N49" i="2" s="1"/>
  <c r="N58" i="2" a="1"/>
  <c r="N58" i="2" s="1"/>
  <c r="N55" i="2" a="1"/>
  <c r="N55" i="2" s="1"/>
  <c r="N51" i="2" a="1"/>
  <c r="N51" i="2" s="1"/>
  <c r="N53" i="2" a="1"/>
  <c r="N53" i="2" s="1"/>
  <c r="N52" i="2" a="1"/>
  <c r="N52" i="2" s="1"/>
  <c r="N65" i="2" a="1"/>
  <c r="N65" i="2" s="1"/>
  <c r="N60" i="2" a="1"/>
  <c r="N60" i="2" s="1"/>
  <c r="N38" i="2" a="1"/>
  <c r="N38" i="2" s="1"/>
  <c r="N39" i="2" a="1"/>
  <c r="N39" i="2" s="1"/>
  <c r="N47" i="2" a="1"/>
  <c r="N47" i="2" s="1"/>
  <c r="N46" i="2" a="1"/>
  <c r="N46" i="2" s="1"/>
  <c r="N40" i="2" a="1"/>
  <c r="N40" i="2" s="1"/>
  <c r="N41" i="2" a="1"/>
  <c r="N41" i="2" s="1"/>
  <c r="N42" i="2" a="1"/>
  <c r="N42" i="2" s="1"/>
  <c r="N43" i="2" a="1"/>
  <c r="N43" i="2" s="1"/>
  <c r="N44" i="2" a="1"/>
  <c r="N44" i="2" s="1"/>
  <c r="N48" i="2" a="1"/>
  <c r="N48" i="2" s="1"/>
  <c r="N45" i="2" a="1"/>
  <c r="N45" i="2" s="1"/>
  <c r="X2" i="2" l="1"/>
  <c r="X3" i="2"/>
  <c r="X4" i="2"/>
  <c r="X5" i="2"/>
  <c r="X6" i="2"/>
  <c r="X7" i="2"/>
  <c r="X10" i="2"/>
  <c r="E4" i="5"/>
  <c r="E3" i="5"/>
  <c r="X8" i="2"/>
  <c r="X9" i="2"/>
  <c r="E31" i="5"/>
  <c r="E115" i="5"/>
  <c r="E48" i="5"/>
  <c r="E21" i="5"/>
  <c r="E52" i="5"/>
  <c r="E54" i="5"/>
  <c r="E51" i="5"/>
  <c r="E35" i="5"/>
  <c r="E20" i="5"/>
  <c r="G138" i="5"/>
  <c r="G124" i="5"/>
  <c r="G123" i="5"/>
  <c r="H127" i="5"/>
  <c r="J77" i="5"/>
  <c r="G104" i="5"/>
  <c r="H99" i="5"/>
  <c r="E39" i="5"/>
  <c r="E131" i="5"/>
  <c r="E103" i="5"/>
  <c r="E55" i="5"/>
  <c r="E87" i="5"/>
  <c r="E92" i="5"/>
  <c r="E111" i="5"/>
  <c r="E102" i="5"/>
  <c r="E19" i="5"/>
  <c r="E6" i="5"/>
  <c r="E85" i="5"/>
  <c r="E11" i="5"/>
  <c r="E121" i="5"/>
  <c r="E46" i="5"/>
  <c r="E5" i="5"/>
  <c r="I75" i="5"/>
  <c r="H6" i="5"/>
  <c r="I120" i="5"/>
  <c r="H95" i="5"/>
  <c r="J113" i="5"/>
  <c r="F103" i="5"/>
  <c r="E38" i="5"/>
  <c r="E137" i="5"/>
  <c r="E133" i="5"/>
  <c r="E88" i="5"/>
  <c r="E32" i="5"/>
  <c r="E67" i="5"/>
  <c r="G75" i="5"/>
  <c r="G7" i="5"/>
  <c r="F100" i="5"/>
  <c r="F111" i="5"/>
  <c r="I110" i="5"/>
  <c r="G137" i="5"/>
  <c r="F124" i="5"/>
  <c r="J126" i="5"/>
  <c r="I128" i="5"/>
  <c r="F104" i="5"/>
  <c r="I129" i="5"/>
  <c r="E29" i="5"/>
  <c r="E116" i="5"/>
  <c r="E136" i="5"/>
  <c r="E125" i="5"/>
  <c r="E118" i="5"/>
  <c r="E44" i="5"/>
  <c r="E90" i="5"/>
  <c r="E101" i="5"/>
  <c r="E50" i="5"/>
  <c r="J100" i="5"/>
  <c r="J111" i="5"/>
  <c r="H110" i="5"/>
  <c r="H113" i="5"/>
  <c r="J123" i="5"/>
  <c r="I103" i="5"/>
  <c r="F99" i="5"/>
  <c r="E130" i="5"/>
  <c r="E89" i="5"/>
  <c r="E30" i="5"/>
  <c r="E110" i="5"/>
  <c r="I121" i="5"/>
  <c r="J46" i="5"/>
  <c r="E75" i="5"/>
  <c r="G8" i="5"/>
  <c r="J6" i="5"/>
  <c r="G120" i="5"/>
  <c r="I100" i="5"/>
  <c r="F118" i="5"/>
  <c r="I111" i="5"/>
  <c r="J135" i="5"/>
  <c r="G110" i="5"/>
  <c r="I138" i="5"/>
  <c r="G113" i="5"/>
  <c r="I124" i="5"/>
  <c r="H126" i="5"/>
  <c r="G128" i="5"/>
  <c r="I123" i="5"/>
  <c r="H103" i="5"/>
  <c r="J127" i="5"/>
  <c r="I104" i="5"/>
  <c r="J99" i="5"/>
  <c r="E70" i="5"/>
  <c r="E128" i="5"/>
  <c r="E34" i="5"/>
  <c r="E74" i="5"/>
  <c r="E123" i="5"/>
  <c r="E61" i="5"/>
  <c r="E71" i="5"/>
  <c r="E58" i="5"/>
  <c r="E42" i="5"/>
  <c r="E8" i="5"/>
  <c r="E95" i="5"/>
  <c r="E13" i="5"/>
  <c r="E25" i="5"/>
  <c r="E91" i="5"/>
  <c r="E33" i="5"/>
  <c r="H121" i="5"/>
  <c r="F46" i="5"/>
  <c r="F5" i="5"/>
  <c r="J75" i="5"/>
  <c r="H8" i="5"/>
  <c r="F108" i="5"/>
  <c r="H100" i="5"/>
  <c r="H118" i="5"/>
  <c r="H111" i="5"/>
  <c r="I135" i="5"/>
  <c r="H138" i="5"/>
  <c r="H124" i="5"/>
  <c r="G126" i="5"/>
  <c r="H123" i="5"/>
  <c r="G103" i="5"/>
  <c r="I127" i="5"/>
  <c r="F77" i="5"/>
  <c r="H104" i="5"/>
  <c r="I99" i="5"/>
  <c r="E84" i="5"/>
  <c r="E16" i="5"/>
  <c r="E124" i="5"/>
  <c r="E86" i="5"/>
  <c r="E117" i="5"/>
  <c r="E45" i="5"/>
  <c r="E63" i="5"/>
  <c r="E7" i="5"/>
  <c r="E107" i="5"/>
  <c r="E132" i="5"/>
  <c r="E41" i="5"/>
  <c r="E73" i="5"/>
  <c r="E122" i="5"/>
  <c r="E127" i="5"/>
  <c r="E22" i="5"/>
  <c r="E93" i="5"/>
  <c r="F121" i="5"/>
  <c r="J5" i="5"/>
  <c r="I46" i="5"/>
  <c r="I8" i="5"/>
  <c r="J108" i="5"/>
  <c r="G100" i="5"/>
  <c r="J118" i="5"/>
  <c r="F95" i="5"/>
  <c r="H135" i="5"/>
  <c r="F137" i="5"/>
  <c r="J8" i="5"/>
  <c r="I108" i="5"/>
  <c r="I118" i="5"/>
  <c r="J95" i="5"/>
  <c r="G135" i="5"/>
  <c r="J137" i="5"/>
  <c r="G127" i="5"/>
  <c r="I77" i="5"/>
  <c r="G99" i="5"/>
  <c r="G129" i="5"/>
  <c r="E119" i="5"/>
  <c r="E105" i="5"/>
  <c r="E83" i="5"/>
  <c r="E49" i="5"/>
  <c r="E24" i="5"/>
  <c r="E94" i="5"/>
  <c r="E120" i="5"/>
  <c r="E98" i="5"/>
  <c r="E12" i="5"/>
  <c r="E114" i="5"/>
  <c r="E53" i="5"/>
  <c r="E96" i="5"/>
  <c r="E17" i="5"/>
  <c r="E60" i="5"/>
  <c r="E26" i="5"/>
  <c r="E82" i="5"/>
  <c r="G121" i="5"/>
  <c r="I5" i="5"/>
  <c r="H46" i="5"/>
  <c r="F7" i="5"/>
  <c r="G108" i="5"/>
  <c r="G111" i="5"/>
  <c r="J110" i="5"/>
  <c r="H137" i="5"/>
  <c r="F126" i="5"/>
  <c r="J128" i="5"/>
  <c r="G77" i="5"/>
  <c r="J129" i="5"/>
  <c r="E80" i="5"/>
  <c r="E57" i="5"/>
  <c r="E10" i="5"/>
  <c r="E62" i="5"/>
  <c r="E112" i="5"/>
  <c r="E81" i="5"/>
  <c r="E78" i="5"/>
  <c r="E69" i="5"/>
  <c r="E15" i="5"/>
  <c r="E126" i="5"/>
  <c r="E23" i="5"/>
  <c r="H5" i="5"/>
  <c r="H7" i="5"/>
  <c r="F6" i="5"/>
  <c r="J120" i="5"/>
  <c r="G95" i="5"/>
  <c r="F138" i="5"/>
  <c r="I113" i="5"/>
  <c r="F123" i="5"/>
  <c r="J103" i="5"/>
  <c r="E65" i="5"/>
  <c r="E47" i="5"/>
  <c r="E66" i="5"/>
  <c r="E14" i="5"/>
  <c r="E134" i="5"/>
  <c r="E56" i="5"/>
  <c r="J121" i="5"/>
  <c r="G5" i="5"/>
  <c r="F75" i="5"/>
  <c r="J7" i="5"/>
  <c r="I6" i="5"/>
  <c r="H120" i="5"/>
  <c r="F135" i="5"/>
  <c r="J138" i="5"/>
  <c r="J124" i="5"/>
  <c r="I126" i="5"/>
  <c r="H128" i="5"/>
  <c r="F127" i="5"/>
  <c r="J104" i="5"/>
  <c r="H129" i="5"/>
  <c r="E37" i="5"/>
  <c r="E68" i="5"/>
  <c r="E79" i="5"/>
  <c r="E135" i="5"/>
  <c r="E28" i="5"/>
  <c r="I7" i="5"/>
  <c r="F8" i="5"/>
  <c r="G6" i="5"/>
  <c r="H108" i="5"/>
  <c r="F120" i="5"/>
  <c r="G118" i="5"/>
  <c r="I95" i="5"/>
  <c r="F110" i="5"/>
  <c r="I137" i="5"/>
  <c r="F113" i="5"/>
  <c r="F128" i="5"/>
  <c r="H77" i="5"/>
  <c r="F129" i="5"/>
  <c r="E97" i="5"/>
  <c r="E77" i="5"/>
  <c r="E76" i="5"/>
  <c r="E138" i="5"/>
  <c r="E72" i="5"/>
  <c r="E18" i="5"/>
  <c r="E43" i="5"/>
  <c r="E59" i="5"/>
  <c r="E100" i="5"/>
  <c r="E109" i="5"/>
  <c r="E113" i="5"/>
  <c r="E139" i="5"/>
  <c r="E140" i="5"/>
  <c r="E108" i="5"/>
  <c r="E9" i="5"/>
  <c r="E104" i="5"/>
  <c r="E106" i="5"/>
  <c r="E40" i="5"/>
  <c r="E36" i="5"/>
  <c r="E129" i="5"/>
  <c r="E99" i="5"/>
  <c r="E64" i="5"/>
  <c r="E27" i="5"/>
  <c r="G46" i="5"/>
  <c r="H75" i="5"/>
  <c r="X11" i="2"/>
  <c r="X13" i="2"/>
  <c r="X12" i="2"/>
  <c r="X14" i="2"/>
  <c r="X15" i="2"/>
  <c r="X20" i="2"/>
  <c r="X16" i="2"/>
  <c r="X17" i="2"/>
  <c r="X19" i="2"/>
  <c r="X18" i="2"/>
  <c r="X22" i="2"/>
  <c r="X21" i="2"/>
  <c r="D120" i="3"/>
  <c r="D121" i="3"/>
  <c r="C121" i="3"/>
  <c r="C125" i="3"/>
  <c r="X23" i="2"/>
  <c r="C120" i="3"/>
  <c r="C126" i="3"/>
  <c r="F120" i="3"/>
  <c r="F121" i="3"/>
  <c r="H120" i="3"/>
  <c r="H121" i="3"/>
  <c r="G120" i="3"/>
  <c r="G121" i="3"/>
  <c r="E120" i="3"/>
  <c r="E121" i="3"/>
  <c r="X26" i="2"/>
  <c r="X24" i="2"/>
  <c r="X286" i="2"/>
  <c r="X269" i="2"/>
  <c r="X241" i="2"/>
  <c r="X304" i="2"/>
  <c r="X308" i="2"/>
  <c r="X318" i="2"/>
  <c r="X324" i="2"/>
  <c r="X334" i="2"/>
  <c r="X333" i="2"/>
  <c r="X239" i="2"/>
  <c r="X242" i="2"/>
  <c r="X316" i="2"/>
  <c r="X381" i="2"/>
  <c r="X326" i="2"/>
  <c r="X345" i="2"/>
  <c r="X331" i="2"/>
  <c r="X371" i="2"/>
  <c r="X382" i="2"/>
  <c r="X351" i="2"/>
  <c r="X328" i="2"/>
  <c r="X329" i="2"/>
  <c r="X360" i="2"/>
  <c r="X384" i="2"/>
  <c r="X387" i="2"/>
  <c r="X361" i="2"/>
  <c r="X362" i="2"/>
  <c r="X257" i="2"/>
  <c r="X124" i="2"/>
  <c r="X394" i="2"/>
  <c r="X315" i="2"/>
  <c r="X389" i="2"/>
  <c r="X353" i="2"/>
  <c r="X395" i="2"/>
  <c r="X402" i="2"/>
  <c r="X332" i="2"/>
  <c r="X396" i="2"/>
  <c r="X132" i="2"/>
  <c r="X347" i="2"/>
  <c r="X365" i="2"/>
  <c r="X368" i="2"/>
  <c r="X322" i="2"/>
  <c r="X397" i="2"/>
  <c r="X335" i="2"/>
  <c r="X248" i="2"/>
  <c r="X319" i="2"/>
  <c r="X25" i="2"/>
  <c r="X71" i="2"/>
  <c r="X28" i="2"/>
  <c r="X27" i="2"/>
  <c r="X29" i="2"/>
  <c r="X30" i="2"/>
  <c r="AE75" i="3"/>
  <c r="AD75" i="3"/>
  <c r="AC75" i="3"/>
  <c r="AB75" i="3"/>
  <c r="AA75" i="3"/>
  <c r="Z75" i="3"/>
  <c r="AE74" i="3"/>
  <c r="AD74" i="3"/>
  <c r="AC74" i="3"/>
  <c r="AB74" i="3"/>
  <c r="AA74" i="3"/>
  <c r="Z74" i="3"/>
  <c r="AE73" i="3"/>
  <c r="AD73" i="3"/>
  <c r="AC73" i="3"/>
  <c r="AB73" i="3"/>
  <c r="AA73" i="3"/>
  <c r="Z73" i="3"/>
  <c r="AE72" i="3"/>
  <c r="AD72" i="3"/>
  <c r="AC72" i="3"/>
  <c r="AB72" i="3"/>
  <c r="AA72" i="3"/>
  <c r="Z72" i="3"/>
  <c r="N64" i="2" a="1"/>
  <c r="N64" i="2" s="1"/>
  <c r="N62" i="2" a="1"/>
  <c r="N62" i="2" s="1"/>
  <c r="N61" i="2" a="1"/>
  <c r="N61" i="2" s="1"/>
  <c r="A4" i="3"/>
  <c r="N246" i="2" a="1"/>
  <c r="N246" i="2" s="1"/>
  <c r="D5" i="5" l="1"/>
  <c r="D137" i="5"/>
  <c r="D100" i="5"/>
  <c r="D110" i="5"/>
  <c r="D7" i="5"/>
  <c r="D108" i="5"/>
  <c r="D118" i="5"/>
  <c r="D138" i="5"/>
  <c r="D113" i="5"/>
  <c r="D104" i="5"/>
  <c r="D8" i="5"/>
  <c r="D111" i="5"/>
  <c r="D103" i="5"/>
  <c r="D123" i="5"/>
  <c r="D6" i="5"/>
  <c r="D126" i="5"/>
  <c r="D77" i="5"/>
  <c r="D99" i="5"/>
  <c r="D120" i="5"/>
  <c r="D95" i="5"/>
  <c r="D124" i="5"/>
  <c r="D128" i="5"/>
  <c r="D135" i="5"/>
  <c r="D127" i="5"/>
  <c r="D129" i="5"/>
  <c r="AC69" i="2"/>
  <c r="AD69" i="2"/>
  <c r="AA31" i="2"/>
  <c r="AB31" i="2"/>
  <c r="AC31" i="2"/>
  <c r="AD31" i="2"/>
  <c r="Z31" i="2"/>
  <c r="AB69" i="2"/>
  <c r="AA69" i="2"/>
  <c r="Z69" i="2"/>
  <c r="AA32" i="2"/>
  <c r="AB32" i="2"/>
  <c r="AC32" i="2"/>
  <c r="AD32" i="2"/>
  <c r="Z32" i="2"/>
  <c r="AA33" i="2"/>
  <c r="Z33" i="2"/>
  <c r="AB33" i="2"/>
  <c r="AC33" i="2"/>
  <c r="AD33" i="2"/>
  <c r="AA34" i="2"/>
  <c r="AB34" i="2"/>
  <c r="AC34" i="2"/>
  <c r="AD34" i="2"/>
  <c r="Z34" i="2"/>
  <c r="AA35" i="2"/>
  <c r="Z35" i="2"/>
  <c r="AB35" i="2"/>
  <c r="AC35" i="2"/>
  <c r="AD35" i="2"/>
  <c r="AC37" i="2"/>
  <c r="AA36" i="2"/>
  <c r="AB36" i="2"/>
  <c r="AC36" i="2"/>
  <c r="AD36" i="2"/>
  <c r="Z36" i="2"/>
  <c r="AA37" i="2"/>
  <c r="AB37" i="2"/>
  <c r="AD37" i="2"/>
  <c r="Z37" i="2"/>
  <c r="AA63" i="2"/>
  <c r="AB63" i="2"/>
  <c r="Z63" i="2"/>
  <c r="AC63" i="2"/>
  <c r="AD63" i="2"/>
  <c r="AB54" i="2"/>
  <c r="AC54" i="2"/>
  <c r="AD54" i="2"/>
  <c r="Z54" i="2"/>
  <c r="AA54" i="2"/>
  <c r="AA59" i="2"/>
  <c r="AC59" i="2"/>
  <c r="AD59" i="2"/>
  <c r="AB59" i="2"/>
  <c r="Z59" i="2"/>
  <c r="AA56" i="2"/>
  <c r="AC56" i="2"/>
  <c r="AD56" i="2"/>
  <c r="Z56" i="2"/>
  <c r="AB56" i="2"/>
  <c r="Z50" i="2"/>
  <c r="AA50" i="2"/>
  <c r="AB50" i="2"/>
  <c r="AC50" i="2"/>
  <c r="AD50" i="2"/>
  <c r="AA422" i="2"/>
  <c r="AC422" i="2"/>
  <c r="AB422" i="2"/>
  <c r="AD422" i="2"/>
  <c r="Z422" i="2"/>
  <c r="AA49" i="2"/>
  <c r="AB49" i="2"/>
  <c r="AC49" i="2"/>
  <c r="Z49" i="2"/>
  <c r="AD49" i="2"/>
  <c r="AA58" i="2"/>
  <c r="AB58" i="2"/>
  <c r="AC58" i="2"/>
  <c r="AD58" i="2"/>
  <c r="Z58" i="2"/>
  <c r="AA55" i="2"/>
  <c r="AB55" i="2"/>
  <c r="AC55" i="2"/>
  <c r="AD55" i="2"/>
  <c r="Z55" i="2"/>
  <c r="AA51" i="2"/>
  <c r="AB51" i="2"/>
  <c r="AC51" i="2"/>
  <c r="AD51" i="2"/>
  <c r="Z51" i="2"/>
  <c r="AA53" i="2"/>
  <c r="AB53" i="2"/>
  <c r="AC53" i="2"/>
  <c r="AD53" i="2"/>
  <c r="Z53" i="2"/>
  <c r="AA52" i="2"/>
  <c r="AB52" i="2"/>
  <c r="Z52" i="2"/>
  <c r="AC52" i="2"/>
  <c r="AD52" i="2"/>
  <c r="AA65" i="2"/>
  <c r="AB65" i="2"/>
  <c r="AC65" i="2"/>
  <c r="AD65" i="2"/>
  <c r="Z65" i="2"/>
  <c r="AA60" i="2"/>
  <c r="AB60" i="2"/>
  <c r="AC60" i="2"/>
  <c r="AD60" i="2"/>
  <c r="Z60" i="2"/>
  <c r="AA38" i="2"/>
  <c r="AB38" i="2"/>
  <c r="AC38" i="2"/>
  <c r="Z38" i="2"/>
  <c r="AD38" i="2"/>
  <c r="AA39" i="2"/>
  <c r="AB39" i="2"/>
  <c r="AD39" i="2"/>
  <c r="AC39" i="2"/>
  <c r="Z39" i="2"/>
  <c r="AA47" i="2"/>
  <c r="AB47" i="2"/>
  <c r="AC47" i="2"/>
  <c r="AD47" i="2"/>
  <c r="Z47" i="2"/>
  <c r="AA46" i="2"/>
  <c r="AB46" i="2"/>
  <c r="AC46" i="2"/>
  <c r="AD46" i="2"/>
  <c r="Z46" i="2"/>
  <c r="AA40" i="2"/>
  <c r="AB40" i="2"/>
  <c r="AC40" i="2"/>
  <c r="AD40" i="2"/>
  <c r="Z40" i="2"/>
  <c r="AA41" i="2"/>
  <c r="AB41" i="2"/>
  <c r="AC41" i="2"/>
  <c r="AD41" i="2"/>
  <c r="Z41" i="2"/>
  <c r="AA42" i="2"/>
  <c r="AB42" i="2"/>
  <c r="AC42" i="2"/>
  <c r="AD42" i="2"/>
  <c r="Z42" i="2"/>
  <c r="AA43" i="2"/>
  <c r="AB43" i="2"/>
  <c r="AC43" i="2"/>
  <c r="AD43" i="2"/>
  <c r="Z43" i="2"/>
  <c r="AA44" i="2"/>
  <c r="AB44" i="2"/>
  <c r="AC44" i="2"/>
  <c r="AD44" i="2"/>
  <c r="Z44" i="2"/>
  <c r="AB61" i="2"/>
  <c r="AA48" i="2"/>
  <c r="AB45" i="2"/>
  <c r="AB48" i="2"/>
  <c r="AC48" i="2"/>
  <c r="AD48" i="2"/>
  <c r="Z45" i="2"/>
  <c r="AA45" i="2"/>
  <c r="AC45" i="2"/>
  <c r="Z48" i="2"/>
  <c r="AD45" i="2"/>
  <c r="AC64" i="2"/>
  <c r="AA64" i="2"/>
  <c r="Z64" i="2"/>
  <c r="AD64" i="2"/>
  <c r="AB64" i="2"/>
  <c r="AA62" i="2"/>
  <c r="Z62" i="2"/>
  <c r="AD62" i="2"/>
  <c r="AC62" i="2"/>
  <c r="AB62" i="2"/>
  <c r="Z61" i="2"/>
  <c r="AD61" i="2"/>
  <c r="AA61" i="2"/>
  <c r="AC61" i="2"/>
  <c r="B125" i="3"/>
  <c r="G83" i="3"/>
  <c r="F83" i="3"/>
  <c r="E83" i="3"/>
  <c r="D83" i="3"/>
  <c r="C83" i="3"/>
  <c r="B83" i="3"/>
  <c r="O83" i="3"/>
  <c r="N83" i="3"/>
  <c r="M83" i="3"/>
  <c r="L83" i="3"/>
  <c r="K83" i="3"/>
  <c r="J83" i="3"/>
  <c r="W83" i="3"/>
  <c r="V83" i="3"/>
  <c r="U83" i="3"/>
  <c r="T83" i="3"/>
  <c r="S83" i="3"/>
  <c r="R83" i="3"/>
  <c r="W82" i="3"/>
  <c r="V82" i="3"/>
  <c r="U82" i="3"/>
  <c r="T82" i="3"/>
  <c r="S82" i="3"/>
  <c r="R82" i="3"/>
  <c r="W81" i="3"/>
  <c r="V81" i="3"/>
  <c r="U81" i="3"/>
  <c r="T81" i="3"/>
  <c r="S81" i="3"/>
  <c r="R81" i="3"/>
  <c r="W80" i="3"/>
  <c r="V80" i="3"/>
  <c r="U80" i="3"/>
  <c r="T80" i="3"/>
  <c r="S80" i="3"/>
  <c r="R80" i="3"/>
  <c r="W79" i="3"/>
  <c r="V79" i="3"/>
  <c r="U79" i="3"/>
  <c r="T79" i="3"/>
  <c r="S79" i="3"/>
  <c r="R79" i="3"/>
  <c r="J48" i="5" l="1"/>
  <c r="I48" i="5"/>
  <c r="H48" i="5"/>
  <c r="G48" i="5"/>
  <c r="F48" i="5"/>
  <c r="J10" i="5"/>
  <c r="J90" i="5"/>
  <c r="H92" i="5"/>
  <c r="I9" i="5"/>
  <c r="I90" i="5"/>
  <c r="G92" i="5"/>
  <c r="G9" i="5"/>
  <c r="H11" i="5"/>
  <c r="G90" i="5"/>
  <c r="J9" i="5"/>
  <c r="J11" i="5"/>
  <c r="F90" i="5"/>
  <c r="I10" i="5"/>
  <c r="I92" i="5"/>
  <c r="I11" i="5"/>
  <c r="H90" i="5"/>
  <c r="J92" i="5"/>
  <c r="F10" i="5"/>
  <c r="G10" i="5"/>
  <c r="H9" i="5"/>
  <c r="F9" i="5"/>
  <c r="F11" i="5"/>
  <c r="H10" i="5"/>
  <c r="G11" i="5"/>
  <c r="F92" i="5"/>
  <c r="X31" i="2"/>
  <c r="X69" i="2"/>
  <c r="X32" i="2"/>
  <c r="X33" i="2"/>
  <c r="X34" i="2"/>
  <c r="X35" i="2"/>
  <c r="X36" i="2"/>
  <c r="X37" i="2"/>
  <c r="X63" i="2"/>
  <c r="X54" i="2"/>
  <c r="X59" i="2"/>
  <c r="X56" i="2"/>
  <c r="X50" i="2"/>
  <c r="X422" i="2"/>
  <c r="X49" i="2"/>
  <c r="X58" i="2"/>
  <c r="X55" i="2"/>
  <c r="X51" i="2"/>
  <c r="X53" i="2"/>
  <c r="X52" i="2"/>
  <c r="X65" i="2"/>
  <c r="X60" i="2"/>
  <c r="X38" i="2"/>
  <c r="X39" i="2"/>
  <c r="X47" i="2"/>
  <c r="X46" i="2"/>
  <c r="X40" i="2"/>
  <c r="X41" i="2"/>
  <c r="X42" i="2"/>
  <c r="X43" i="2"/>
  <c r="X44" i="2"/>
  <c r="X45" i="2"/>
  <c r="X48" i="2"/>
  <c r="X64" i="2"/>
  <c r="X62" i="2"/>
  <c r="X61" i="2"/>
  <c r="AC246" i="2"/>
  <c r="Z246" i="2"/>
  <c r="AD246" i="2"/>
  <c r="AE65" i="3" s="1"/>
  <c r="AA246" i="2"/>
  <c r="AB55" i="3" s="1"/>
  <c r="AB246" i="2"/>
  <c r="B42" i="3"/>
  <c r="AC55" i="3"/>
  <c r="B51" i="3"/>
  <c r="Z373" i="2"/>
  <c r="Z392" i="2"/>
  <c r="Z255" i="2"/>
  <c r="AD66" i="2"/>
  <c r="Z418" i="2"/>
  <c r="Z390" i="2"/>
  <c r="Z424" i="2"/>
  <c r="Z383" i="2"/>
  <c r="Z227" i="2"/>
  <c r="Z96" i="2"/>
  <c r="Z420" i="2"/>
  <c r="Z380" i="2"/>
  <c r="Z363" i="2"/>
  <c r="Z372" i="2"/>
  <c r="Z317" i="2"/>
  <c r="Z302" i="2"/>
  <c r="Z199" i="2"/>
  <c r="Z393" i="2"/>
  <c r="Z299" i="2"/>
  <c r="Z423" i="2"/>
  <c r="Z320" i="2"/>
  <c r="Z265" i="2"/>
  <c r="Z357" i="2"/>
  <c r="Z215" i="2"/>
  <c r="Z311" i="2"/>
  <c r="Z175" i="2"/>
  <c r="Z289" i="2"/>
  <c r="Z386" i="2"/>
  <c r="Z425" i="2"/>
  <c r="P90" i="3" s="1"/>
  <c r="Z282" i="2"/>
  <c r="Z252" i="2"/>
  <c r="Z214" i="2"/>
  <c r="Z338" i="2"/>
  <c r="Z236" i="2"/>
  <c r="Z325" i="2"/>
  <c r="Z116" i="2"/>
  <c r="Z407" i="2"/>
  <c r="Z213" i="2"/>
  <c r="Z292" i="2"/>
  <c r="Z370" i="2"/>
  <c r="Z222" i="2"/>
  <c r="Z105" i="2"/>
  <c r="Z340" i="2"/>
  <c r="Z414" i="2"/>
  <c r="Z285" i="2"/>
  <c r="Z231" i="2"/>
  <c r="Z354" i="2"/>
  <c r="Z277" i="2"/>
  <c r="Z228" i="2"/>
  <c r="Z349" i="2"/>
  <c r="Z341" i="2"/>
  <c r="Z398" i="2"/>
  <c r="Z274" i="2"/>
  <c r="Z193" i="2"/>
  <c r="Z261" i="2"/>
  <c r="Z171" i="2"/>
  <c r="Z90" i="2"/>
  <c r="Z415" i="2"/>
  <c r="Z223" i="2"/>
  <c r="Z356" i="2"/>
  <c r="Z385" i="2"/>
  <c r="Z337" i="2"/>
  <c r="Z404" i="2"/>
  <c r="Z343" i="2"/>
  <c r="Z309" i="2"/>
  <c r="Z358" i="2"/>
  <c r="Z295" i="2"/>
  <c r="Z272" i="2"/>
  <c r="Z251" i="2"/>
  <c r="Z218" i="2"/>
  <c r="Z160" i="2"/>
  <c r="Z307" i="2"/>
  <c r="Z421" i="2"/>
  <c r="Z57" i="2"/>
  <c r="Z330" i="2"/>
  <c r="Z369" i="2"/>
  <c r="Z411" i="2"/>
  <c r="Z350" i="2"/>
  <c r="Z376" i="2"/>
  <c r="Z406" i="2"/>
  <c r="Z210" i="2"/>
  <c r="Z293" i="2"/>
  <c r="Z266" i="2"/>
  <c r="Z245" i="2"/>
  <c r="Z206" i="2"/>
  <c r="Z149" i="2"/>
  <c r="Z244" i="2"/>
  <c r="Z202" i="2"/>
  <c r="Z142" i="2"/>
  <c r="Z191" i="2"/>
  <c r="Z416" i="2"/>
  <c r="Z359" i="2"/>
  <c r="Z323" i="2"/>
  <c r="Z339" i="2"/>
  <c r="Z284" i="2"/>
  <c r="Z405" i="2"/>
  <c r="Z119" i="2"/>
  <c r="Z417" i="2"/>
  <c r="Z163" i="2"/>
  <c r="Z288" i="2"/>
  <c r="Z262" i="2"/>
  <c r="Z237" i="2"/>
  <c r="Z196" i="2"/>
  <c r="Z129" i="2"/>
  <c r="Z352" i="2"/>
  <c r="Z327" i="2"/>
  <c r="Z310" i="2"/>
  <c r="Z97" i="2"/>
  <c r="Z157" i="2"/>
  <c r="Z364" i="2"/>
  <c r="Z375" i="2"/>
  <c r="Z377" i="2"/>
  <c r="Z240" i="2"/>
  <c r="Z348" i="2"/>
  <c r="Z278" i="2"/>
  <c r="Z256" i="2"/>
  <c r="Z232" i="2"/>
  <c r="Z186" i="2"/>
  <c r="AA359" i="2"/>
  <c r="Z270" i="2"/>
  <c r="Z374" i="2"/>
  <c r="Z400" i="2"/>
  <c r="Z342" i="2"/>
  <c r="Z426" i="2"/>
  <c r="Z306" i="2"/>
  <c r="Z367" i="2"/>
  <c r="Z410" i="2"/>
  <c r="Z291" i="2"/>
  <c r="Z275" i="2"/>
  <c r="Z264" i="2"/>
  <c r="Z254" i="2"/>
  <c r="Z243" i="2"/>
  <c r="Z230" i="2"/>
  <c r="Z208" i="2"/>
  <c r="Z200" i="2"/>
  <c r="Z189" i="2"/>
  <c r="Z172" i="2"/>
  <c r="Z154" i="2"/>
  <c r="Z135" i="2"/>
  <c r="Z113" i="2"/>
  <c r="AA408" i="2"/>
  <c r="Z408" i="2"/>
  <c r="Z336" i="2"/>
  <c r="Z122" i="2"/>
  <c r="Z419" i="2"/>
  <c r="Z303" i="2"/>
  <c r="Z412" i="2"/>
  <c r="Z224" i="2"/>
  <c r="Z211" i="2"/>
  <c r="Z297" i="2"/>
  <c r="Z290" i="2"/>
  <c r="Z273" i="2"/>
  <c r="Z263" i="2"/>
  <c r="Z253" i="2"/>
  <c r="Z238" i="2"/>
  <c r="Z229" i="2"/>
  <c r="Z209" i="2"/>
  <c r="Z197" i="2"/>
  <c r="Z188" i="2"/>
  <c r="Z388" i="2"/>
  <c r="Z152" i="2"/>
  <c r="Z131" i="2"/>
  <c r="Z104" i="2"/>
  <c r="AA122" i="2"/>
  <c r="Z92" i="2"/>
  <c r="AA363" i="2"/>
  <c r="Z221" i="2"/>
  <c r="Z205" i="2"/>
  <c r="Z195" i="2"/>
  <c r="Z184" i="2"/>
  <c r="Z170" i="2"/>
  <c r="Z148" i="2"/>
  <c r="Z128" i="2"/>
  <c r="Z87" i="2"/>
  <c r="AA287" i="2"/>
  <c r="Z226" i="2"/>
  <c r="Z401" i="2"/>
  <c r="Z281" i="2"/>
  <c r="Z314" i="2"/>
  <c r="Z346" i="2"/>
  <c r="Z403" i="2"/>
  <c r="Z413" i="2"/>
  <c r="Z321" i="2"/>
  <c r="Z216" i="2"/>
  <c r="Z294" i="2"/>
  <c r="Z283" i="2"/>
  <c r="Z271" i="2"/>
  <c r="Z260" i="2"/>
  <c r="Z250" i="2"/>
  <c r="Z234" i="2"/>
  <c r="Z220" i="2"/>
  <c r="Z204" i="2"/>
  <c r="Z192" i="2"/>
  <c r="Z181" i="2"/>
  <c r="Z166" i="2"/>
  <c r="Z145" i="2"/>
  <c r="Z125" i="2"/>
  <c r="Z67" i="2"/>
  <c r="AA245" i="2"/>
  <c r="Z144" i="2"/>
  <c r="Z355" i="2"/>
  <c r="Z366" i="2"/>
  <c r="Z313" i="2"/>
  <c r="Z399" i="2"/>
  <c r="Z378" i="2"/>
  <c r="Z280" i="2"/>
  <c r="Z161" i="2"/>
  <c r="Z344" i="2"/>
  <c r="Z298" i="2"/>
  <c r="Z279" i="2"/>
  <c r="Z268" i="2"/>
  <c r="Z259" i="2"/>
  <c r="Z247" i="2"/>
  <c r="Z233" i="2"/>
  <c r="Z219" i="2"/>
  <c r="Z203" i="2"/>
  <c r="Z194" i="2"/>
  <c r="Z179" i="2"/>
  <c r="Z164" i="2"/>
  <c r="Z136" i="2"/>
  <c r="Z120" i="2"/>
  <c r="AA415" i="2"/>
  <c r="AA178" i="2"/>
  <c r="Z217" i="2"/>
  <c r="Z201" i="2"/>
  <c r="Z190" i="2"/>
  <c r="Z177" i="2"/>
  <c r="Z158" i="2"/>
  <c r="Z141" i="2"/>
  <c r="Z111" i="2"/>
  <c r="AA310" i="2"/>
  <c r="Z183" i="2"/>
  <c r="Z173" i="2"/>
  <c r="Z167" i="2"/>
  <c r="Z155" i="2"/>
  <c r="Z146" i="2"/>
  <c r="Z140" i="2"/>
  <c r="Z126" i="2"/>
  <c r="Z115" i="2"/>
  <c r="Z77" i="2"/>
  <c r="AA369" i="2"/>
  <c r="AA379" i="2"/>
  <c r="AA285" i="2"/>
  <c r="Z180" i="2"/>
  <c r="Z301" i="2"/>
  <c r="Z165" i="2"/>
  <c r="Z153" i="2"/>
  <c r="Z143" i="2"/>
  <c r="Z134" i="2"/>
  <c r="Z121" i="2"/>
  <c r="Z103" i="2"/>
  <c r="AA90" i="2"/>
  <c r="AA144" i="2"/>
  <c r="AA274" i="2"/>
  <c r="Z187" i="2"/>
  <c r="Z178" i="2"/>
  <c r="Z391" i="2"/>
  <c r="Z162" i="2"/>
  <c r="Z151" i="2"/>
  <c r="Z139" i="2"/>
  <c r="Z130" i="2"/>
  <c r="Z118" i="2"/>
  <c r="Z101" i="2"/>
  <c r="AA416" i="2"/>
  <c r="AA419" i="2"/>
  <c r="AA205" i="2"/>
  <c r="Z185" i="2"/>
  <c r="Z174" i="2"/>
  <c r="Z168" i="2"/>
  <c r="Z156" i="2"/>
  <c r="Z147" i="2"/>
  <c r="Z138" i="2"/>
  <c r="Z127" i="2"/>
  <c r="Z110" i="2"/>
  <c r="Z79" i="2"/>
  <c r="AA390" i="2"/>
  <c r="AA210" i="2"/>
  <c r="Z112" i="2"/>
  <c r="Z98" i="2"/>
  <c r="Z85" i="2"/>
  <c r="Z75" i="2"/>
  <c r="AA191" i="2"/>
  <c r="AA327" i="2"/>
  <c r="AA356" i="2"/>
  <c r="AA105" i="2"/>
  <c r="AA425" i="2"/>
  <c r="P91" i="3" s="1"/>
  <c r="AA313" i="2"/>
  <c r="AA414" i="2"/>
  <c r="AA296" i="2"/>
  <c r="AA266" i="2"/>
  <c r="AA236" i="2"/>
  <c r="AA196" i="2"/>
  <c r="AA172" i="2"/>
  <c r="Z108" i="2"/>
  <c r="Z95" i="2"/>
  <c r="Z84" i="2"/>
  <c r="Z74" i="2"/>
  <c r="AA370" i="2"/>
  <c r="AA199" i="2"/>
  <c r="AA330" i="2"/>
  <c r="AA407" i="2"/>
  <c r="AA214" i="2"/>
  <c r="AA119" i="2"/>
  <c r="AA240" i="2"/>
  <c r="AA295" i="2"/>
  <c r="AA262" i="2"/>
  <c r="AA232" i="2"/>
  <c r="AA195" i="2"/>
  <c r="AA167" i="2"/>
  <c r="Z107" i="2"/>
  <c r="Z94" i="2"/>
  <c r="Z83" i="2"/>
  <c r="Z72" i="2"/>
  <c r="AA383" i="2"/>
  <c r="AA223" i="2"/>
  <c r="AA323" i="2"/>
  <c r="AA349" i="2"/>
  <c r="AA404" i="2"/>
  <c r="AA213" i="2"/>
  <c r="AA398" i="2"/>
  <c r="AA293" i="2"/>
  <c r="AA261" i="2"/>
  <c r="AA228" i="2"/>
  <c r="AA193" i="2"/>
  <c r="AA160" i="2"/>
  <c r="Z106" i="2"/>
  <c r="Z93" i="2"/>
  <c r="Z82" i="2"/>
  <c r="Z68" i="2"/>
  <c r="AA289" i="2"/>
  <c r="AA57" i="2"/>
  <c r="AA97" i="2"/>
  <c r="AA337" i="2"/>
  <c r="AA373" i="2"/>
  <c r="AA377" i="2"/>
  <c r="AA358" i="2"/>
  <c r="AA288" i="2"/>
  <c r="AA258" i="2"/>
  <c r="AA225" i="2"/>
  <c r="AA187" i="2"/>
  <c r="AA147" i="2"/>
  <c r="AA252" i="2"/>
  <c r="AA218" i="2"/>
  <c r="AA186" i="2"/>
  <c r="AA109" i="2"/>
  <c r="Z88" i="2"/>
  <c r="Z78" i="2"/>
  <c r="Z66" i="2"/>
  <c r="AA421" i="2"/>
  <c r="AA222" i="2"/>
  <c r="AA380" i="2"/>
  <c r="AA284" i="2"/>
  <c r="AA281" i="2"/>
  <c r="AA309" i="2"/>
  <c r="AA163" i="2"/>
  <c r="AA278" i="2"/>
  <c r="AA251" i="2"/>
  <c r="AA207" i="2"/>
  <c r="AA183" i="2"/>
  <c r="AB349" i="2"/>
  <c r="Z99" i="2"/>
  <c r="Z86" i="2"/>
  <c r="Z76" i="2"/>
  <c r="AA307" i="2"/>
  <c r="AA420" i="2"/>
  <c r="AA392" i="2"/>
  <c r="AA339" i="2"/>
  <c r="AA364" i="2"/>
  <c r="AA341" i="2"/>
  <c r="AA417" i="2"/>
  <c r="AA348" i="2"/>
  <c r="AA272" i="2"/>
  <c r="AA237" i="2"/>
  <c r="AA202" i="2"/>
  <c r="AA175" i="2"/>
  <c r="Z409" i="2"/>
  <c r="Z287" i="2"/>
  <c r="Z212" i="2"/>
  <c r="Z305" i="2"/>
  <c r="Z379" i="2"/>
  <c r="Z296" i="2"/>
  <c r="Z300" i="2"/>
  <c r="Z276" i="2"/>
  <c r="Z267" i="2"/>
  <c r="Z258" i="2"/>
  <c r="Z249" i="2"/>
  <c r="Z235" i="2"/>
  <c r="Z225" i="2"/>
  <c r="Z207" i="2"/>
  <c r="Z198" i="2"/>
  <c r="Z312" i="2"/>
  <c r="Z182" i="2"/>
  <c r="Z176" i="2"/>
  <c r="Z169" i="2"/>
  <c r="Z159" i="2"/>
  <c r="Z150" i="2"/>
  <c r="Z137" i="2"/>
  <c r="Z133" i="2"/>
  <c r="Z123" i="2"/>
  <c r="Z114" i="2"/>
  <c r="Z102" i="2"/>
  <c r="Z91" i="2"/>
  <c r="Z80" i="2"/>
  <c r="F2" i="5" s="1"/>
  <c r="Z70" i="2"/>
  <c r="AA352" i="2"/>
  <c r="AA372" i="2"/>
  <c r="AA215" i="2"/>
  <c r="AA385" i="2"/>
  <c r="AA411" i="2"/>
  <c r="AA336" i="2"/>
  <c r="AA405" i="2"/>
  <c r="AA343" i="2"/>
  <c r="AA346" i="2"/>
  <c r="AA403" i="2"/>
  <c r="AA413" i="2"/>
  <c r="AA305" i="2"/>
  <c r="AA216" i="2"/>
  <c r="AA294" i="2"/>
  <c r="AA283" i="2"/>
  <c r="AA271" i="2"/>
  <c r="AA260" i="2"/>
  <c r="AA250" i="2"/>
  <c r="AA235" i="2"/>
  <c r="AA220" i="2"/>
  <c r="AA204" i="2"/>
  <c r="AA192" i="2"/>
  <c r="AA184" i="2"/>
  <c r="AA177" i="2"/>
  <c r="AA166" i="2"/>
  <c r="AA145" i="2"/>
  <c r="AB355" i="2"/>
  <c r="AA340" i="2"/>
  <c r="AA314" i="2"/>
  <c r="AA399" i="2"/>
  <c r="AA378" i="2"/>
  <c r="AA212" i="2"/>
  <c r="AA161" i="2"/>
  <c r="AA344" i="2"/>
  <c r="AA298" i="2"/>
  <c r="AA279" i="2"/>
  <c r="AA268" i="2"/>
  <c r="AA259" i="2"/>
  <c r="AA249" i="2"/>
  <c r="AA233" i="2"/>
  <c r="AA219" i="2"/>
  <c r="AA203" i="2"/>
  <c r="AA194" i="2"/>
  <c r="AA185" i="2"/>
  <c r="AA176" i="2"/>
  <c r="AA165" i="2"/>
  <c r="AA121" i="2"/>
  <c r="AB406" i="2"/>
  <c r="AA320" i="2"/>
  <c r="AA401" i="2"/>
  <c r="AA366" i="2"/>
  <c r="AA376" i="2"/>
  <c r="AA409" i="2"/>
  <c r="AA282" i="2"/>
  <c r="AA354" i="2"/>
  <c r="AA338" i="2"/>
  <c r="AA325" i="2"/>
  <c r="AA292" i="2"/>
  <c r="AA277" i="2"/>
  <c r="AA267" i="2"/>
  <c r="AA255" i="2"/>
  <c r="AA244" i="2"/>
  <c r="AA231" i="2"/>
  <c r="AA217" i="2"/>
  <c r="AA201" i="2"/>
  <c r="AA190" i="2"/>
  <c r="AA182" i="2"/>
  <c r="AA301" i="2"/>
  <c r="AA159" i="2"/>
  <c r="AA88" i="2"/>
  <c r="AA227" i="2"/>
  <c r="AA157" i="2"/>
  <c r="AA226" i="2"/>
  <c r="AA355" i="2"/>
  <c r="AA375" i="2"/>
  <c r="AA96" i="2"/>
  <c r="AA426" i="2"/>
  <c r="AA306" i="2"/>
  <c r="AA367" i="2"/>
  <c r="AA410" i="2"/>
  <c r="AA291" i="2"/>
  <c r="AA276" i="2"/>
  <c r="AA264" i="2"/>
  <c r="AA254" i="2"/>
  <c r="AA243" i="2"/>
  <c r="AA230" i="2"/>
  <c r="AA208" i="2"/>
  <c r="AA200" i="2"/>
  <c r="AA312" i="2"/>
  <c r="AA180" i="2"/>
  <c r="AA391" i="2"/>
  <c r="AA158" i="2"/>
  <c r="AA73" i="2"/>
  <c r="AA350" i="2"/>
  <c r="AA311" i="2"/>
  <c r="AA303" i="2"/>
  <c r="AA412" i="2"/>
  <c r="AA224" i="2"/>
  <c r="AA211" i="2"/>
  <c r="AA297" i="2"/>
  <c r="AA300" i="2"/>
  <c r="AA273" i="2"/>
  <c r="AA263" i="2"/>
  <c r="AA253" i="2"/>
  <c r="AA238" i="2"/>
  <c r="AA229" i="2"/>
  <c r="AA209" i="2"/>
  <c r="AA198" i="2"/>
  <c r="AA188" i="2"/>
  <c r="AA179" i="2"/>
  <c r="AA171" i="2"/>
  <c r="AA150" i="2"/>
  <c r="AB418" i="2"/>
  <c r="AA170" i="2"/>
  <c r="AA149" i="2"/>
  <c r="AB215" i="2"/>
  <c r="AA115" i="2"/>
  <c r="AA84" i="2"/>
  <c r="AB416" i="2"/>
  <c r="AB144" i="2"/>
  <c r="AB272" i="2"/>
  <c r="AA388" i="2"/>
  <c r="AA162" i="2"/>
  <c r="AA146" i="2"/>
  <c r="AA114" i="2"/>
  <c r="AA77" i="2"/>
  <c r="AB392" i="2"/>
  <c r="AB401" i="2"/>
  <c r="AB186" i="2"/>
  <c r="AA139" i="2"/>
  <c r="AA104" i="2"/>
  <c r="AA72" i="2"/>
  <c r="AB386" i="2"/>
  <c r="AB374" i="2"/>
  <c r="AA131" i="2"/>
  <c r="AA94" i="2"/>
  <c r="AA66" i="2"/>
  <c r="AB323" i="2"/>
  <c r="AB366" i="2"/>
  <c r="AA174" i="2"/>
  <c r="AA169" i="2"/>
  <c r="AA154" i="2"/>
  <c r="AA128" i="2"/>
  <c r="AA93" i="2"/>
  <c r="AB383" i="2"/>
  <c r="AB380" i="2"/>
  <c r="AB303" i="2"/>
  <c r="AA127" i="2"/>
  <c r="AA89" i="2"/>
  <c r="AB289" i="2"/>
  <c r="AB407" i="2"/>
  <c r="AB399" i="2"/>
  <c r="Z117" i="2"/>
  <c r="Z109" i="2"/>
  <c r="Z100" i="2"/>
  <c r="Z89" i="2"/>
  <c r="Z81" i="2"/>
  <c r="Z73" i="2"/>
  <c r="AA357" i="2"/>
  <c r="AA418" i="2"/>
  <c r="AA423" i="2"/>
  <c r="AA386" i="2"/>
  <c r="AA317" i="2"/>
  <c r="AA393" i="2"/>
  <c r="AA270" i="2"/>
  <c r="AA374" i="2"/>
  <c r="AA400" i="2"/>
  <c r="AA342" i="2"/>
  <c r="AA424" i="2"/>
  <c r="AA406" i="2"/>
  <c r="AA280" i="2"/>
  <c r="AA321" i="2"/>
  <c r="AA302" i="2"/>
  <c r="AA299" i="2"/>
  <c r="AA290" i="2"/>
  <c r="AA275" i="2"/>
  <c r="AA265" i="2"/>
  <c r="AA256" i="2"/>
  <c r="AA247" i="2"/>
  <c r="AA234" i="2"/>
  <c r="AA221" i="2"/>
  <c r="AA206" i="2"/>
  <c r="AA197" i="2"/>
  <c r="AA189" i="2"/>
  <c r="AA181" i="2"/>
  <c r="AA173" i="2"/>
  <c r="AA168" i="2"/>
  <c r="AA156" i="2"/>
  <c r="AA133" i="2"/>
  <c r="AA108" i="2"/>
  <c r="AA76" i="2"/>
  <c r="AB199" i="2"/>
  <c r="AB393" i="2"/>
  <c r="AB314" i="2"/>
  <c r="AB414" i="2"/>
  <c r="AB154" i="2"/>
  <c r="AB408" i="2"/>
  <c r="AB313" i="2"/>
  <c r="AB163" i="2"/>
  <c r="AB152" i="2"/>
  <c r="AB342" i="2"/>
  <c r="AB410" i="2"/>
  <c r="AB109" i="2"/>
  <c r="AB283" i="2"/>
  <c r="AC285" i="2"/>
  <c r="AB309" i="2"/>
  <c r="AB231" i="2"/>
  <c r="AB122" i="2"/>
  <c r="AB403" i="2"/>
  <c r="AB229" i="2"/>
  <c r="AB358" i="2"/>
  <c r="AB268" i="2"/>
  <c r="AB185" i="2"/>
  <c r="AB100" i="2"/>
  <c r="AB161" i="2"/>
  <c r="AB243" i="2"/>
  <c r="AB165" i="2"/>
  <c r="AC105" i="2"/>
  <c r="AB237" i="2"/>
  <c r="AB162" i="2"/>
  <c r="AC313" i="2"/>
  <c r="AB192" i="2"/>
  <c r="AB128" i="2"/>
  <c r="AB282" i="2"/>
  <c r="AB278" i="2"/>
  <c r="AB193" i="2"/>
  <c r="AB117" i="2"/>
  <c r="AA155" i="2"/>
  <c r="AA137" i="2"/>
  <c r="AA123" i="2"/>
  <c r="AA103" i="2"/>
  <c r="AA85" i="2"/>
  <c r="AA67" i="2"/>
  <c r="AB372" i="2"/>
  <c r="AB390" i="2"/>
  <c r="AB226" i="2"/>
  <c r="AB281" i="2"/>
  <c r="AB346" i="2"/>
  <c r="AB417" i="2"/>
  <c r="AB348" i="2"/>
  <c r="AB262" i="2"/>
  <c r="AB218" i="2"/>
  <c r="AB178" i="2"/>
  <c r="AB146" i="2"/>
  <c r="AB89" i="2"/>
  <c r="AB260" i="2"/>
  <c r="AB208" i="2"/>
  <c r="AB177" i="2"/>
  <c r="AB143" i="2"/>
  <c r="AB78" i="2"/>
  <c r="AA164" i="2"/>
  <c r="AA153" i="2"/>
  <c r="AA138" i="2"/>
  <c r="AA117" i="2"/>
  <c r="AA100" i="2"/>
  <c r="AA81" i="2"/>
  <c r="AB357" i="2"/>
  <c r="AB423" i="2"/>
  <c r="AB317" i="2"/>
  <c r="AB270" i="2"/>
  <c r="AB400" i="2"/>
  <c r="AB424" i="2"/>
  <c r="AB240" i="2"/>
  <c r="AB298" i="2"/>
  <c r="AB253" i="2"/>
  <c r="AB203" i="2"/>
  <c r="AB388" i="2"/>
  <c r="AB138" i="2"/>
  <c r="AC370" i="2"/>
  <c r="AA140" i="2"/>
  <c r="AA116" i="2"/>
  <c r="AA99" i="2"/>
  <c r="AA80" i="2"/>
  <c r="G2" i="5" s="1"/>
  <c r="AB191" i="2"/>
  <c r="AB359" i="2"/>
  <c r="AB339" i="2"/>
  <c r="AB336" i="2"/>
  <c r="AB419" i="2"/>
  <c r="AB426" i="2"/>
  <c r="AB354" i="2"/>
  <c r="AB292" i="2"/>
  <c r="AB251" i="2"/>
  <c r="AB201" i="2"/>
  <c r="AB171" i="2"/>
  <c r="AB135" i="2"/>
  <c r="AC222" i="2"/>
  <c r="AA148" i="2"/>
  <c r="AA142" i="2"/>
  <c r="AA130" i="2"/>
  <c r="AA120" i="2"/>
  <c r="AA113" i="2"/>
  <c r="AA102" i="2"/>
  <c r="AA92" i="2"/>
  <c r="AA83" i="2"/>
  <c r="AA75" i="2"/>
  <c r="AB90" i="2"/>
  <c r="AB415" i="2"/>
  <c r="AB223" i="2"/>
  <c r="AB356" i="2"/>
  <c r="AB385" i="2"/>
  <c r="AB337" i="2"/>
  <c r="AB364" i="2"/>
  <c r="AB350" i="2"/>
  <c r="AB375" i="2"/>
  <c r="AB376" i="2"/>
  <c r="AB377" i="2"/>
  <c r="AB378" i="2"/>
  <c r="AB413" i="2"/>
  <c r="AB210" i="2"/>
  <c r="AB297" i="2"/>
  <c r="AB277" i="2"/>
  <c r="AB259" i="2"/>
  <c r="AB236" i="2"/>
  <c r="AB209" i="2"/>
  <c r="AB190" i="2"/>
  <c r="AB174" i="2"/>
  <c r="AB160" i="2"/>
  <c r="AB136" i="2"/>
  <c r="AB125" i="2"/>
  <c r="AB106" i="2"/>
  <c r="AB81" i="2"/>
  <c r="AC327" i="2"/>
  <c r="AC320" i="2"/>
  <c r="AC363" i="2"/>
  <c r="AC262" i="2"/>
  <c r="AA141" i="2"/>
  <c r="AA129" i="2"/>
  <c r="AA118" i="2"/>
  <c r="AA112" i="2"/>
  <c r="AA101" i="2"/>
  <c r="AA91" i="2"/>
  <c r="AA82" i="2"/>
  <c r="AA74" i="2"/>
  <c r="AB307" i="2"/>
  <c r="AB421" i="2"/>
  <c r="AB57" i="2"/>
  <c r="AB330" i="2"/>
  <c r="AB369" i="2"/>
  <c r="AB411" i="2"/>
  <c r="AB425" i="2"/>
  <c r="P92" i="3" s="1"/>
  <c r="AB373" i="2"/>
  <c r="AB311" i="2"/>
  <c r="AB96" i="2"/>
  <c r="AB409" i="2"/>
  <c r="AB287" i="2"/>
  <c r="AB212" i="2"/>
  <c r="AB338" i="2"/>
  <c r="AB294" i="2"/>
  <c r="AB274" i="2"/>
  <c r="AB254" i="2"/>
  <c r="AB232" i="2"/>
  <c r="AB204" i="2"/>
  <c r="AB187" i="2"/>
  <c r="AB301" i="2"/>
  <c r="AB155" i="2"/>
  <c r="AB141" i="2"/>
  <c r="AB118" i="2"/>
  <c r="AB101" i="2"/>
  <c r="AB79" i="2"/>
  <c r="AC423" i="2"/>
  <c r="AC270" i="2"/>
  <c r="AC413" i="2"/>
  <c r="AC250" i="2"/>
  <c r="AC214" i="2"/>
  <c r="AC354" i="2"/>
  <c r="AC243" i="2"/>
  <c r="AB111" i="2"/>
  <c r="AB98" i="2"/>
  <c r="AB73" i="2"/>
  <c r="AC386" i="2"/>
  <c r="AC374" i="2"/>
  <c r="AC163" i="2"/>
  <c r="AC207" i="2"/>
  <c r="AA152" i="2"/>
  <c r="AA143" i="2"/>
  <c r="AA135" i="2"/>
  <c r="AA126" i="2"/>
  <c r="AA111" i="2"/>
  <c r="AA107" i="2"/>
  <c r="AA98" i="2"/>
  <c r="AA87" i="2"/>
  <c r="AA79" i="2"/>
  <c r="AA70" i="2"/>
  <c r="AB370" i="2"/>
  <c r="AB420" i="2"/>
  <c r="AB222" i="2"/>
  <c r="AB227" i="2"/>
  <c r="AB105" i="2"/>
  <c r="AB284" i="2"/>
  <c r="AB214" i="2"/>
  <c r="AB405" i="2"/>
  <c r="AB341" i="2"/>
  <c r="AB119" i="2"/>
  <c r="AB412" i="2"/>
  <c r="AB306" i="2"/>
  <c r="AB367" i="2"/>
  <c r="AB216" i="2"/>
  <c r="AB291" i="2"/>
  <c r="AB266" i="2"/>
  <c r="AB250" i="2"/>
  <c r="AB228" i="2"/>
  <c r="AB200" i="2"/>
  <c r="AB183" i="2"/>
  <c r="AB170" i="2"/>
  <c r="AB151" i="2"/>
  <c r="AB134" i="2"/>
  <c r="AB110" i="2"/>
  <c r="AB95" i="2"/>
  <c r="AB68" i="2"/>
  <c r="AC97" i="2"/>
  <c r="AC340" i="2"/>
  <c r="AC348" i="2"/>
  <c r="AC196" i="2"/>
  <c r="AA151" i="2"/>
  <c r="AA136" i="2"/>
  <c r="AA134" i="2"/>
  <c r="AA125" i="2"/>
  <c r="AA110" i="2"/>
  <c r="AA106" i="2"/>
  <c r="AA95" i="2"/>
  <c r="AA86" i="2"/>
  <c r="AA78" i="2"/>
  <c r="AA68" i="2"/>
  <c r="AB352" i="2"/>
  <c r="AB327" i="2"/>
  <c r="AB310" i="2"/>
  <c r="AB97" i="2"/>
  <c r="AB157" i="2"/>
  <c r="AB320" i="2"/>
  <c r="AB404" i="2"/>
  <c r="AB340" i="2"/>
  <c r="AB343" i="2"/>
  <c r="AB213" i="2"/>
  <c r="AB363" i="2"/>
  <c r="AB224" i="2"/>
  <c r="AB398" i="2"/>
  <c r="AB344" i="2"/>
  <c r="AB285" i="2"/>
  <c r="AB263" i="2"/>
  <c r="AB244" i="2"/>
  <c r="AB219" i="2"/>
  <c r="AB195" i="2"/>
  <c r="AB179" i="2"/>
  <c r="AB166" i="2"/>
  <c r="AB147" i="2"/>
  <c r="AB129" i="2"/>
  <c r="AB112" i="2"/>
  <c r="AB91" i="2"/>
  <c r="AC357" i="2"/>
  <c r="AC317" i="2"/>
  <c r="AC341" i="2"/>
  <c r="AC291" i="2"/>
  <c r="AC148" i="2"/>
  <c r="AB126" i="2"/>
  <c r="AB107" i="2"/>
  <c r="AB86" i="2"/>
  <c r="AC418" i="2"/>
  <c r="AC393" i="2"/>
  <c r="AC377" i="2"/>
  <c r="AC266" i="2"/>
  <c r="AB82" i="2"/>
  <c r="AC307" i="2"/>
  <c r="AC57" i="2"/>
  <c r="AC369" i="2"/>
  <c r="AC425" i="2"/>
  <c r="P93" i="3" s="1"/>
  <c r="AC419" i="2"/>
  <c r="AC224" i="2"/>
  <c r="AC298" i="2"/>
  <c r="AC253" i="2"/>
  <c r="AC180" i="2"/>
  <c r="AC169" i="2"/>
  <c r="AC352" i="2"/>
  <c r="AC310" i="2"/>
  <c r="AC157" i="2"/>
  <c r="AC404" i="2"/>
  <c r="AC376" i="2"/>
  <c r="AC367" i="2"/>
  <c r="AC283" i="2"/>
  <c r="AC238" i="2"/>
  <c r="AC133" i="2"/>
  <c r="AB74" i="2"/>
  <c r="AC421" i="2"/>
  <c r="AC330" i="2"/>
  <c r="AC411" i="2"/>
  <c r="AC373" i="2"/>
  <c r="AC213" i="2"/>
  <c r="AC338" i="2"/>
  <c r="AC272" i="2"/>
  <c r="AC220" i="2"/>
  <c r="AC74" i="2"/>
  <c r="AB87" i="2"/>
  <c r="AB70" i="2"/>
  <c r="AC420" i="2"/>
  <c r="AC227" i="2"/>
  <c r="AC284" i="2"/>
  <c r="AC405" i="2"/>
  <c r="AC412" i="2"/>
  <c r="AC344" i="2"/>
  <c r="AC263" i="2"/>
  <c r="AC198" i="2"/>
  <c r="AB305" i="2"/>
  <c r="AB379" i="2"/>
  <c r="AB296" i="2"/>
  <c r="AB300" i="2"/>
  <c r="AB276" i="2"/>
  <c r="AB267" i="2"/>
  <c r="AB258" i="2"/>
  <c r="AB249" i="2"/>
  <c r="AB235" i="2"/>
  <c r="AB225" i="2"/>
  <c r="AB207" i="2"/>
  <c r="AB198" i="2"/>
  <c r="AB312" i="2"/>
  <c r="AB182" i="2"/>
  <c r="AB176" i="2"/>
  <c r="AB169" i="2"/>
  <c r="AB159" i="2"/>
  <c r="AB150" i="2"/>
  <c r="AB137" i="2"/>
  <c r="AB133" i="2"/>
  <c r="AB123" i="2"/>
  <c r="AB115" i="2"/>
  <c r="AB103" i="2"/>
  <c r="AB94" i="2"/>
  <c r="AB85" i="2"/>
  <c r="AB77" i="2"/>
  <c r="AB67" i="2"/>
  <c r="AC383" i="2"/>
  <c r="AC372" i="2"/>
  <c r="AC392" i="2"/>
  <c r="AC390" i="2"/>
  <c r="AC407" i="2"/>
  <c r="AC226" i="2"/>
  <c r="AC401" i="2"/>
  <c r="AC366" i="2"/>
  <c r="AC96" i="2"/>
  <c r="AC378" i="2"/>
  <c r="AC358" i="2"/>
  <c r="AC297" i="2"/>
  <c r="AC277" i="2"/>
  <c r="AC259" i="2"/>
  <c r="AC235" i="2"/>
  <c r="AC312" i="2"/>
  <c r="AC159" i="2"/>
  <c r="AC123" i="2"/>
  <c r="AD310" i="2"/>
  <c r="AB280" i="2"/>
  <c r="AB321" i="2"/>
  <c r="AB302" i="2"/>
  <c r="AB299" i="2"/>
  <c r="AB290" i="2"/>
  <c r="AB275" i="2"/>
  <c r="AB265" i="2"/>
  <c r="AB256" i="2"/>
  <c r="AB247" i="2"/>
  <c r="AB234" i="2"/>
  <c r="AB221" i="2"/>
  <c r="AB206" i="2"/>
  <c r="AB197" i="2"/>
  <c r="AB189" i="2"/>
  <c r="AB181" i="2"/>
  <c r="AB173" i="2"/>
  <c r="AB168" i="2"/>
  <c r="AB158" i="2"/>
  <c r="AB149" i="2"/>
  <c r="AB139" i="2"/>
  <c r="AB131" i="2"/>
  <c r="AB121" i="2"/>
  <c r="AB114" i="2"/>
  <c r="AB104" i="2"/>
  <c r="AB93" i="2"/>
  <c r="AB84" i="2"/>
  <c r="AB76" i="2"/>
  <c r="AB66" i="2"/>
  <c r="AC289" i="2"/>
  <c r="AC199" i="2"/>
  <c r="AC215" i="2"/>
  <c r="AC380" i="2"/>
  <c r="AC349" i="2"/>
  <c r="AC144" i="2"/>
  <c r="AC355" i="2"/>
  <c r="AC375" i="2"/>
  <c r="AC303" i="2"/>
  <c r="AC287" i="2"/>
  <c r="AC305" i="2"/>
  <c r="AC296" i="2"/>
  <c r="AC276" i="2"/>
  <c r="AC258" i="2"/>
  <c r="AC233" i="2"/>
  <c r="AC188" i="2"/>
  <c r="AC156" i="2"/>
  <c r="AC120" i="2"/>
  <c r="AD214" i="2"/>
  <c r="AB295" i="2"/>
  <c r="AB288" i="2"/>
  <c r="AB273" i="2"/>
  <c r="AB264" i="2"/>
  <c r="AB255" i="2"/>
  <c r="AB245" i="2"/>
  <c r="AB233" i="2"/>
  <c r="AB220" i="2"/>
  <c r="AB205" i="2"/>
  <c r="AB196" i="2"/>
  <c r="AB188" i="2"/>
  <c r="AB180" i="2"/>
  <c r="AB172" i="2"/>
  <c r="AB167" i="2"/>
  <c r="AB156" i="2"/>
  <c r="AB148" i="2"/>
  <c r="AB142" i="2"/>
  <c r="AB130" i="2"/>
  <c r="AB120" i="2"/>
  <c r="AB113" i="2"/>
  <c r="AB102" i="2"/>
  <c r="AB92" i="2"/>
  <c r="AB83" i="2"/>
  <c r="AB75" i="2"/>
  <c r="AC90" i="2"/>
  <c r="AC415" i="2"/>
  <c r="AC223" i="2"/>
  <c r="AC356" i="2"/>
  <c r="AC385" i="2"/>
  <c r="AC337" i="2"/>
  <c r="AC364" i="2"/>
  <c r="AC350" i="2"/>
  <c r="AC311" i="2"/>
  <c r="AC119" i="2"/>
  <c r="AC306" i="2"/>
  <c r="AC210" i="2"/>
  <c r="AC294" i="2"/>
  <c r="AC274" i="2"/>
  <c r="AC254" i="2"/>
  <c r="AC225" i="2"/>
  <c r="AC182" i="2"/>
  <c r="AC150" i="2"/>
  <c r="AC115" i="2"/>
  <c r="AD412" i="2"/>
  <c r="AC103" i="2"/>
  <c r="AD344" i="2"/>
  <c r="AC176" i="2"/>
  <c r="AC137" i="2"/>
  <c r="AC94" i="2"/>
  <c r="AD263" i="2"/>
  <c r="AB211" i="2"/>
  <c r="AB325" i="2"/>
  <c r="AB293" i="2"/>
  <c r="AB279" i="2"/>
  <c r="AB271" i="2"/>
  <c r="AB261" i="2"/>
  <c r="AB252" i="2"/>
  <c r="AB238" i="2"/>
  <c r="AB230" i="2"/>
  <c r="AB217" i="2"/>
  <c r="AB202" i="2"/>
  <c r="AB194" i="2"/>
  <c r="AB184" i="2"/>
  <c r="AB175" i="2"/>
  <c r="AB391" i="2"/>
  <c r="AB164" i="2"/>
  <c r="AB153" i="2"/>
  <c r="AB145" i="2"/>
  <c r="AB140" i="2"/>
  <c r="AB127" i="2"/>
  <c r="AB116" i="2"/>
  <c r="AB108" i="2"/>
  <c r="AB99" i="2"/>
  <c r="AB88" i="2"/>
  <c r="AB80" i="2"/>
  <c r="H2" i="5" s="1"/>
  <c r="AB72" i="2"/>
  <c r="AC191" i="2"/>
  <c r="AC416" i="2"/>
  <c r="AC359" i="2"/>
  <c r="AC323" i="2"/>
  <c r="AC339" i="2"/>
  <c r="AC408" i="2"/>
  <c r="AC336" i="2"/>
  <c r="AC122" i="2"/>
  <c r="AC343" i="2"/>
  <c r="AC409" i="2"/>
  <c r="AC212" i="2"/>
  <c r="AC379" i="2"/>
  <c r="AC300" i="2"/>
  <c r="AC267" i="2"/>
  <c r="AC249" i="2"/>
  <c r="AC205" i="2"/>
  <c r="AC172" i="2"/>
  <c r="AC142" i="2"/>
  <c r="AC85" i="2"/>
  <c r="AD219" i="2"/>
  <c r="AC167" i="2"/>
  <c r="AC130" i="2"/>
  <c r="AD352" i="2"/>
  <c r="AC400" i="2"/>
  <c r="AC342" i="2"/>
  <c r="AC424" i="2"/>
  <c r="AC406" i="2"/>
  <c r="AC280" i="2"/>
  <c r="AC321" i="2"/>
  <c r="AC302" i="2"/>
  <c r="AC299" i="2"/>
  <c r="AC290" i="2"/>
  <c r="AC275" i="2"/>
  <c r="AC265" i="2"/>
  <c r="AC256" i="2"/>
  <c r="AC247" i="2"/>
  <c r="AC231" i="2"/>
  <c r="AC203" i="2"/>
  <c r="AC186" i="2"/>
  <c r="AC388" i="2"/>
  <c r="AC154" i="2"/>
  <c r="AC138" i="2"/>
  <c r="AC117" i="2"/>
  <c r="AC100" i="2"/>
  <c r="AC81" i="2"/>
  <c r="AD327" i="2"/>
  <c r="AD341" i="2"/>
  <c r="AD285" i="2"/>
  <c r="AD182" i="2"/>
  <c r="AC426" i="2"/>
  <c r="AC282" i="2"/>
  <c r="AC240" i="2"/>
  <c r="AC161" i="2"/>
  <c r="AC216" i="2"/>
  <c r="AC295" i="2"/>
  <c r="AC288" i="2"/>
  <c r="AC273" i="2"/>
  <c r="AC264" i="2"/>
  <c r="AC255" i="2"/>
  <c r="AC245" i="2"/>
  <c r="AC228" i="2"/>
  <c r="AC200" i="2"/>
  <c r="AC183" i="2"/>
  <c r="AC170" i="2"/>
  <c r="AC151" i="2"/>
  <c r="AC134" i="2"/>
  <c r="AC110" i="2"/>
  <c r="AC95" i="2"/>
  <c r="AC75" i="2"/>
  <c r="AD222" i="2"/>
  <c r="AD409" i="2"/>
  <c r="AD267" i="2"/>
  <c r="AD179" i="2"/>
  <c r="AD165" i="2"/>
  <c r="AC113" i="2"/>
  <c r="AC92" i="2"/>
  <c r="AC70" i="2"/>
  <c r="AD369" i="2"/>
  <c r="AD224" i="2"/>
  <c r="AD253" i="2"/>
  <c r="AD146" i="2"/>
  <c r="AC281" i="2"/>
  <c r="AC314" i="2"/>
  <c r="AC346" i="2"/>
  <c r="AC309" i="2"/>
  <c r="AC417" i="2"/>
  <c r="AC211" i="2"/>
  <c r="AC325" i="2"/>
  <c r="AC293" i="2"/>
  <c r="AC279" i="2"/>
  <c r="AC271" i="2"/>
  <c r="AC261" i="2"/>
  <c r="AC252" i="2"/>
  <c r="AC237" i="2"/>
  <c r="AC218" i="2"/>
  <c r="AC192" i="2"/>
  <c r="AC178" i="2"/>
  <c r="AC165" i="2"/>
  <c r="AC146" i="2"/>
  <c r="AC128" i="2"/>
  <c r="AC109" i="2"/>
  <c r="AC89" i="2"/>
  <c r="AD90" i="2"/>
  <c r="AD105" i="2"/>
  <c r="AD354" i="2"/>
  <c r="AD244" i="2"/>
  <c r="AD138" i="2"/>
  <c r="AC399" i="2"/>
  <c r="AC403" i="2"/>
  <c r="AC414" i="2"/>
  <c r="AC398" i="2"/>
  <c r="AC410" i="2"/>
  <c r="AC292" i="2"/>
  <c r="AC278" i="2"/>
  <c r="AC268" i="2"/>
  <c r="AC260" i="2"/>
  <c r="AC251" i="2"/>
  <c r="AC236" i="2"/>
  <c r="AC209" i="2"/>
  <c r="AC190" i="2"/>
  <c r="AC174" i="2"/>
  <c r="AC160" i="2"/>
  <c r="AC136" i="2"/>
  <c r="AC125" i="2"/>
  <c r="AC106" i="2"/>
  <c r="AC86" i="2"/>
  <c r="AD370" i="2"/>
  <c r="AD425" i="2"/>
  <c r="P94" i="3" s="1"/>
  <c r="AD379" i="2"/>
  <c r="AD225" i="2"/>
  <c r="AD99" i="2"/>
  <c r="AC102" i="2"/>
  <c r="AC83" i="2"/>
  <c r="AD418" i="2"/>
  <c r="AD340" i="2"/>
  <c r="AD298" i="2"/>
  <c r="AD195" i="2"/>
  <c r="AC234" i="2"/>
  <c r="AC221" i="2"/>
  <c r="AC206" i="2"/>
  <c r="AC197" i="2"/>
  <c r="AC189" i="2"/>
  <c r="AC181" i="2"/>
  <c r="AC173" i="2"/>
  <c r="AC168" i="2"/>
  <c r="AC158" i="2"/>
  <c r="AC149" i="2"/>
  <c r="AC139" i="2"/>
  <c r="AC131" i="2"/>
  <c r="AC121" i="2"/>
  <c r="AC114" i="2"/>
  <c r="AC104" i="2"/>
  <c r="AC93" i="2"/>
  <c r="AC84" i="2"/>
  <c r="AC73" i="2"/>
  <c r="AD421" i="2"/>
  <c r="AD97" i="2"/>
  <c r="AD404" i="2"/>
  <c r="AD363" i="2"/>
  <c r="AD348" i="2"/>
  <c r="AD262" i="2"/>
  <c r="AD218" i="2"/>
  <c r="AD178" i="2"/>
  <c r="AD129" i="2"/>
  <c r="AD203" i="2"/>
  <c r="AD388" i="2"/>
  <c r="AD128" i="2"/>
  <c r="AC244" i="2"/>
  <c r="AC232" i="2"/>
  <c r="AC219" i="2"/>
  <c r="AC204" i="2"/>
  <c r="AC195" i="2"/>
  <c r="AC187" i="2"/>
  <c r="AC179" i="2"/>
  <c r="AC301" i="2"/>
  <c r="AC166" i="2"/>
  <c r="AC155" i="2"/>
  <c r="AC147" i="2"/>
  <c r="AC141" i="2"/>
  <c r="AC129" i="2"/>
  <c r="AC118" i="2"/>
  <c r="AC112" i="2"/>
  <c r="AC101" i="2"/>
  <c r="AC91" i="2"/>
  <c r="AC82" i="2"/>
  <c r="AC68" i="2"/>
  <c r="AD420" i="2"/>
  <c r="AD317" i="2"/>
  <c r="AD311" i="2"/>
  <c r="AD212" i="2"/>
  <c r="AD300" i="2"/>
  <c r="AD249" i="2"/>
  <c r="AD198" i="2"/>
  <c r="AD166" i="2"/>
  <c r="AD115" i="2"/>
  <c r="AC230" i="2"/>
  <c r="AC217" i="2"/>
  <c r="AC202" i="2"/>
  <c r="AC194" i="2"/>
  <c r="AC184" i="2"/>
  <c r="AC175" i="2"/>
  <c r="AC391" i="2"/>
  <c r="AC164" i="2"/>
  <c r="AC153" i="2"/>
  <c r="AC145" i="2"/>
  <c r="AC140" i="2"/>
  <c r="AC127" i="2"/>
  <c r="AC116" i="2"/>
  <c r="AC108" i="2"/>
  <c r="AC99" i="2"/>
  <c r="AC88" i="2"/>
  <c r="AC79" i="2"/>
  <c r="AD307" i="2"/>
  <c r="AD57" i="2"/>
  <c r="AD157" i="2"/>
  <c r="AD343" i="2"/>
  <c r="AD367" i="2"/>
  <c r="AD283" i="2"/>
  <c r="AD243" i="2"/>
  <c r="AD192" i="2"/>
  <c r="AD154" i="2"/>
  <c r="AD92" i="2"/>
  <c r="AC229" i="2"/>
  <c r="AC208" i="2"/>
  <c r="AC201" i="2"/>
  <c r="AC193" i="2"/>
  <c r="AC185" i="2"/>
  <c r="AC177" i="2"/>
  <c r="AC171" i="2"/>
  <c r="AC162" i="2"/>
  <c r="AC152" i="2"/>
  <c r="AC143" i="2"/>
  <c r="AC135" i="2"/>
  <c r="AC126" i="2"/>
  <c r="AC111" i="2"/>
  <c r="AC107" i="2"/>
  <c r="AC98" i="2"/>
  <c r="AC87" i="2"/>
  <c r="AC78" i="2"/>
  <c r="AD357" i="2"/>
  <c r="AD423" i="2"/>
  <c r="AD320" i="2"/>
  <c r="AD213" i="2"/>
  <c r="AD338" i="2"/>
  <c r="AD272" i="2"/>
  <c r="AD231" i="2"/>
  <c r="AD186" i="2"/>
  <c r="AD147" i="2"/>
  <c r="AD150" i="2"/>
  <c r="AD108" i="2"/>
  <c r="AD169" i="2"/>
  <c r="AD133" i="2"/>
  <c r="AD270" i="2"/>
  <c r="AD400" i="2"/>
  <c r="AD424" i="2"/>
  <c r="AD280" i="2"/>
  <c r="AD302" i="2"/>
  <c r="AD290" i="2"/>
  <c r="AD265" i="2"/>
  <c r="AD247" i="2"/>
  <c r="AD221" i="2"/>
  <c r="AD197" i="2"/>
  <c r="AD181" i="2"/>
  <c r="AD168" i="2"/>
  <c r="AD149" i="2"/>
  <c r="AD131" i="2"/>
  <c r="AD101" i="2"/>
  <c r="AD330" i="2"/>
  <c r="AD411" i="2"/>
  <c r="AD373" i="2"/>
  <c r="AD96" i="2"/>
  <c r="AD287" i="2"/>
  <c r="AD305" i="2"/>
  <c r="AD296" i="2"/>
  <c r="AD276" i="2"/>
  <c r="AD258" i="2"/>
  <c r="AD235" i="2"/>
  <c r="AD207" i="2"/>
  <c r="AD312" i="2"/>
  <c r="AD176" i="2"/>
  <c r="AD159" i="2"/>
  <c r="AD137" i="2"/>
  <c r="AD123" i="2"/>
  <c r="AD84" i="2"/>
  <c r="AD386" i="2"/>
  <c r="AD393" i="2"/>
  <c r="AD374" i="2"/>
  <c r="AD342" i="2"/>
  <c r="AD406" i="2"/>
  <c r="AD321" i="2"/>
  <c r="AD299" i="2"/>
  <c r="AD275" i="2"/>
  <c r="AD256" i="2"/>
  <c r="AD234" i="2"/>
  <c r="AD206" i="2"/>
  <c r="AD189" i="2"/>
  <c r="AD173" i="2"/>
  <c r="AD158" i="2"/>
  <c r="AD139" i="2"/>
  <c r="AD121" i="2"/>
  <c r="AD72" i="2"/>
  <c r="AD227" i="2"/>
  <c r="AD284" i="2"/>
  <c r="AD405" i="2"/>
  <c r="AD119" i="2"/>
  <c r="AD306" i="2"/>
  <c r="AD210" i="2"/>
  <c r="AD294" i="2"/>
  <c r="AD274" i="2"/>
  <c r="AD254" i="2"/>
  <c r="AD232" i="2"/>
  <c r="AD204" i="2"/>
  <c r="AD187" i="2"/>
  <c r="AD301" i="2"/>
  <c r="AD155" i="2"/>
  <c r="AD141" i="2"/>
  <c r="AD117" i="2"/>
  <c r="AD67" i="2"/>
  <c r="AD118" i="2"/>
  <c r="AD93" i="2"/>
  <c r="AD114" i="2"/>
  <c r="AD80" i="2"/>
  <c r="J2" i="5" s="1"/>
  <c r="AD112" i="2"/>
  <c r="AD78" i="2"/>
  <c r="AC77" i="2"/>
  <c r="AC67" i="2"/>
  <c r="AD383" i="2"/>
  <c r="AD372" i="2"/>
  <c r="AD392" i="2"/>
  <c r="AD390" i="2"/>
  <c r="AD407" i="2"/>
  <c r="AD226" i="2"/>
  <c r="AD401" i="2"/>
  <c r="AD281" i="2"/>
  <c r="AD314" i="2"/>
  <c r="AD346" i="2"/>
  <c r="AD309" i="2"/>
  <c r="AD417" i="2"/>
  <c r="AD211" i="2"/>
  <c r="AD325" i="2"/>
  <c r="AD293" i="2"/>
  <c r="AD279" i="2"/>
  <c r="AD271" i="2"/>
  <c r="AD261" i="2"/>
  <c r="AD252" i="2"/>
  <c r="AD238" i="2"/>
  <c r="AD230" i="2"/>
  <c r="AD217" i="2"/>
  <c r="AD202" i="2"/>
  <c r="AD194" i="2"/>
  <c r="AD184" i="2"/>
  <c r="AD175" i="2"/>
  <c r="AD391" i="2"/>
  <c r="AD164" i="2"/>
  <c r="AD153" i="2"/>
  <c r="AD145" i="2"/>
  <c r="AD140" i="2"/>
  <c r="AD127" i="2"/>
  <c r="AD116" i="2"/>
  <c r="AD106" i="2"/>
  <c r="AD91" i="2"/>
  <c r="AD76" i="2"/>
  <c r="AC76" i="2"/>
  <c r="AC66" i="2"/>
  <c r="AD289" i="2"/>
  <c r="AD199" i="2"/>
  <c r="AD215" i="2"/>
  <c r="AD380" i="2"/>
  <c r="AD349" i="2"/>
  <c r="AD144" i="2"/>
  <c r="AD355" i="2"/>
  <c r="AD366" i="2"/>
  <c r="AD313" i="2"/>
  <c r="AD399" i="2"/>
  <c r="AD403" i="2"/>
  <c r="AD414" i="2"/>
  <c r="AD398" i="2"/>
  <c r="AD410" i="2"/>
  <c r="AD292" i="2"/>
  <c r="AD278" i="2"/>
  <c r="AD268" i="2"/>
  <c r="AD260" i="2"/>
  <c r="AD251" i="2"/>
  <c r="AD237" i="2"/>
  <c r="AD229" i="2"/>
  <c r="AD208" i="2"/>
  <c r="AD201" i="2"/>
  <c r="AD193" i="2"/>
  <c r="AD185" i="2"/>
  <c r="AD177" i="2"/>
  <c r="AD171" i="2"/>
  <c r="AD162" i="2"/>
  <c r="AD152" i="2"/>
  <c r="AD143" i="2"/>
  <c r="AD135" i="2"/>
  <c r="AD126" i="2"/>
  <c r="AD111" i="2"/>
  <c r="AD104" i="2"/>
  <c r="AD88" i="2"/>
  <c r="AD75" i="2"/>
  <c r="AD415" i="2"/>
  <c r="AD223" i="2"/>
  <c r="AD356" i="2"/>
  <c r="AD385" i="2"/>
  <c r="AD337" i="2"/>
  <c r="AD364" i="2"/>
  <c r="AD350" i="2"/>
  <c r="AD375" i="2"/>
  <c r="AD376" i="2"/>
  <c r="AD377" i="2"/>
  <c r="AD378" i="2"/>
  <c r="AD413" i="2"/>
  <c r="AD358" i="2"/>
  <c r="AD163" i="2"/>
  <c r="AD297" i="2"/>
  <c r="AD291" i="2"/>
  <c r="AD277" i="2"/>
  <c r="AD266" i="2"/>
  <c r="AD259" i="2"/>
  <c r="AD250" i="2"/>
  <c r="AD236" i="2"/>
  <c r="AD228" i="2"/>
  <c r="AD209" i="2"/>
  <c r="AD200" i="2"/>
  <c r="AD190" i="2"/>
  <c r="AD183" i="2"/>
  <c r="AD174" i="2"/>
  <c r="AD170" i="2"/>
  <c r="AD160" i="2"/>
  <c r="AD151" i="2"/>
  <c r="AD136" i="2"/>
  <c r="AD134" i="2"/>
  <c r="AD125" i="2"/>
  <c r="AD110" i="2"/>
  <c r="AD102" i="2"/>
  <c r="AD86" i="2"/>
  <c r="AD74" i="2"/>
  <c r="AD83" i="2"/>
  <c r="AD68" i="2"/>
  <c r="AC80" i="2"/>
  <c r="I2" i="5" s="1"/>
  <c r="AC72" i="2"/>
  <c r="AD191" i="2"/>
  <c r="AD416" i="2"/>
  <c r="AD359" i="2"/>
  <c r="AD323" i="2"/>
  <c r="AD339" i="2"/>
  <c r="AD408" i="2"/>
  <c r="AD336" i="2"/>
  <c r="AD122" i="2"/>
  <c r="AD419" i="2"/>
  <c r="AD303" i="2"/>
  <c r="AD426" i="2"/>
  <c r="AD282" i="2"/>
  <c r="AD240" i="2"/>
  <c r="AD161" i="2"/>
  <c r="AD216" i="2"/>
  <c r="AD295" i="2"/>
  <c r="AD288" i="2"/>
  <c r="AD273" i="2"/>
  <c r="AD264" i="2"/>
  <c r="AD255" i="2"/>
  <c r="AD245" i="2"/>
  <c r="AD233" i="2"/>
  <c r="AD220" i="2"/>
  <c r="AD205" i="2"/>
  <c r="AD196" i="2"/>
  <c r="AD188" i="2"/>
  <c r="AD180" i="2"/>
  <c r="AD172" i="2"/>
  <c r="AD167" i="2"/>
  <c r="AD156" i="2"/>
  <c r="AD148" i="2"/>
  <c r="AD142" i="2"/>
  <c r="AD130" i="2"/>
  <c r="AD120" i="2"/>
  <c r="AD113" i="2"/>
  <c r="AD95" i="2"/>
  <c r="AD82" i="2"/>
  <c r="AD109" i="2"/>
  <c r="AD100" i="2"/>
  <c r="AD89" i="2"/>
  <c r="AD81" i="2"/>
  <c r="AD73" i="2"/>
  <c r="AD107" i="2"/>
  <c r="AD98" i="2"/>
  <c r="AD87" i="2"/>
  <c r="AD79" i="2"/>
  <c r="AD70" i="2"/>
  <c r="AD103" i="2"/>
  <c r="AD94" i="2"/>
  <c r="AD85" i="2"/>
  <c r="AD77" i="2"/>
  <c r="N66" i="2" a="1"/>
  <c r="N66" i="2" s="1"/>
  <c r="N67" i="2" a="1"/>
  <c r="N67" i="2" s="1"/>
  <c r="N68" i="2" a="1"/>
  <c r="N68" i="2" s="1"/>
  <c r="N70" i="2" a="1"/>
  <c r="N70"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1" i="2" a="1"/>
  <c r="N91" i="2" s="1"/>
  <c r="N92" i="2" a="1"/>
  <c r="N92" i="2" s="1"/>
  <c r="N93" i="2" a="1"/>
  <c r="N93" i="2" s="1"/>
  <c r="N94" i="2" a="1"/>
  <c r="N94" i="2" s="1"/>
  <c r="N95" i="2" a="1"/>
  <c r="N95" i="2" s="1"/>
  <c r="N98" i="2" a="1"/>
  <c r="N98" i="2" s="1"/>
  <c r="N99" i="2" a="1"/>
  <c r="N99" i="2" s="1"/>
  <c r="N100" i="2" a="1"/>
  <c r="N100" i="2" s="1"/>
  <c r="N101" i="2" a="1"/>
  <c r="N101" i="2" s="1"/>
  <c r="N102" i="2" a="1"/>
  <c r="N102" i="2" s="1"/>
  <c r="N104" i="2" a="1"/>
  <c r="N104" i="2" s="1"/>
  <c r="N103" i="2" a="1"/>
  <c r="N103" i="2" s="1"/>
  <c r="N106" i="2" a="1"/>
  <c r="N106" i="2" s="1"/>
  <c r="N107" i="2" a="1"/>
  <c r="N107" i="2" s="1"/>
  <c r="N108" i="2" a="1"/>
  <c r="N108" i="2" s="1"/>
  <c r="N109" i="2" a="1"/>
  <c r="N109" i="2" s="1"/>
  <c r="N112" i="2" a="1"/>
  <c r="N112" i="2" s="1"/>
  <c r="N113" i="2" a="1"/>
  <c r="N113" i="2" s="1"/>
  <c r="N114" i="2" a="1"/>
  <c r="N114" i="2" s="1"/>
  <c r="N115" i="2" a="1"/>
  <c r="N115" i="2" s="1"/>
  <c r="N110" i="2" a="1"/>
  <c r="N110" i="2" s="1"/>
  <c r="N111" i="2" a="1"/>
  <c r="N111" i="2" s="1"/>
  <c r="N116" i="2" a="1"/>
  <c r="N116" i="2" s="1"/>
  <c r="N117" i="2" a="1"/>
  <c r="N117" i="2" s="1"/>
  <c r="N118" i="2" a="1"/>
  <c r="N118" i="2" s="1"/>
  <c r="N120" i="2" a="1"/>
  <c r="N120" i="2" s="1"/>
  <c r="N121" i="2" a="1"/>
  <c r="N121" i="2" s="1"/>
  <c r="N123" i="2" a="1"/>
  <c r="N123" i="2" s="1"/>
  <c r="N125" i="2" a="1"/>
  <c r="N125" i="2" s="1"/>
  <c r="N126" i="2" a="1"/>
  <c r="N126" i="2" s="1"/>
  <c r="N127" i="2" a="1"/>
  <c r="N127" i="2" s="1"/>
  <c r="N128" i="2" a="1"/>
  <c r="N128" i="2" s="1"/>
  <c r="N129" i="2" a="1"/>
  <c r="N129" i="2" s="1"/>
  <c r="N130" i="2" a="1"/>
  <c r="N130" i="2" s="1"/>
  <c r="N131" i="2" a="1"/>
  <c r="N131" i="2" s="1"/>
  <c r="N133" i="2" a="1"/>
  <c r="N133" i="2" s="1"/>
  <c r="N134" i="2" a="1"/>
  <c r="N134" i="2" s="1"/>
  <c r="N135" i="2" a="1"/>
  <c r="N135" i="2" s="1"/>
  <c r="N140" i="2" a="1"/>
  <c r="N140" i="2" s="1"/>
  <c r="N138" i="2" a="1"/>
  <c r="N138" i="2" s="1"/>
  <c r="N141" i="2" a="1"/>
  <c r="N141" i="2" s="1"/>
  <c r="N142" i="2" a="1"/>
  <c r="N142" i="2" s="1"/>
  <c r="N139" i="2" a="1"/>
  <c r="N139" i="2" s="1"/>
  <c r="N137" i="2" a="1"/>
  <c r="N137" i="2" s="1"/>
  <c r="N136" i="2" a="1"/>
  <c r="N136" i="2" s="1"/>
  <c r="N143" i="2" a="1"/>
  <c r="N143"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8" i="2" a="1"/>
  <c r="N158" i="2" s="1"/>
  <c r="N159" i="2" a="1"/>
  <c r="N159" i="2" s="1"/>
  <c r="N160" i="2" a="1"/>
  <c r="N160" i="2" s="1"/>
  <c r="N162" i="2" a="1"/>
  <c r="N162" i="2" s="1"/>
  <c r="N164" i="2" a="1"/>
  <c r="N164" i="2" s="1"/>
  <c r="N165" i="2" a="1"/>
  <c r="N165" i="2" s="1"/>
  <c r="N166" i="2" a="1"/>
  <c r="N166" i="2" s="1"/>
  <c r="N167" i="2" a="1"/>
  <c r="N167" i="2" s="1"/>
  <c r="N168" i="2" a="1"/>
  <c r="N168" i="2" s="1"/>
  <c r="N169" i="2" a="1"/>
  <c r="N169" i="2" s="1"/>
  <c r="N170" i="2" a="1"/>
  <c r="N170" i="2" s="1"/>
  <c r="N171" i="2" a="1"/>
  <c r="N171" i="2" s="1"/>
  <c r="N391" i="2" a="1"/>
  <c r="N391" i="2" s="1"/>
  <c r="N388" i="2" a="1"/>
  <c r="N388" i="2" s="1"/>
  <c r="N301" i="2" a="1"/>
  <c r="N301" i="2" s="1"/>
  <c r="N172" i="2" a="1"/>
  <c r="N172" i="2" s="1"/>
  <c r="N173" i="2" a="1"/>
  <c r="N173" i="2" s="1"/>
  <c r="N176" i="2" a="1"/>
  <c r="N176" i="2" s="1"/>
  <c r="N174" i="2" a="1"/>
  <c r="N174" i="2" s="1"/>
  <c r="N177" i="2" a="1"/>
  <c r="N177" i="2" s="1"/>
  <c r="N175" i="2" a="1"/>
  <c r="N175" i="2" s="1"/>
  <c r="N178" i="2" a="1"/>
  <c r="N178" i="2" s="1"/>
  <c r="N179" i="2" a="1"/>
  <c r="N179" i="2" s="1"/>
  <c r="N180" i="2" a="1"/>
  <c r="N180" i="2" s="1"/>
  <c r="N181" i="2" a="1"/>
  <c r="N181" i="2" s="1"/>
  <c r="N182" i="2" a="1"/>
  <c r="N182" i="2" s="1"/>
  <c r="N183" i="2" a="1"/>
  <c r="N183" i="2" s="1"/>
  <c r="N185" i="2" a="1"/>
  <c r="N185" i="2" s="1"/>
  <c r="N184" i="2" a="1"/>
  <c r="N184" i="2" s="1"/>
  <c r="N186" i="2" a="1"/>
  <c r="N186" i="2" s="1"/>
  <c r="N187" i="2" a="1"/>
  <c r="N187" i="2" s="1"/>
  <c r="N188" i="2" a="1"/>
  <c r="N188" i="2" s="1"/>
  <c r="N189" i="2" a="1"/>
  <c r="N189" i="2" s="1"/>
  <c r="N312" i="2" a="1"/>
  <c r="N312" i="2" s="1"/>
  <c r="N190" i="2" a="1"/>
  <c r="N190" i="2" s="1"/>
  <c r="N193" i="2" a="1"/>
  <c r="N193" i="2" s="1"/>
  <c r="N194" i="2" a="1"/>
  <c r="N194" i="2" s="1"/>
  <c r="N192" i="2" a="1"/>
  <c r="N192" i="2" s="1"/>
  <c r="N195" i="2" a="1"/>
  <c r="N195" i="2" s="1"/>
  <c r="N196" i="2" a="1"/>
  <c r="N196" i="2" s="1"/>
  <c r="N197" i="2" a="1"/>
  <c r="N197" i="2" s="1"/>
  <c r="N198" i="2" a="1"/>
  <c r="N198" i="2" s="1"/>
  <c r="N200" i="2" a="1"/>
  <c r="N200" i="2" s="1"/>
  <c r="N201" i="2" a="1"/>
  <c r="N201" i="2" s="1"/>
  <c r="N202" i="2" a="1"/>
  <c r="N202" i="2" s="1"/>
  <c r="N203" i="2" a="1"/>
  <c r="N203" i="2" s="1"/>
  <c r="N204" i="2" a="1"/>
  <c r="N204" i="2" s="1"/>
  <c r="N205" i="2" a="1"/>
  <c r="N205" i="2" s="1"/>
  <c r="N206" i="2" a="1"/>
  <c r="N206" i="2" s="1"/>
  <c r="N207" i="2" a="1"/>
  <c r="N207" i="2" s="1"/>
  <c r="N209" i="2" a="1"/>
  <c r="N209" i="2" s="1"/>
  <c r="N208" i="2" a="1"/>
  <c r="N208" i="2" s="1"/>
  <c r="N217" i="2" a="1"/>
  <c r="N217" i="2" s="1"/>
  <c r="N218" i="2" a="1"/>
  <c r="N218" i="2" s="1"/>
  <c r="N219" i="2" a="1"/>
  <c r="N219" i="2" s="1"/>
  <c r="N220" i="2" a="1"/>
  <c r="N220" i="2" s="1"/>
  <c r="N221" i="2" a="1"/>
  <c r="N221" i="2" s="1"/>
  <c r="N225" i="2" a="1"/>
  <c r="N225"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43" i="2" a="1"/>
  <c r="N243" i="2" s="1"/>
  <c r="N244" i="2" a="1"/>
  <c r="N244" i="2" s="1"/>
  <c r="N245" i="2" a="1"/>
  <c r="N245" i="2" s="1"/>
  <c r="N247" i="2" a="1"/>
  <c r="N247" i="2" s="1"/>
  <c r="N249" i="2" a="1"/>
  <c r="N249" i="2" s="1"/>
  <c r="N250" i="2" a="1"/>
  <c r="N250" i="2" s="1"/>
  <c r="N251" i="2" a="1"/>
  <c r="N251" i="2" s="1"/>
  <c r="N252" i="2" a="1"/>
  <c r="N252" i="2" s="1"/>
  <c r="N253" i="2" a="1"/>
  <c r="N253" i="2" s="1"/>
  <c r="N254" i="2" a="1"/>
  <c r="N254" i="2" s="1"/>
  <c r="N255" i="2" a="1"/>
  <c r="N255" i="2" s="1"/>
  <c r="N256" i="2" a="1"/>
  <c r="N256" i="2" s="1"/>
  <c r="N258" i="2" a="1"/>
  <c r="N258" i="2" s="1"/>
  <c r="N259" i="2" a="1"/>
  <c r="N259" i="2" s="1"/>
  <c r="N260" i="2" a="1"/>
  <c r="N260" i="2" s="1"/>
  <c r="N261" i="2" a="1"/>
  <c r="N261" i="2" s="1"/>
  <c r="N262" i="2" a="1"/>
  <c r="N262" i="2" s="1"/>
  <c r="N263" i="2" a="1"/>
  <c r="N263" i="2" s="1"/>
  <c r="N264" i="2" a="1"/>
  <c r="N264" i="2" s="1"/>
  <c r="N265" i="2" a="1"/>
  <c r="N265" i="2" s="1"/>
  <c r="N267" i="2" a="1"/>
  <c r="N267" i="2" s="1"/>
  <c r="N266" i="2" a="1"/>
  <c r="N266" i="2" s="1"/>
  <c r="N268" i="2" a="1"/>
  <c r="N268" i="2" s="1"/>
  <c r="N271" i="2" a="1"/>
  <c r="N271" i="2" s="1"/>
  <c r="N272" i="2" a="1"/>
  <c r="N272" i="2" s="1"/>
  <c r="N274" i="2" a="1"/>
  <c r="N274" i="2" s="1"/>
  <c r="N273" i="2" a="1"/>
  <c r="N273" i="2" s="1"/>
  <c r="N275" i="2" a="1"/>
  <c r="N275" i="2" s="1"/>
  <c r="N276" i="2" a="1"/>
  <c r="N276" i="2" s="1"/>
  <c r="N277" i="2" a="1"/>
  <c r="N277" i="2" s="1"/>
  <c r="N278" i="2" a="1"/>
  <c r="N278" i="2" s="1"/>
  <c r="N279" i="2" a="1"/>
  <c r="N279" i="2" s="1"/>
  <c r="N283" i="2" a="1"/>
  <c r="N283" i="2" s="1"/>
  <c r="N285" i="2" a="1"/>
  <c r="N285" i="2" s="1"/>
  <c r="N288" i="2" a="1"/>
  <c r="N288" i="2" s="1"/>
  <c r="N290" i="2" a="1"/>
  <c r="N290" i="2" s="1"/>
  <c r="N300" i="2" a="1"/>
  <c r="N300" i="2" s="1"/>
  <c r="N291" i="2" a="1"/>
  <c r="N291" i="2" s="1"/>
  <c r="N292" i="2" a="1"/>
  <c r="N292" i="2" s="1"/>
  <c r="N293" i="2" a="1"/>
  <c r="N293" i="2" s="1"/>
  <c r="N298" i="2" a="1"/>
  <c r="N298" i="2" s="1"/>
  <c r="N294" i="2" a="1"/>
  <c r="N294" i="2" s="1"/>
  <c r="N295" i="2" a="1"/>
  <c r="N295" i="2" s="1"/>
  <c r="N299" i="2" a="1"/>
  <c r="N299" i="2" s="1"/>
  <c r="N296" i="2" a="1"/>
  <c r="N296" i="2" s="1"/>
  <c r="N297" i="2" a="1"/>
  <c r="N297" i="2" s="1"/>
  <c r="N410" i="2" a="1"/>
  <c r="N410" i="2" s="1"/>
  <c r="N325" i="2" a="1"/>
  <c r="N325" i="2" s="1"/>
  <c r="N348" i="2" a="1"/>
  <c r="N348" i="2" s="1"/>
  <c r="N344" i="2" a="1"/>
  <c r="N344" i="2" s="1"/>
  <c r="N216" i="2" a="1"/>
  <c r="N216" i="2" s="1"/>
  <c r="N302" i="2" a="1"/>
  <c r="N302" i="2" s="1"/>
  <c r="N379" i="2" a="1"/>
  <c r="N379" i="2" s="1"/>
  <c r="N163" i="2" a="1"/>
  <c r="N163" i="2" s="1"/>
  <c r="N338" i="2" a="1"/>
  <c r="N338" i="2" s="1"/>
  <c r="N210" i="2" a="1"/>
  <c r="N210" i="2" s="1"/>
  <c r="N161" i="2" a="1"/>
  <c r="N161" i="2" s="1"/>
  <c r="N321" i="2" a="1"/>
  <c r="N321" i="2" s="1"/>
  <c r="N305" i="2" a="1"/>
  <c r="N305" i="2" s="1"/>
  <c r="N358" i="2" a="1"/>
  <c r="N358" i="2" s="1"/>
  <c r="N398" i="2" a="1"/>
  <c r="N398" i="2" s="1"/>
  <c r="N211" i="2" a="1"/>
  <c r="N211" i="2" s="1"/>
  <c r="N367" i="2" a="1"/>
  <c r="N367" i="2" s="1"/>
  <c r="N354" i="2" a="1"/>
  <c r="N354" i="2" s="1"/>
  <c r="N240" i="2" a="1"/>
  <c r="N240" i="2" s="1"/>
  <c r="N280" i="2" a="1"/>
  <c r="N280" i="2" s="1"/>
  <c r="N212" i="2" a="1"/>
  <c r="N212" i="2" s="1"/>
  <c r="N413" i="2" a="1"/>
  <c r="N413" i="2" s="1"/>
  <c r="N414" i="2" a="1"/>
  <c r="N414" i="2" s="1"/>
  <c r="N417" i="2" a="1"/>
  <c r="N417" i="2" s="1"/>
  <c r="N224" i="2" a="1"/>
  <c r="N224" i="2" s="1"/>
  <c r="N306" i="2" a="1"/>
  <c r="N306" i="2" s="1"/>
  <c r="N282" i="2" a="1"/>
  <c r="N282" i="2" s="1"/>
  <c r="N406" i="2" a="1"/>
  <c r="N406" i="2" s="1"/>
  <c r="N287" i="2" a="1"/>
  <c r="N287" i="2" s="1"/>
  <c r="N378" i="2" a="1"/>
  <c r="N378" i="2" s="1"/>
  <c r="N403" i="2" a="1"/>
  <c r="N403" i="2" s="1"/>
  <c r="N309" i="2" a="1"/>
  <c r="N309" i="2" s="1"/>
  <c r="N363" i="2" a="1"/>
  <c r="N363" i="2" s="1"/>
  <c r="N426" i="2" a="1"/>
  <c r="N426" i="2" s="1"/>
  <c r="N424" i="2" a="1"/>
  <c r="N424" i="2" s="1"/>
  <c r="N409" i="2" a="1"/>
  <c r="N409" i="2" s="1"/>
  <c r="N377" i="2" a="1"/>
  <c r="N377" i="2" s="1"/>
  <c r="N399" i="2" a="1"/>
  <c r="N399" i="2" s="1"/>
  <c r="N346" i="2" a="1"/>
  <c r="N346" i="2" s="1"/>
  <c r="N213" i="2" a="1"/>
  <c r="N213" i="2" s="1"/>
  <c r="N119" i="2" a="1"/>
  <c r="N119" i="2" s="1"/>
  <c r="N303" i="2" a="1"/>
  <c r="N303" i="2" s="1"/>
  <c r="N342" i="2" a="1"/>
  <c r="N342" i="2" s="1"/>
  <c r="N96" i="2" a="1"/>
  <c r="N96" i="2" s="1"/>
  <c r="N376" i="2" a="1"/>
  <c r="N376" i="2" s="1"/>
  <c r="N313" i="2" a="1"/>
  <c r="N313" i="2" s="1"/>
  <c r="N314" i="2" a="1"/>
  <c r="N314" i="2" s="1"/>
  <c r="N343" i="2" a="1"/>
  <c r="N343" i="2" s="1"/>
  <c r="N341" i="2" a="1"/>
  <c r="N341" i="2" s="1"/>
  <c r="N419" i="2" a="1"/>
  <c r="N419" i="2" s="1"/>
  <c r="N400" i="2" a="1"/>
  <c r="N400" i="2" s="1"/>
  <c r="N311" i="2" a="1"/>
  <c r="N311" i="2" s="1"/>
  <c r="N375" i="2" a="1"/>
  <c r="N375" i="2" s="1"/>
  <c r="N366" i="2" a="1"/>
  <c r="N366" i="2" s="1"/>
  <c r="N281" i="2" a="1"/>
  <c r="N281" i="2" s="1"/>
  <c r="N340" i="2" a="1"/>
  <c r="N340" i="2" s="1"/>
  <c r="N405" i="2" a="1"/>
  <c r="N405" i="2" s="1"/>
  <c r="N122" i="2" a="1"/>
  <c r="N122" i="2" s="1"/>
  <c r="N374" i="2" a="1"/>
  <c r="N374" i="2" s="1"/>
  <c r="N373" i="2" a="1"/>
  <c r="N373" i="2" s="1"/>
  <c r="N350" i="2" a="1"/>
  <c r="N350" i="2" s="1"/>
  <c r="N355" i="2" a="1"/>
  <c r="N355" i="2" s="1"/>
  <c r="N401" i="2" a="1"/>
  <c r="N401" i="2" s="1"/>
  <c r="N404" i="2" a="1"/>
  <c r="N404" i="2" s="1"/>
  <c r="N214" i="2" a="1"/>
  <c r="N214" i="2" s="1"/>
  <c r="N336" i="2" a="1"/>
  <c r="N336" i="2" s="1"/>
  <c r="N270" i="2" a="1"/>
  <c r="N270" i="2" s="1"/>
  <c r="N425" i="2" a="1"/>
  <c r="N425" i="2" s="1"/>
  <c r="N364" i="2" a="1"/>
  <c r="N364" i="2" s="1"/>
  <c r="N144" i="2" a="1"/>
  <c r="N144" i="2" s="1"/>
  <c r="N226" i="2" a="1"/>
  <c r="N226" i="2" s="1"/>
  <c r="N320" i="2" a="1"/>
  <c r="N320" i="2" s="1"/>
  <c r="N284" i="2" a="1"/>
  <c r="N284" i="2" s="1"/>
  <c r="N408" i="2" a="1"/>
  <c r="N408" i="2" s="1"/>
  <c r="N393" i="2" a="1"/>
  <c r="N393" i="2" s="1"/>
  <c r="N411" i="2" a="1"/>
  <c r="N411" i="2" s="1"/>
  <c r="N337" i="2" a="1"/>
  <c r="N337" i="2" s="1"/>
  <c r="N349" i="2" a="1"/>
  <c r="N349" i="2" s="1"/>
  <c r="N407" i="2" a="1"/>
  <c r="N407" i="2" s="1"/>
  <c r="N157" i="2" a="1"/>
  <c r="N157" i="2" s="1"/>
  <c r="N105" i="2" a="1"/>
  <c r="N105" i="2" s="1"/>
  <c r="N339" i="2" a="1"/>
  <c r="N339" i="2" s="1"/>
  <c r="N317" i="2" a="1"/>
  <c r="N317" i="2" s="1"/>
  <c r="N369" i="2" a="1"/>
  <c r="N369" i="2" s="1"/>
  <c r="N385" i="2" a="1"/>
  <c r="N385" i="2" s="1"/>
  <c r="N380" i="2" a="1"/>
  <c r="N380" i="2" s="1"/>
  <c r="N390" i="2" a="1"/>
  <c r="N390" i="2" s="1"/>
  <c r="N97" i="2" a="1"/>
  <c r="N97" i="2" s="1"/>
  <c r="N227" i="2" a="1"/>
  <c r="N227" i="2" s="1"/>
  <c r="N323" i="2" a="1"/>
  <c r="N323" i="2" s="1"/>
  <c r="N386" i="2" a="1"/>
  <c r="N386" i="2" s="1"/>
  <c r="N330" i="2" a="1"/>
  <c r="N330" i="2" s="1"/>
  <c r="N356" i="2" a="1"/>
  <c r="N356" i="2" s="1"/>
  <c r="N215" i="2" a="1"/>
  <c r="N215" i="2" s="1"/>
  <c r="N392" i="2" a="1"/>
  <c r="N392" i="2" s="1"/>
  <c r="N310" i="2" a="1"/>
  <c r="N310" i="2" s="1"/>
  <c r="N222" i="2" a="1"/>
  <c r="N222" i="2" s="1"/>
  <c r="N359" i="2" a="1"/>
  <c r="N359" i="2" s="1"/>
  <c r="N423" i="2" a="1"/>
  <c r="N423" i="2" s="1"/>
  <c r="N57" i="2" a="1"/>
  <c r="N57" i="2" s="1"/>
  <c r="N223" i="2" a="1"/>
  <c r="N223" i="2" s="1"/>
  <c r="N199" i="2" a="1"/>
  <c r="N199" i="2" s="1"/>
  <c r="N372" i="2" a="1"/>
  <c r="N372" i="2" s="1"/>
  <c r="N327" i="2" a="1"/>
  <c r="N327" i="2" s="1"/>
  <c r="N420" i="2" a="1"/>
  <c r="N420" i="2" s="1"/>
  <c r="N416" i="2" a="1"/>
  <c r="N416" i="2" s="1"/>
  <c r="N418" i="2" a="1"/>
  <c r="N418" i="2" s="1"/>
  <c r="N421" i="2" a="1"/>
  <c r="N421" i="2" s="1"/>
  <c r="N415" i="2" a="1"/>
  <c r="N415" i="2" s="1"/>
  <c r="N289" i="2" a="1"/>
  <c r="N289" i="2" s="1"/>
  <c r="N383" i="2" a="1"/>
  <c r="N383" i="2" s="1"/>
  <c r="N352" i="2" a="1"/>
  <c r="N352" i="2" s="1"/>
  <c r="N370" i="2" a="1"/>
  <c r="N370" i="2" s="1"/>
  <c r="N191" i="2" a="1"/>
  <c r="N191" i="2" s="1"/>
  <c r="N357" i="2" a="1"/>
  <c r="N357" i="2" s="1"/>
  <c r="N307" i="2" a="1"/>
  <c r="N307" i="2" s="1"/>
  <c r="N90" i="2" a="1"/>
  <c r="N90" i="2" s="1"/>
  <c r="W75" i="3"/>
  <c r="O75" i="3"/>
  <c r="G75" i="3"/>
  <c r="W74" i="3"/>
  <c r="O74" i="3"/>
  <c r="G74" i="3"/>
  <c r="W73" i="3"/>
  <c r="G73" i="3"/>
  <c r="V75" i="3"/>
  <c r="N75" i="3"/>
  <c r="F75" i="3"/>
  <c r="V74" i="3"/>
  <c r="N74" i="3"/>
  <c r="F74" i="3"/>
  <c r="V73" i="3"/>
  <c r="F73" i="3"/>
  <c r="U75" i="3"/>
  <c r="M75" i="3"/>
  <c r="E75" i="3"/>
  <c r="U74" i="3"/>
  <c r="M74" i="3"/>
  <c r="E74" i="3"/>
  <c r="U73" i="3"/>
  <c r="E73" i="3"/>
  <c r="T75" i="3"/>
  <c r="L75" i="3"/>
  <c r="D75" i="3"/>
  <c r="T74" i="3"/>
  <c r="L74" i="3"/>
  <c r="D74" i="3"/>
  <c r="T73" i="3"/>
  <c r="D73" i="3"/>
  <c r="S75" i="3"/>
  <c r="K75" i="3"/>
  <c r="C75" i="3"/>
  <c r="S74" i="3"/>
  <c r="K74" i="3"/>
  <c r="C74" i="3"/>
  <c r="S73" i="3"/>
  <c r="C73" i="3"/>
  <c r="R75" i="3"/>
  <c r="J75" i="3"/>
  <c r="B75" i="3"/>
  <c r="R74" i="3"/>
  <c r="J74" i="3"/>
  <c r="B74" i="3"/>
  <c r="R73" i="3"/>
  <c r="B73" i="3"/>
  <c r="J35" i="5" l="1"/>
  <c r="I21" i="5"/>
  <c r="H52" i="5"/>
  <c r="F31" i="5"/>
  <c r="H31" i="5"/>
  <c r="I52" i="5"/>
  <c r="H21" i="5"/>
  <c r="J31" i="5"/>
  <c r="J52" i="5"/>
  <c r="J21" i="5"/>
  <c r="I31" i="5"/>
  <c r="G21" i="5"/>
  <c r="G31" i="5"/>
  <c r="G52" i="5"/>
  <c r="I35" i="5"/>
  <c r="H35" i="5"/>
  <c r="G35" i="5"/>
  <c r="D48" i="5"/>
  <c r="G20" i="5"/>
  <c r="G54" i="5"/>
  <c r="G51" i="5"/>
  <c r="G115" i="5"/>
  <c r="H20" i="5"/>
  <c r="H115" i="5"/>
  <c r="H54" i="5"/>
  <c r="H51" i="5"/>
  <c r="I51" i="5"/>
  <c r="I20" i="5"/>
  <c r="I54" i="5"/>
  <c r="I115" i="5"/>
  <c r="J20" i="5"/>
  <c r="J51" i="5"/>
  <c r="J115" i="5"/>
  <c r="J54" i="5"/>
  <c r="I4" i="5"/>
  <c r="I3" i="5"/>
  <c r="H4" i="5"/>
  <c r="H3" i="5"/>
  <c r="G4" i="5"/>
  <c r="G3" i="5"/>
  <c r="J4" i="5"/>
  <c r="J3" i="5"/>
  <c r="F4" i="5"/>
  <c r="F3" i="5"/>
  <c r="F35" i="5"/>
  <c r="F21" i="5"/>
  <c r="F54" i="5"/>
  <c r="F52" i="5"/>
  <c r="F20" i="5"/>
  <c r="F115" i="5"/>
  <c r="F51" i="5"/>
  <c r="J117" i="5"/>
  <c r="J107" i="5"/>
  <c r="J98" i="5"/>
  <c r="J71" i="5"/>
  <c r="I139" i="5"/>
  <c r="I88" i="5"/>
  <c r="I112" i="5"/>
  <c r="H69" i="5"/>
  <c r="G32" i="5"/>
  <c r="G61" i="5"/>
  <c r="G37" i="5"/>
  <c r="G64" i="5"/>
  <c r="G132" i="5"/>
  <c r="F79" i="5"/>
  <c r="F58" i="5"/>
  <c r="J38" i="5"/>
  <c r="J13" i="5"/>
  <c r="J136" i="5"/>
  <c r="J119" i="5"/>
  <c r="J84" i="5"/>
  <c r="J69" i="5"/>
  <c r="J116" i="5"/>
  <c r="J82" i="5"/>
  <c r="J43" i="5"/>
  <c r="I73" i="5"/>
  <c r="I28" i="5"/>
  <c r="J114" i="5"/>
  <c r="J19" i="5"/>
  <c r="J56" i="5"/>
  <c r="J96" i="5"/>
  <c r="I43" i="5"/>
  <c r="I72" i="5"/>
  <c r="I91" i="5"/>
  <c r="I78" i="5"/>
  <c r="I55" i="5"/>
  <c r="H66" i="5"/>
  <c r="I86" i="5"/>
  <c r="I33" i="5"/>
  <c r="H59" i="5"/>
  <c r="H61" i="5"/>
  <c r="I140" i="5"/>
  <c r="I71" i="5"/>
  <c r="H42" i="5"/>
  <c r="H112" i="5"/>
  <c r="H24" i="5"/>
  <c r="G22" i="5"/>
  <c r="H136" i="5"/>
  <c r="H34" i="5"/>
  <c r="H39" i="5"/>
  <c r="G59" i="5"/>
  <c r="G34" i="5"/>
  <c r="G76" i="5"/>
  <c r="F28" i="5"/>
  <c r="H102" i="5"/>
  <c r="G69" i="5"/>
  <c r="G43" i="5"/>
  <c r="F16" i="5"/>
  <c r="F17" i="5"/>
  <c r="F33" i="5"/>
  <c r="F66" i="5"/>
  <c r="F63" i="5"/>
  <c r="F98" i="5"/>
  <c r="F136" i="5"/>
  <c r="F114" i="5"/>
  <c r="F74" i="5"/>
  <c r="J106" i="5"/>
  <c r="J72" i="5"/>
  <c r="J73" i="5"/>
  <c r="J61" i="5"/>
  <c r="J62" i="5"/>
  <c r="I84" i="5"/>
  <c r="I30" i="5"/>
  <c r="I17" i="5"/>
  <c r="I64" i="5"/>
  <c r="H16" i="5"/>
  <c r="H96" i="5"/>
  <c r="H117" i="5"/>
  <c r="H62" i="5"/>
  <c r="G94" i="5"/>
  <c r="G87" i="5"/>
  <c r="F34" i="5"/>
  <c r="J15" i="5"/>
  <c r="J44" i="5"/>
  <c r="J139" i="5"/>
  <c r="J40" i="5"/>
  <c r="J78" i="5"/>
  <c r="I13" i="5"/>
  <c r="I59" i="5"/>
  <c r="I41" i="5"/>
  <c r="I69" i="5"/>
  <c r="H27" i="5"/>
  <c r="G13" i="5"/>
  <c r="H29" i="5"/>
  <c r="H70" i="5"/>
  <c r="H101" i="5"/>
  <c r="F76" i="5"/>
  <c r="G57" i="5"/>
  <c r="G47" i="5"/>
  <c r="F42" i="5"/>
  <c r="F84" i="5"/>
  <c r="F80" i="5"/>
  <c r="F55" i="5"/>
  <c r="J102" i="5"/>
  <c r="J112" i="5"/>
  <c r="J34" i="5"/>
  <c r="I44" i="5"/>
  <c r="H132" i="5"/>
  <c r="H72" i="5"/>
  <c r="I133" i="5"/>
  <c r="I62" i="5"/>
  <c r="H81" i="5"/>
  <c r="G30" i="5"/>
  <c r="G26" i="5"/>
  <c r="G116" i="5"/>
  <c r="G78" i="5"/>
  <c r="G131" i="5"/>
  <c r="G91" i="5"/>
  <c r="F18" i="5"/>
  <c r="G86" i="5"/>
  <c r="G114" i="5"/>
  <c r="G44" i="5"/>
  <c r="F39" i="5"/>
  <c r="F53" i="5"/>
  <c r="F68" i="5"/>
  <c r="F102" i="5"/>
  <c r="J93" i="5"/>
  <c r="J14" i="5"/>
  <c r="J122" i="5"/>
  <c r="J64" i="5"/>
  <c r="I106" i="5"/>
  <c r="I105" i="5"/>
  <c r="H74" i="5"/>
  <c r="H37" i="5"/>
  <c r="H85" i="5"/>
  <c r="G36" i="5"/>
  <c r="I114" i="5"/>
  <c r="F15" i="5"/>
  <c r="H125" i="5"/>
  <c r="G62" i="5"/>
  <c r="G140" i="5"/>
  <c r="F86" i="5"/>
  <c r="F13" i="5"/>
  <c r="F36" i="5"/>
  <c r="F71" i="5"/>
  <c r="F49" i="5"/>
  <c r="J53" i="5"/>
  <c r="J16" i="5"/>
  <c r="J23" i="5"/>
  <c r="J94" i="5"/>
  <c r="J131" i="5"/>
  <c r="J47" i="5"/>
  <c r="I12" i="5"/>
  <c r="J12" i="5"/>
  <c r="J58" i="5"/>
  <c r="J59" i="5"/>
  <c r="I39" i="5"/>
  <c r="I63" i="5"/>
  <c r="J50" i="5"/>
  <c r="I27" i="5"/>
  <c r="J134" i="5"/>
  <c r="I18" i="5"/>
  <c r="I60" i="5"/>
  <c r="I93" i="5"/>
  <c r="J89" i="5"/>
  <c r="I74" i="5"/>
  <c r="H40" i="5"/>
  <c r="I102" i="5"/>
  <c r="H67" i="5"/>
  <c r="H64" i="5"/>
  <c r="H86" i="5"/>
  <c r="I134" i="5"/>
  <c r="I56" i="5"/>
  <c r="I96" i="5"/>
  <c r="H56" i="5"/>
  <c r="G25" i="5"/>
  <c r="H78" i="5"/>
  <c r="H58" i="5"/>
  <c r="I116" i="5"/>
  <c r="H140" i="5"/>
  <c r="I85" i="5"/>
  <c r="H106" i="5"/>
  <c r="H130" i="5"/>
  <c r="H109" i="5"/>
  <c r="G40" i="5"/>
  <c r="H30" i="5"/>
  <c r="G67" i="5"/>
  <c r="G23" i="5"/>
  <c r="G39" i="5"/>
  <c r="G117" i="5"/>
  <c r="G71" i="5"/>
  <c r="H105" i="5"/>
  <c r="F82" i="5"/>
  <c r="G122" i="5"/>
  <c r="G83" i="5"/>
  <c r="F22" i="5"/>
  <c r="F73" i="5"/>
  <c r="G80" i="5"/>
  <c r="F38" i="5"/>
  <c r="F91" i="5"/>
  <c r="F93" i="5"/>
  <c r="F139" i="5"/>
  <c r="G109" i="5"/>
  <c r="F117" i="5"/>
  <c r="F69" i="5"/>
  <c r="F134" i="5"/>
  <c r="F107" i="5"/>
  <c r="J66" i="5"/>
  <c r="J130" i="5"/>
  <c r="J27" i="5"/>
  <c r="J49" i="5"/>
  <c r="I70" i="5"/>
  <c r="I29" i="5"/>
  <c r="I50" i="5"/>
  <c r="I37" i="5"/>
  <c r="H32" i="5"/>
  <c r="H22" i="5"/>
  <c r="H25" i="5"/>
  <c r="H19" i="5"/>
  <c r="G15" i="5"/>
  <c r="G17" i="5"/>
  <c r="H47" i="5"/>
  <c r="G97" i="5"/>
  <c r="H33" i="5"/>
  <c r="G139" i="5"/>
  <c r="G106" i="5"/>
  <c r="F56" i="5"/>
  <c r="F62" i="5"/>
  <c r="F109" i="5"/>
  <c r="F106" i="5"/>
  <c r="F125" i="5"/>
  <c r="F122" i="5"/>
  <c r="J29" i="5"/>
  <c r="J55" i="5"/>
  <c r="J33" i="5"/>
  <c r="J68" i="5"/>
  <c r="J26" i="5"/>
  <c r="J85" i="5"/>
  <c r="J57" i="5"/>
  <c r="I65" i="5"/>
  <c r="H68" i="5"/>
  <c r="I82" i="5"/>
  <c r="H12" i="5"/>
  <c r="I61" i="5"/>
  <c r="G68" i="5"/>
  <c r="G136" i="5"/>
  <c r="G81" i="5"/>
  <c r="G58" i="5"/>
  <c r="G55" i="5"/>
  <c r="G60" i="5"/>
  <c r="G89" i="5"/>
  <c r="F40" i="5"/>
  <c r="F83" i="5"/>
  <c r="F23" i="5"/>
  <c r="F97" i="5"/>
  <c r="F96" i="5"/>
  <c r="F88" i="5"/>
  <c r="F72" i="5"/>
  <c r="J79" i="5"/>
  <c r="J76" i="5"/>
  <c r="J74" i="5"/>
  <c r="I130" i="5"/>
  <c r="I26" i="5"/>
  <c r="I132" i="5"/>
  <c r="I66" i="5"/>
  <c r="I97" i="5"/>
  <c r="I98" i="5"/>
  <c r="I117" i="5"/>
  <c r="H57" i="5"/>
  <c r="I58" i="5"/>
  <c r="H134" i="5"/>
  <c r="H83" i="5"/>
  <c r="G72" i="5"/>
  <c r="F61" i="5"/>
  <c r="G79" i="5"/>
  <c r="F29" i="5"/>
  <c r="F89" i="5"/>
  <c r="F44" i="5"/>
  <c r="F24" i="5"/>
  <c r="J91" i="5"/>
  <c r="J39" i="5"/>
  <c r="J25" i="5"/>
  <c r="J97" i="5"/>
  <c r="I42" i="5"/>
  <c r="I23" i="5"/>
  <c r="J24" i="5"/>
  <c r="H88" i="5"/>
  <c r="H17" i="5"/>
  <c r="I83" i="5"/>
  <c r="G74" i="5"/>
  <c r="G28" i="5"/>
  <c r="G84" i="5"/>
  <c r="F64" i="5"/>
  <c r="G96" i="5"/>
  <c r="F14" i="5"/>
  <c r="F130" i="5"/>
  <c r="F105" i="5"/>
  <c r="F133" i="5"/>
  <c r="F116" i="5"/>
  <c r="F19" i="5"/>
  <c r="F81" i="5"/>
  <c r="J22" i="5"/>
  <c r="J87" i="5"/>
  <c r="J36" i="5"/>
  <c r="J60" i="5"/>
  <c r="J70" i="5"/>
  <c r="J83" i="5"/>
  <c r="J63" i="5"/>
  <c r="J132" i="5"/>
  <c r="J133" i="5"/>
  <c r="J30" i="5"/>
  <c r="J65" i="5"/>
  <c r="J125" i="5"/>
  <c r="J140" i="5"/>
  <c r="I22" i="5"/>
  <c r="I136" i="5"/>
  <c r="J81" i="5"/>
  <c r="I68" i="5"/>
  <c r="I16" i="5"/>
  <c r="I25" i="5"/>
  <c r="I119" i="5"/>
  <c r="I79" i="5"/>
  <c r="I14" i="5"/>
  <c r="I38" i="5"/>
  <c r="I15" i="5"/>
  <c r="I53" i="5"/>
  <c r="I81" i="5"/>
  <c r="I19" i="5"/>
  <c r="I122" i="5"/>
  <c r="H23" i="5"/>
  <c r="J80" i="5"/>
  <c r="I36" i="5"/>
  <c r="H80" i="5"/>
  <c r="G29" i="5"/>
  <c r="H93" i="5"/>
  <c r="G70" i="5"/>
  <c r="I125" i="5"/>
  <c r="H50" i="5"/>
  <c r="G73" i="5"/>
  <c r="I89" i="5"/>
  <c r="H55" i="5"/>
  <c r="H119" i="5"/>
  <c r="H44" i="5"/>
  <c r="H45" i="5"/>
  <c r="I24" i="5"/>
  <c r="H139" i="5"/>
  <c r="H84" i="5"/>
  <c r="G125" i="5"/>
  <c r="H122" i="5"/>
  <c r="H87" i="5"/>
  <c r="G56" i="5"/>
  <c r="G105" i="5"/>
  <c r="G133" i="5"/>
  <c r="F32" i="5"/>
  <c r="G63" i="5"/>
  <c r="F25" i="5"/>
  <c r="G134" i="5"/>
  <c r="F26" i="5"/>
  <c r="F27" i="5"/>
  <c r="G65" i="5"/>
  <c r="F41" i="5"/>
  <c r="F70" i="5"/>
  <c r="F12" i="5"/>
  <c r="F59" i="5"/>
  <c r="F112" i="5"/>
  <c r="F43" i="5"/>
  <c r="F45" i="5"/>
  <c r="J17" i="5"/>
  <c r="J105" i="5"/>
  <c r="I40" i="5"/>
  <c r="I34" i="5"/>
  <c r="I109" i="5"/>
  <c r="I47" i="5"/>
  <c r="I32" i="5"/>
  <c r="H18" i="5"/>
  <c r="H98" i="5"/>
  <c r="H114" i="5"/>
  <c r="H71" i="5"/>
  <c r="H94" i="5"/>
  <c r="H131" i="5"/>
  <c r="H133" i="5"/>
  <c r="G93" i="5"/>
  <c r="G50" i="5"/>
  <c r="G98" i="5"/>
  <c r="F57" i="5"/>
  <c r="G45" i="5"/>
  <c r="G19" i="5"/>
  <c r="F131" i="5"/>
  <c r="I45" i="5"/>
  <c r="J42" i="5"/>
  <c r="J41" i="5"/>
  <c r="H53" i="5"/>
  <c r="G14" i="5"/>
  <c r="H38" i="5"/>
  <c r="G107" i="5"/>
  <c r="G112" i="5"/>
  <c r="F37" i="5"/>
  <c r="F94" i="5"/>
  <c r="J101" i="5"/>
  <c r="J28" i="5"/>
  <c r="J37" i="5"/>
  <c r="I67" i="5"/>
  <c r="H63" i="5"/>
  <c r="H73" i="5"/>
  <c r="G16" i="5"/>
  <c r="H79" i="5"/>
  <c r="H116" i="5"/>
  <c r="G66" i="5"/>
  <c r="G41" i="5"/>
  <c r="F50" i="5"/>
  <c r="F132" i="5"/>
  <c r="F60" i="5"/>
  <c r="J67" i="5"/>
  <c r="I49" i="5"/>
  <c r="H76" i="5"/>
  <c r="G18" i="5"/>
  <c r="H65" i="5"/>
  <c r="H49" i="5"/>
  <c r="H91" i="5"/>
  <c r="F47" i="5"/>
  <c r="J109" i="5"/>
  <c r="J18" i="5"/>
  <c r="J45" i="5"/>
  <c r="J88" i="5"/>
  <c r="J86" i="5"/>
  <c r="J32" i="5"/>
  <c r="I94" i="5"/>
  <c r="I101" i="5"/>
  <c r="I131" i="5"/>
  <c r="I87" i="5"/>
  <c r="H26" i="5"/>
  <c r="I57" i="5"/>
  <c r="H14" i="5"/>
  <c r="I76" i="5"/>
  <c r="H28" i="5"/>
  <c r="H82" i="5"/>
  <c r="H36" i="5"/>
  <c r="I80" i="5"/>
  <c r="I107" i="5"/>
  <c r="H89" i="5"/>
  <c r="G101" i="5"/>
  <c r="H13" i="5"/>
  <c r="G27" i="5"/>
  <c r="H15" i="5"/>
  <c r="H60" i="5"/>
  <c r="H107" i="5"/>
  <c r="G12" i="5"/>
  <c r="H41" i="5"/>
  <c r="H97" i="5"/>
  <c r="F30" i="5"/>
  <c r="H43" i="5"/>
  <c r="G82" i="5"/>
  <c r="G130" i="5"/>
  <c r="G88" i="5"/>
  <c r="G85" i="5"/>
  <c r="G38" i="5"/>
  <c r="G42" i="5"/>
  <c r="G119" i="5"/>
  <c r="G102" i="5"/>
  <c r="G53" i="5"/>
  <c r="G24" i="5"/>
  <c r="G49" i="5"/>
  <c r="F67" i="5"/>
  <c r="G33" i="5"/>
  <c r="F101" i="5"/>
  <c r="F78" i="5"/>
  <c r="F87" i="5"/>
  <c r="F140" i="5"/>
  <c r="F119" i="5"/>
  <c r="F65" i="5"/>
  <c r="F85" i="5"/>
  <c r="P89" i="3" a="1"/>
  <c r="P89" i="3" s="1"/>
  <c r="O89" i="3" a="1"/>
  <c r="O89" i="3" s="1"/>
  <c r="N89" i="3" a="1"/>
  <c r="N89" i="3" s="1"/>
  <c r="M89" i="3" a="1"/>
  <c r="M89" i="3" s="1"/>
  <c r="M90" i="3"/>
  <c r="D9" i="5"/>
  <c r="D92" i="5"/>
  <c r="D10" i="5"/>
  <c r="D11" i="5"/>
  <c r="D90" i="5"/>
  <c r="AA126" i="3" a="1"/>
  <c r="AA126" i="3" s="1"/>
  <c r="AB126" i="3" s="1" a="1"/>
  <c r="AB126" i="3" s="1"/>
  <c r="AA124" i="3" a="1"/>
  <c r="AA124" i="3" s="1"/>
  <c r="AB124" i="3" s="1" a="1"/>
  <c r="AB124" i="3" s="1"/>
  <c r="AA123" i="3" a="1"/>
  <c r="AA123" i="3" s="1"/>
  <c r="AB123" i="3" s="1" a="1"/>
  <c r="AB123" i="3" s="1"/>
  <c r="AA125" i="3" a="1"/>
  <c r="AA125" i="3" s="1"/>
  <c r="AB125" i="3" s="1" a="1"/>
  <c r="AB125" i="3" s="1"/>
  <c r="AA122" i="3" a="1"/>
  <c r="AA122" i="3" s="1"/>
  <c r="AB122" i="3" s="1" a="1"/>
  <c r="AB122" i="3" s="1"/>
  <c r="U126" i="3" a="1"/>
  <c r="U126" i="3" s="1"/>
  <c r="U123" i="3" a="1"/>
  <c r="U123" i="3" s="1"/>
  <c r="U125" i="3" a="1"/>
  <c r="U125" i="3" s="1"/>
  <c r="U124" i="3" a="1"/>
  <c r="U124" i="3" s="1"/>
  <c r="U122" i="3" a="1"/>
  <c r="U122" i="3" s="1"/>
  <c r="AA114" i="3" a="1"/>
  <c r="AA114" i="3" s="1"/>
  <c r="AA118" i="3" a="1"/>
  <c r="AA118" i="3" s="1"/>
  <c r="AA117" i="3" a="1"/>
  <c r="AA117" i="3" s="1"/>
  <c r="AA115" i="3" a="1"/>
  <c r="AA115" i="3" s="1"/>
  <c r="AA116" i="3" a="1"/>
  <c r="AA116" i="3" s="1"/>
  <c r="U116" i="3" a="1"/>
  <c r="U116" i="3" s="1"/>
  <c r="V116" i="3" s="1" a="1"/>
  <c r="V116" i="3" s="1"/>
  <c r="U117" i="3" a="1"/>
  <c r="U117" i="3" s="1"/>
  <c r="V117" i="3" s="1" a="1"/>
  <c r="V117" i="3" s="1"/>
  <c r="U115" i="3" a="1"/>
  <c r="U115" i="3" s="1"/>
  <c r="V115" i="3" s="1" a="1"/>
  <c r="V115" i="3" s="1"/>
  <c r="U118" i="3" a="1"/>
  <c r="U118" i="3" s="1"/>
  <c r="V118" i="3" s="1" a="1"/>
  <c r="V118" i="3" s="1"/>
  <c r="U114" i="3" a="1"/>
  <c r="U114" i="3" s="1"/>
  <c r="V114" i="3" s="1" a="1"/>
  <c r="V114" i="3" s="1"/>
  <c r="AA110" i="3" a="1"/>
  <c r="AA110" i="3" s="1"/>
  <c r="AB110" i="3" s="1" a="1"/>
  <c r="AB110" i="3" s="1"/>
  <c r="AA108" i="3" a="1"/>
  <c r="AA108" i="3" s="1"/>
  <c r="AB108" i="3" s="1" a="1"/>
  <c r="AB108" i="3" s="1"/>
  <c r="AA109" i="3" a="1"/>
  <c r="AA109" i="3" s="1"/>
  <c r="AB109" i="3" s="1" a="1"/>
  <c r="AB109" i="3" s="1"/>
  <c r="AA107" i="3" a="1"/>
  <c r="AA107" i="3" s="1"/>
  <c r="AB107" i="3" s="1" a="1"/>
  <c r="AB107" i="3" s="1"/>
  <c r="AA106" i="3" a="1"/>
  <c r="AA106" i="3" s="1"/>
  <c r="AB106" i="3" s="1" a="1"/>
  <c r="AB106" i="3" s="1"/>
  <c r="U106" i="3" a="1"/>
  <c r="U106" i="3" s="1"/>
  <c r="V106" i="3" s="1" a="1"/>
  <c r="V106" i="3" s="1"/>
  <c r="U108" i="3" a="1"/>
  <c r="U108" i="3" s="1"/>
  <c r="V108" i="3" s="1" a="1"/>
  <c r="V108" i="3" s="1"/>
  <c r="U107" i="3" a="1"/>
  <c r="U107" i="3" s="1"/>
  <c r="V107" i="3" s="1" a="1"/>
  <c r="V107" i="3" s="1"/>
  <c r="U110" i="3" a="1"/>
  <c r="U110" i="3" s="1"/>
  <c r="V110" i="3" s="1" a="1"/>
  <c r="V110" i="3" s="1"/>
  <c r="U109" i="3" a="1"/>
  <c r="U109" i="3" s="1"/>
  <c r="V109" i="3" s="1" a="1"/>
  <c r="V109" i="3" s="1"/>
  <c r="AA98" i="3" a="1"/>
  <c r="AA98" i="3" s="1"/>
  <c r="AB98" i="3" s="1" a="1"/>
  <c r="AB98" i="3" s="1"/>
  <c r="AA102" i="3" a="1"/>
  <c r="AA102" i="3" s="1"/>
  <c r="AB102" i="3" s="1" a="1"/>
  <c r="AB102" i="3" s="1"/>
  <c r="AA99" i="3" a="1"/>
  <c r="AA99" i="3" s="1"/>
  <c r="AB99" i="3" s="1" a="1"/>
  <c r="AB99" i="3" s="1"/>
  <c r="AA100" i="3" a="1"/>
  <c r="AA100" i="3" s="1"/>
  <c r="AB100" i="3" s="1" a="1"/>
  <c r="AB100" i="3" s="1"/>
  <c r="AA101" i="3" a="1"/>
  <c r="AA101" i="3" s="1"/>
  <c r="AB101" i="3" s="1" a="1"/>
  <c r="AB101" i="3" s="1"/>
  <c r="U98" i="3" a="1"/>
  <c r="U98" i="3" s="1"/>
  <c r="V98" i="3" s="1" a="1"/>
  <c r="V98" i="3" s="1"/>
  <c r="U99" i="3" a="1"/>
  <c r="U99" i="3" s="1"/>
  <c r="V99" i="3" s="1" a="1"/>
  <c r="V99" i="3" s="1"/>
  <c r="U100" i="3" a="1"/>
  <c r="U100" i="3" s="1"/>
  <c r="V100" i="3" s="1" a="1"/>
  <c r="V100" i="3" s="1"/>
  <c r="U101" i="3" a="1"/>
  <c r="U101" i="3" s="1"/>
  <c r="V101" i="3" s="1" a="1"/>
  <c r="V101" i="3" s="1"/>
  <c r="U102" i="3" a="1"/>
  <c r="U102" i="3" s="1"/>
  <c r="V102" i="3" s="1" a="1"/>
  <c r="V102" i="3" s="1"/>
  <c r="AA90" i="3" a="1"/>
  <c r="AA90" i="3" s="1"/>
  <c r="AB90" i="3" s="1" a="1"/>
  <c r="AB90" i="3" s="1"/>
  <c r="AA91" i="3" a="1"/>
  <c r="AA91" i="3" s="1"/>
  <c r="AB91" i="3" s="1" a="1"/>
  <c r="AB91" i="3" s="1"/>
  <c r="AA92" i="3" a="1"/>
  <c r="AA92" i="3" s="1"/>
  <c r="AB92" i="3" s="1" a="1"/>
  <c r="AB92" i="3" s="1"/>
  <c r="AA93" i="3" a="1"/>
  <c r="AA93" i="3" s="1"/>
  <c r="AB93" i="3" s="1" a="1"/>
  <c r="AB93" i="3" s="1"/>
  <c r="AA94" i="3" a="1"/>
  <c r="AA94" i="3" s="1"/>
  <c r="AB94" i="3" s="1" a="1"/>
  <c r="AB94" i="3" s="1"/>
  <c r="U90" i="3" a="1"/>
  <c r="U90" i="3" s="1"/>
  <c r="V90" i="3" s="1" a="1"/>
  <c r="V90" i="3" s="1"/>
  <c r="U91" i="3" a="1"/>
  <c r="U91" i="3" s="1"/>
  <c r="V91" i="3" s="1" a="1"/>
  <c r="V91" i="3" s="1"/>
  <c r="U92" i="3" a="1"/>
  <c r="U92" i="3" s="1"/>
  <c r="V92" i="3" s="1" a="1"/>
  <c r="V92" i="3" s="1"/>
  <c r="U93" i="3" a="1"/>
  <c r="U93" i="3" s="1"/>
  <c r="V93" i="3" s="1" a="1"/>
  <c r="V93" i="3" s="1"/>
  <c r="U94" i="3" a="1"/>
  <c r="U94" i="3" s="1"/>
  <c r="V94" i="3" s="1" a="1"/>
  <c r="V94" i="3" s="1"/>
  <c r="M93" i="3"/>
  <c r="N94" i="3"/>
  <c r="O94" i="3"/>
  <c r="O93" i="3"/>
  <c r="M94" i="3"/>
  <c r="N93" i="3"/>
  <c r="M92" i="3"/>
  <c r="N92" i="3"/>
  <c r="O92" i="3"/>
  <c r="O91" i="3"/>
  <c r="N91" i="3"/>
  <c r="M91" i="3"/>
  <c r="O90" i="3"/>
  <c r="N90" i="3"/>
  <c r="X283" i="2"/>
  <c r="X266" i="2"/>
  <c r="D42" i="3"/>
  <c r="X246" i="2"/>
  <c r="Z55" i="3"/>
  <c r="Z66" i="3"/>
  <c r="X199" i="2"/>
  <c r="X383" i="2"/>
  <c r="E34" i="3"/>
  <c r="AB66" i="3"/>
  <c r="D34" i="3"/>
  <c r="F125" i="3"/>
  <c r="AC65" i="3"/>
  <c r="E51" i="3"/>
  <c r="B34" i="3"/>
  <c r="G42" i="3"/>
  <c r="AC66" i="3"/>
  <c r="E42" i="3"/>
  <c r="Z65" i="3"/>
  <c r="E125" i="3"/>
  <c r="AE66" i="3"/>
  <c r="D51" i="3"/>
  <c r="E67" i="3"/>
  <c r="B67" i="3"/>
  <c r="AB65" i="3"/>
  <c r="D67" i="3"/>
  <c r="AE55" i="3"/>
  <c r="G51" i="3"/>
  <c r="H125" i="3"/>
  <c r="G67" i="3"/>
  <c r="G34" i="3"/>
  <c r="D125" i="3"/>
  <c r="AA55" i="3"/>
  <c r="C34" i="3"/>
  <c r="AA66" i="3"/>
  <c r="C67" i="3"/>
  <c r="C42" i="3"/>
  <c r="AA65" i="3"/>
  <c r="C51" i="3"/>
  <c r="F42" i="3"/>
  <c r="AD65" i="3"/>
  <c r="F51" i="3"/>
  <c r="AD55" i="3"/>
  <c r="F34" i="3"/>
  <c r="AD66" i="3"/>
  <c r="F67" i="3"/>
  <c r="G125" i="3"/>
  <c r="X100" i="2"/>
  <c r="X96" i="2"/>
  <c r="D21" i="5" s="1"/>
  <c r="X259" i="2"/>
  <c r="X294" i="2"/>
  <c r="X355" i="2"/>
  <c r="X226" i="2"/>
  <c r="X233" i="2"/>
  <c r="X106" i="2"/>
  <c r="X305" i="2"/>
  <c r="X262" i="2"/>
  <c r="X354" i="2"/>
  <c r="X374" i="2"/>
  <c r="X186" i="2"/>
  <c r="X370" i="2"/>
  <c r="X313" i="2"/>
  <c r="X373" i="2"/>
  <c r="X419" i="2"/>
  <c r="X377" i="2"/>
  <c r="X317" i="2"/>
  <c r="X414" i="2"/>
  <c r="X380" i="2"/>
  <c r="X159" i="2"/>
  <c r="X423" i="2"/>
  <c r="X240" i="2"/>
  <c r="X95" i="2"/>
  <c r="X323" i="2"/>
  <c r="X358" i="2"/>
  <c r="X413" i="2"/>
  <c r="X393" i="2"/>
  <c r="X156" i="2"/>
  <c r="X412" i="2"/>
  <c r="X148" i="2"/>
  <c r="X220" i="2"/>
  <c r="X74" i="2"/>
  <c r="X314" i="2"/>
  <c r="X386" i="2"/>
  <c r="X327" i="2"/>
  <c r="X82" i="2"/>
  <c r="X215" i="2"/>
  <c r="D52" i="5" s="1"/>
  <c r="X372" i="2"/>
  <c r="X120" i="2"/>
  <c r="X174" i="2"/>
  <c r="X378" i="2"/>
  <c r="X135" i="2"/>
  <c r="X292" i="2"/>
  <c r="X270" i="2"/>
  <c r="X223" i="2"/>
  <c r="X330" i="2"/>
  <c r="X418" i="2"/>
  <c r="X253" i="2"/>
  <c r="X268" i="2"/>
  <c r="X399" i="2"/>
  <c r="X340" i="2"/>
  <c r="X182" i="2"/>
  <c r="X344" i="2"/>
  <c r="X276" i="2"/>
  <c r="X97" i="2"/>
  <c r="X224" i="2"/>
  <c r="X390" i="2"/>
  <c r="X343" i="2"/>
  <c r="X90" i="2"/>
  <c r="X155" i="2"/>
  <c r="X177" i="2"/>
  <c r="X107" i="2"/>
  <c r="X411" i="2"/>
  <c r="X296" i="2"/>
  <c r="X251" i="2"/>
  <c r="X392" i="2"/>
  <c r="X420" i="2"/>
  <c r="X250" i="2"/>
  <c r="X244" i="2"/>
  <c r="X201" i="2"/>
  <c r="X369" i="2"/>
  <c r="X245" i="2"/>
  <c r="X405" i="2"/>
  <c r="X342" i="2"/>
  <c r="X176" i="2"/>
  <c r="X287" i="2"/>
  <c r="X272" i="2"/>
  <c r="X57" i="2"/>
  <c r="X179" i="2"/>
  <c r="X337" i="2"/>
  <c r="X279" i="2"/>
  <c r="X284" i="2"/>
  <c r="X312" i="2"/>
  <c r="X338" i="2"/>
  <c r="X154" i="2"/>
  <c r="X341" i="2"/>
  <c r="X426" i="2"/>
  <c r="X289" i="2"/>
  <c r="X202" i="2"/>
  <c r="X207" i="2"/>
  <c r="X273" i="2"/>
  <c r="X303" i="2"/>
  <c r="X416" i="2"/>
  <c r="X366" i="2"/>
  <c r="X274" i="2"/>
  <c r="X191" i="2"/>
  <c r="X275" i="2"/>
  <c r="X133" i="2"/>
  <c r="X142" i="2"/>
  <c r="X190" i="2"/>
  <c r="X267" i="2"/>
  <c r="X203" i="2"/>
  <c r="X115" i="2"/>
  <c r="X238" i="2"/>
  <c r="X367" i="2"/>
  <c r="X216" i="2"/>
  <c r="X200" i="2"/>
  <c r="X417" i="2"/>
  <c r="X306" i="2"/>
  <c r="X109" i="2"/>
  <c r="X408" i="2"/>
  <c r="X88" i="2"/>
  <c r="D31" i="5" s="1"/>
  <c r="X302" i="2"/>
  <c r="X157" i="2"/>
  <c r="X348" i="2"/>
  <c r="X298" i="2"/>
  <c r="X425" i="2"/>
  <c r="P99" i="3" s="1"/>
  <c r="X363" i="2"/>
  <c r="X103" i="2"/>
  <c r="X205" i="2"/>
  <c r="X122" i="2"/>
  <c r="X123" i="2"/>
  <c r="X320" i="2"/>
  <c r="X421" i="2"/>
  <c r="X398" i="2"/>
  <c r="X131" i="2"/>
  <c r="X290" i="2"/>
  <c r="X222" i="2"/>
  <c r="X187" i="2"/>
  <c r="X357" i="2"/>
  <c r="X219" i="2"/>
  <c r="X218" i="2"/>
  <c r="X263" i="2"/>
  <c r="X163" i="2"/>
  <c r="X346" i="2"/>
  <c r="X172" i="2"/>
  <c r="X236" i="2"/>
  <c r="X118" i="2"/>
  <c r="X86" i="2"/>
  <c r="X170" i="2"/>
  <c r="X385" i="2"/>
  <c r="X140" i="2"/>
  <c r="X197" i="2"/>
  <c r="X400" i="2"/>
  <c r="X102" i="2"/>
  <c r="X325" i="2"/>
  <c r="X388" i="2"/>
  <c r="X105" i="2"/>
  <c r="X143" i="2"/>
  <c r="X208" i="2"/>
  <c r="X67" i="2"/>
  <c r="X410" i="2"/>
  <c r="X121" i="2"/>
  <c r="X265" i="2"/>
  <c r="X352" i="2"/>
  <c r="X301" i="2"/>
  <c r="X114" i="2"/>
  <c r="X424" i="2"/>
  <c r="X192" i="2"/>
  <c r="X193" i="2"/>
  <c r="X164" i="2"/>
  <c r="X310" i="2"/>
  <c r="X181" i="2"/>
  <c r="X409" i="2"/>
  <c r="X138" i="2"/>
  <c r="X285" i="2"/>
  <c r="X404" i="2"/>
  <c r="X214" i="2"/>
  <c r="X311" i="2"/>
  <c r="X113" i="2"/>
  <c r="X180" i="2"/>
  <c r="X264" i="2"/>
  <c r="X126" i="2"/>
  <c r="X254" i="2"/>
  <c r="X227" i="2"/>
  <c r="X235" i="2"/>
  <c r="X356" i="2"/>
  <c r="X183" i="2"/>
  <c r="X379" i="2"/>
  <c r="X66" i="2"/>
  <c r="X401" i="2"/>
  <c r="X89" i="2"/>
  <c r="X295" i="2"/>
  <c r="X125" i="2"/>
  <c r="X152" i="2"/>
  <c r="X229" i="2"/>
  <c r="X211" i="2"/>
  <c r="X210" i="2"/>
  <c r="X139" i="2"/>
  <c r="X299" i="2"/>
  <c r="X101" i="2"/>
  <c r="X213" i="2"/>
  <c r="X307" i="2"/>
  <c r="X165" i="2"/>
  <c r="X188" i="2"/>
  <c r="X336" i="2"/>
  <c r="X80" i="2"/>
  <c r="D2" i="5" s="1"/>
  <c r="X134" i="2"/>
  <c r="X291" i="2"/>
  <c r="X375" i="2"/>
  <c r="X237" i="2"/>
  <c r="X108" i="2"/>
  <c r="X68" i="2"/>
  <c r="X136" i="2"/>
  <c r="X297" i="2"/>
  <c r="X175" i="2"/>
  <c r="X243" i="2"/>
  <c r="X83" i="2"/>
  <c r="X151" i="2"/>
  <c r="X364" i="2"/>
  <c r="X147" i="2"/>
  <c r="X94" i="2"/>
  <c r="X81" i="2"/>
  <c r="X130" i="2"/>
  <c r="X196" i="2"/>
  <c r="X288" i="2"/>
  <c r="X84" i="2"/>
  <c r="X258" i="2"/>
  <c r="X300" i="2"/>
  <c r="X128" i="2"/>
  <c r="X146" i="2"/>
  <c r="X72" i="2"/>
  <c r="X277" i="2"/>
  <c r="X376" i="2"/>
  <c r="X415" i="2"/>
  <c r="X144" i="2"/>
  <c r="X407" i="2"/>
  <c r="X169" i="2"/>
  <c r="X91" i="2"/>
  <c r="X252" i="2"/>
  <c r="X158" i="2"/>
  <c r="X321" i="2"/>
  <c r="X70" i="2"/>
  <c r="X161" i="2"/>
  <c r="X261" i="2"/>
  <c r="X309" i="2"/>
  <c r="X119" i="2"/>
  <c r="X150" i="2"/>
  <c r="X167" i="2"/>
  <c r="X339" i="2"/>
  <c r="X228" i="2"/>
  <c r="X160" i="2"/>
  <c r="X127" i="2"/>
  <c r="X194" i="2"/>
  <c r="X278" i="2"/>
  <c r="X234" i="2"/>
  <c r="X231" i="2"/>
  <c r="X198" i="2"/>
  <c r="X87" i="2"/>
  <c r="X260" i="2"/>
  <c r="X403" i="2"/>
  <c r="X189" i="2"/>
  <c r="X111" i="2"/>
  <c r="X185" i="2"/>
  <c r="X232" i="2"/>
  <c r="X195" i="2"/>
  <c r="X178" i="2"/>
  <c r="X225" i="2"/>
  <c r="X99" i="2"/>
  <c r="X162" i="2"/>
  <c r="X75" i="2"/>
  <c r="X349" i="2"/>
  <c r="X391" i="2"/>
  <c r="X137" i="2"/>
  <c r="X350" i="2"/>
  <c r="X406" i="2"/>
  <c r="X149" i="2"/>
  <c r="X116" i="2"/>
  <c r="X184" i="2"/>
  <c r="X271" i="2"/>
  <c r="X93" i="2"/>
  <c r="X204" i="2"/>
  <c r="X168" i="2"/>
  <c r="X280" i="2"/>
  <c r="X249" i="2"/>
  <c r="X166" i="2"/>
  <c r="X255" i="2"/>
  <c r="X282" i="2"/>
  <c r="X359" i="2"/>
  <c r="X293" i="2"/>
  <c r="X281" i="2"/>
  <c r="X212" i="2"/>
  <c r="X85" i="2"/>
  <c r="X73" i="2"/>
  <c r="X117" i="2"/>
  <c r="X256" i="2"/>
  <c r="X221" i="2"/>
  <c r="X110" i="2"/>
  <c r="X78" i="2"/>
  <c r="X141" i="2"/>
  <c r="X247" i="2"/>
  <c r="X145" i="2"/>
  <c r="X217" i="2"/>
  <c r="X92" i="2"/>
  <c r="X112" i="2"/>
  <c r="X209" i="2"/>
  <c r="X173" i="2"/>
  <c r="X104" i="2"/>
  <c r="X129" i="2"/>
  <c r="X153" i="2"/>
  <c r="X230" i="2"/>
  <c r="X79" i="2"/>
  <c r="X171" i="2"/>
  <c r="X98" i="2"/>
  <c r="X206" i="2"/>
  <c r="X77" i="2"/>
  <c r="X76" i="2"/>
  <c r="D35" i="5" l="1"/>
  <c r="D54" i="5"/>
  <c r="D20" i="5"/>
  <c r="D51" i="5"/>
  <c r="D4" i="5"/>
  <c r="D3" i="5"/>
  <c r="I54" i="3" a="1"/>
  <c r="I54" i="3" s="1"/>
  <c r="I10" i="3" a="1"/>
  <c r="I10" i="3" s="1"/>
  <c r="A89" i="3" a="1"/>
  <c r="D55" i="5"/>
  <c r="D64" i="5"/>
  <c r="D39" i="5"/>
  <c r="D29" i="5"/>
  <c r="M95" i="3" a="1"/>
  <c r="M95" i="3" s="1"/>
  <c r="A109" i="3" a="1"/>
  <c r="A102" i="3" a="1"/>
  <c r="N106" i="3" a="1"/>
  <c r="N106" i="3" s="1"/>
  <c r="D78" i="5"/>
  <c r="D112" i="5"/>
  <c r="D59" i="5"/>
  <c r="D16" i="5"/>
  <c r="D101" i="5"/>
  <c r="D136" i="5"/>
  <c r="D30" i="5"/>
  <c r="D85" i="5"/>
  <c r="D42" i="5"/>
  <c r="D102" i="5"/>
  <c r="D26" i="5"/>
  <c r="D24" i="5"/>
  <c r="D109" i="5"/>
  <c r="D14" i="5"/>
  <c r="D62" i="5"/>
  <c r="D50" i="5"/>
  <c r="D57" i="5"/>
  <c r="D38" i="5"/>
  <c r="D61" i="5"/>
  <c r="D80" i="5"/>
  <c r="D68" i="5"/>
  <c r="D44" i="5"/>
  <c r="D87" i="5"/>
  <c r="D114" i="5"/>
  <c r="D25" i="5"/>
  <c r="D53" i="5"/>
  <c r="D34" i="5"/>
  <c r="D13" i="5"/>
  <c r="D73" i="5"/>
  <c r="D121" i="5"/>
  <c r="D134" i="5"/>
  <c r="D40" i="5"/>
  <c r="D60" i="5"/>
  <c r="D74" i="5"/>
  <c r="D93" i="5"/>
  <c r="D65" i="5"/>
  <c r="D63" i="5"/>
  <c r="D82" i="5"/>
  <c r="D119" i="5"/>
  <c r="D19" i="5"/>
  <c r="D89" i="5"/>
  <c r="D43" i="5"/>
  <c r="D47" i="5"/>
  <c r="D132" i="5"/>
  <c r="D33" i="5"/>
  <c r="D91" i="5"/>
  <c r="D107" i="5"/>
  <c r="D69" i="5"/>
  <c r="D130" i="5"/>
  <c r="D98" i="5"/>
  <c r="D125" i="5"/>
  <c r="D116" i="5"/>
  <c r="D23" i="5"/>
  <c r="D72" i="5"/>
  <c r="D67" i="5"/>
  <c r="D15" i="5"/>
  <c r="D106" i="5"/>
  <c r="D140" i="5"/>
  <c r="D84" i="5"/>
  <c r="D105" i="5"/>
  <c r="D22" i="5"/>
  <c r="D45" i="5"/>
  <c r="D79" i="5"/>
  <c r="D86" i="5"/>
  <c r="D117" i="5"/>
  <c r="D41" i="5"/>
  <c r="D49" i="5"/>
  <c r="D139" i="5"/>
  <c r="D88" i="5"/>
  <c r="D46" i="5"/>
  <c r="D71" i="5"/>
  <c r="D115" i="5"/>
  <c r="D32" i="5"/>
  <c r="D75" i="5"/>
  <c r="D96" i="5"/>
  <c r="D97" i="5"/>
  <c r="D56" i="5"/>
  <c r="D131" i="5"/>
  <c r="D36" i="5"/>
  <c r="D37" i="5"/>
  <c r="D27" i="5"/>
  <c r="D17" i="5"/>
  <c r="D70" i="5"/>
  <c r="D133" i="5"/>
  <c r="D58" i="5"/>
  <c r="D81" i="5"/>
  <c r="D28" i="5"/>
  <c r="D12" i="5"/>
  <c r="D18" i="5"/>
  <c r="D66" i="5"/>
  <c r="D94" i="5"/>
  <c r="D122" i="5"/>
  <c r="D83" i="5"/>
  <c r="D76" i="5"/>
  <c r="V125" i="3" a="1"/>
  <c r="V125" i="3" s="1"/>
  <c r="V123" i="3" a="1"/>
  <c r="V123" i="3" s="1"/>
  <c r="V126" i="3" a="1"/>
  <c r="V126" i="3" s="1"/>
  <c r="V122" i="3" a="1"/>
  <c r="V122" i="3" s="1"/>
  <c r="V124" i="3" a="1"/>
  <c r="V124" i="3" s="1"/>
  <c r="AB116" i="3" a="1"/>
  <c r="AB116" i="3" s="1"/>
  <c r="AB115" i="3" a="1"/>
  <c r="AB115" i="3" s="1"/>
  <c r="AB117" i="3" a="1"/>
  <c r="AB117" i="3" s="1"/>
  <c r="AB118" i="3" a="1"/>
  <c r="AB118" i="3" s="1"/>
  <c r="AB114" i="3" a="1"/>
  <c r="AB114" i="3" s="1"/>
  <c r="AD108" i="3"/>
  <c r="X106" i="3"/>
  <c r="X114" i="3"/>
  <c r="AD118" i="3"/>
  <c r="AD114" i="3"/>
  <c r="AD122" i="3"/>
  <c r="AD115" i="3"/>
  <c r="AD124" i="3"/>
  <c r="AD116" i="3"/>
  <c r="X126" i="3"/>
  <c r="X123" i="3"/>
  <c r="AD117" i="3"/>
  <c r="AD125" i="3"/>
  <c r="X124" i="3"/>
  <c r="X116" i="3"/>
  <c r="AD126" i="3"/>
  <c r="X118" i="3"/>
  <c r="X117" i="3"/>
  <c r="AD123" i="3"/>
  <c r="X122" i="3"/>
  <c r="X125" i="3"/>
  <c r="X115" i="3"/>
  <c r="X110" i="3"/>
  <c r="X107" i="3"/>
  <c r="AD107" i="3"/>
  <c r="X109" i="3"/>
  <c r="AD106" i="3"/>
  <c r="AD110" i="3"/>
  <c r="AD109" i="3"/>
  <c r="X108" i="3"/>
  <c r="X100" i="3"/>
  <c r="AD102" i="3"/>
  <c r="X94" i="3"/>
  <c r="X93" i="3"/>
  <c r="X92" i="3"/>
  <c r="X91" i="3"/>
  <c r="X90" i="3"/>
  <c r="AD100" i="3"/>
  <c r="AD98" i="3"/>
  <c r="AD101" i="3"/>
  <c r="AD99" i="3"/>
  <c r="X98" i="3"/>
  <c r="X101" i="3"/>
  <c r="X99" i="3"/>
  <c r="X102" i="3"/>
  <c r="AD94" i="3"/>
  <c r="AD93" i="3"/>
  <c r="AD92" i="3"/>
  <c r="AD91" i="3"/>
  <c r="AD90" i="3"/>
  <c r="A129" i="3" a="1"/>
  <c r="C130" i="3" s="1"/>
  <c r="I45" i="3" a="1"/>
  <c r="Q10" i="3" a="1"/>
  <c r="Q10" i="3" s="1"/>
  <c r="M96" i="3"/>
  <c r="O98" i="3"/>
  <c r="N97" i="3"/>
  <c r="B3" i="3"/>
  <c r="A89" i="3" l="1"/>
  <c r="H99" i="3"/>
  <c r="G99" i="3"/>
  <c r="E98" i="3"/>
  <c r="C97" i="3"/>
  <c r="G95" i="3"/>
  <c r="E94" i="3"/>
  <c r="C93" i="3"/>
  <c r="G91" i="3"/>
  <c r="E90" i="3"/>
  <c r="D98" i="3"/>
  <c r="H96" i="3"/>
  <c r="F95" i="3"/>
  <c r="D94" i="3"/>
  <c r="H92" i="3"/>
  <c r="F91" i="3"/>
  <c r="D90" i="3"/>
  <c r="C98" i="3"/>
  <c r="G96" i="3"/>
  <c r="E95" i="3"/>
  <c r="C94" i="3"/>
  <c r="G92" i="3"/>
  <c r="E91" i="3"/>
  <c r="C90" i="3"/>
  <c r="G98" i="3"/>
  <c r="G94" i="3"/>
  <c r="G90" i="3"/>
  <c r="H95" i="3"/>
  <c r="F90" i="3"/>
  <c r="F99" i="3"/>
  <c r="E99" i="3"/>
  <c r="F98" i="3"/>
  <c r="D99" i="3"/>
  <c r="H97" i="3"/>
  <c r="F96" i="3"/>
  <c r="D95" i="3"/>
  <c r="H93" i="3"/>
  <c r="F92" i="3"/>
  <c r="D91" i="3"/>
  <c r="G97" i="3"/>
  <c r="E96" i="3"/>
  <c r="C95" i="3"/>
  <c r="G93" i="3"/>
  <c r="E92" i="3"/>
  <c r="C91" i="3"/>
  <c r="E97" i="3"/>
  <c r="E93" i="3"/>
  <c r="C92" i="3"/>
  <c r="F94" i="3"/>
  <c r="H91" i="3"/>
  <c r="C99" i="3"/>
  <c r="H98" i="3"/>
  <c r="F97" i="3"/>
  <c r="D96" i="3"/>
  <c r="H94" i="3"/>
  <c r="F93" i="3"/>
  <c r="D92" i="3"/>
  <c r="H90" i="3"/>
  <c r="C96" i="3"/>
  <c r="D97" i="3"/>
  <c r="D93" i="3"/>
  <c r="B98" i="3"/>
  <c r="B99" i="3"/>
  <c r="I45" i="3"/>
  <c r="K45" i="3" s="1"/>
  <c r="J46" i="3"/>
  <c r="K46" i="3"/>
  <c r="M46" i="3"/>
  <c r="L46" i="3"/>
  <c r="N46" i="3"/>
  <c r="O46" i="3"/>
  <c r="A78" i="3" a="1"/>
  <c r="A78" i="3" s="1"/>
  <c r="B78" i="3" s="1"/>
  <c r="I78" i="3" a="1"/>
  <c r="C118" i="3"/>
  <c r="C111" i="3"/>
  <c r="C119" i="3"/>
  <c r="C117" i="3"/>
  <c r="C110" i="3"/>
  <c r="C116" i="3"/>
  <c r="C115" i="3"/>
  <c r="C114" i="3"/>
  <c r="C113" i="3"/>
  <c r="C112" i="3"/>
  <c r="C106" i="3"/>
  <c r="C105" i="3"/>
  <c r="C104" i="3"/>
  <c r="C103" i="3"/>
  <c r="A109" i="3"/>
  <c r="C109" i="3" s="1"/>
  <c r="B121" i="3"/>
  <c r="A102" i="3"/>
  <c r="C102" i="3" s="1"/>
  <c r="G106" i="3"/>
  <c r="F106" i="3"/>
  <c r="D106" i="3"/>
  <c r="H106" i="3"/>
  <c r="E106" i="3"/>
  <c r="B106" i="3"/>
  <c r="L106" i="3" a="1"/>
  <c r="L106" i="3" s="1"/>
  <c r="M106" i="3" s="1" a="1"/>
  <c r="M106" i="3" s="1"/>
  <c r="O106" i="3" a="1"/>
  <c r="O106" i="3" s="1"/>
  <c r="O23" i="3"/>
  <c r="N23" i="3"/>
  <c r="L23" i="3"/>
  <c r="M23" i="3"/>
  <c r="K23" i="3"/>
  <c r="J23" i="3"/>
  <c r="M100" i="3"/>
  <c r="A129" i="3"/>
  <c r="H130" i="3"/>
  <c r="G130" i="3"/>
  <c r="F130" i="3"/>
  <c r="E130" i="3"/>
  <c r="B130" i="3"/>
  <c r="D130" i="3"/>
  <c r="I70" i="3" a="1"/>
  <c r="I70" i="3" s="1"/>
  <c r="A70" i="3" a="1"/>
  <c r="A70" i="3" s="1"/>
  <c r="A10" i="3" a="1"/>
  <c r="A37" i="3" a="1"/>
  <c r="I28" i="3" a="1"/>
  <c r="A23" i="3" a="1"/>
  <c r="A124" i="3" a="1"/>
  <c r="A124" i="3" s="1"/>
  <c r="C124" i="3" s="1"/>
  <c r="Y10" i="3" a="1"/>
  <c r="Q78" i="3" a="1"/>
  <c r="Q78" i="3" s="1"/>
  <c r="W78" i="3" s="1"/>
  <c r="Y70" i="3" a="1"/>
  <c r="Q70" i="3" a="1"/>
  <c r="Y78" i="3" a="1"/>
  <c r="Y64" i="3" a="1"/>
  <c r="Y64" i="3" s="1"/>
  <c r="Y58" i="3" a="1"/>
  <c r="Y48" i="3" a="1"/>
  <c r="Y15" i="3" a="1"/>
  <c r="A45" i="3" a="1"/>
  <c r="L45" i="3" l="1"/>
  <c r="M45" i="3"/>
  <c r="N45" i="3"/>
  <c r="O45" i="3"/>
  <c r="C89" i="3"/>
  <c r="D89" i="3"/>
  <c r="J45" i="3"/>
  <c r="AB83" i="3"/>
  <c r="Z83" i="3"/>
  <c r="AD83" i="3"/>
  <c r="AC83" i="3"/>
  <c r="AA83" i="3"/>
  <c r="AE83" i="3"/>
  <c r="I78" i="3"/>
  <c r="J79" i="3"/>
  <c r="H129" i="3"/>
  <c r="C129" i="3"/>
  <c r="E129" i="3"/>
  <c r="D129" i="3"/>
  <c r="B129" i="3"/>
  <c r="F129" i="3"/>
  <c r="G129" i="3"/>
  <c r="W37" i="3"/>
  <c r="R37" i="3"/>
  <c r="V37" i="3"/>
  <c r="T37" i="3"/>
  <c r="S37" i="3"/>
  <c r="U37" i="3"/>
  <c r="Z82" i="3"/>
  <c r="J82" i="3"/>
  <c r="O82" i="3"/>
  <c r="N82" i="3"/>
  <c r="M82" i="3"/>
  <c r="K82" i="3"/>
  <c r="L82" i="3"/>
  <c r="AE71" i="3"/>
  <c r="AC71" i="3"/>
  <c r="AB71" i="3"/>
  <c r="AD71" i="3"/>
  <c r="AA71" i="3"/>
  <c r="Z71" i="3"/>
  <c r="L81" i="3"/>
  <c r="K81" i="3"/>
  <c r="J81" i="3"/>
  <c r="O81" i="3"/>
  <c r="M81" i="3"/>
  <c r="N81" i="3"/>
  <c r="O80" i="3"/>
  <c r="N80" i="3"/>
  <c r="M80" i="3"/>
  <c r="L80" i="3"/>
  <c r="K80" i="3"/>
  <c r="J80" i="3"/>
  <c r="B82" i="3"/>
  <c r="F82" i="3"/>
  <c r="E82" i="3"/>
  <c r="D82" i="3"/>
  <c r="C82" i="3"/>
  <c r="G82" i="3"/>
  <c r="G81" i="3"/>
  <c r="F81" i="3"/>
  <c r="E81" i="3"/>
  <c r="D81" i="3"/>
  <c r="C81" i="3"/>
  <c r="B81" i="3"/>
  <c r="E80" i="3"/>
  <c r="G80" i="3"/>
  <c r="F80" i="3"/>
  <c r="D80" i="3"/>
  <c r="C80" i="3"/>
  <c r="B80" i="3"/>
  <c r="G78" i="3"/>
  <c r="B79" i="3"/>
  <c r="G79" i="3"/>
  <c r="F79" i="3"/>
  <c r="E79" i="3"/>
  <c r="D79" i="3"/>
  <c r="C79" i="3"/>
  <c r="O79" i="3"/>
  <c r="K79" i="3"/>
  <c r="N79" i="3"/>
  <c r="M79" i="3"/>
  <c r="L79" i="3"/>
  <c r="Z45" i="3"/>
  <c r="AD45" i="3"/>
  <c r="AE45" i="3"/>
  <c r="AB45" i="3"/>
  <c r="AA45" i="3"/>
  <c r="AC45" i="3"/>
  <c r="S72" i="3"/>
  <c r="R72" i="3"/>
  <c r="W72" i="3"/>
  <c r="V72" i="3"/>
  <c r="U72" i="3"/>
  <c r="T72" i="3"/>
  <c r="U36" i="3"/>
  <c r="R36" i="3"/>
  <c r="S36" i="3"/>
  <c r="W36" i="3"/>
  <c r="T36" i="3"/>
  <c r="V36" i="3"/>
  <c r="L41" i="3"/>
  <c r="K41" i="3"/>
  <c r="N41" i="3"/>
  <c r="J41" i="3"/>
  <c r="O41" i="3"/>
  <c r="M41" i="3"/>
  <c r="AC61" i="3"/>
  <c r="AA61" i="3"/>
  <c r="Z61" i="3"/>
  <c r="AB61" i="3"/>
  <c r="AE61" i="3"/>
  <c r="AD61" i="3"/>
  <c r="AA12" i="3"/>
  <c r="Z12" i="3"/>
  <c r="AE12" i="3"/>
  <c r="AD12" i="3"/>
  <c r="AC12" i="3"/>
  <c r="AB12" i="3"/>
  <c r="B120" i="3"/>
  <c r="O22" i="3"/>
  <c r="N22" i="3"/>
  <c r="M22" i="3"/>
  <c r="L22" i="3"/>
  <c r="K22" i="3"/>
  <c r="J22" i="3"/>
  <c r="Z64" i="3"/>
  <c r="AA64" i="3"/>
  <c r="AE64" i="3"/>
  <c r="AB64" i="3"/>
  <c r="AD64" i="3"/>
  <c r="AC64" i="3"/>
  <c r="AE60" i="3"/>
  <c r="AC59" i="3"/>
  <c r="AD60" i="3"/>
  <c r="AB59" i="3"/>
  <c r="AC60" i="3"/>
  <c r="AA59" i="3"/>
  <c r="AB60" i="3"/>
  <c r="Z59" i="3"/>
  <c r="AA60" i="3"/>
  <c r="Z60" i="3"/>
  <c r="AE59" i="3"/>
  <c r="AD59" i="3"/>
  <c r="AB54" i="3"/>
  <c r="Z53" i="3"/>
  <c r="AD51" i="3"/>
  <c r="AB50" i="3"/>
  <c r="Z49" i="3"/>
  <c r="AA54" i="3"/>
  <c r="AE52" i="3"/>
  <c r="AC51" i="3"/>
  <c r="AA50" i="3"/>
  <c r="Z54" i="3"/>
  <c r="AD52" i="3"/>
  <c r="AB51" i="3"/>
  <c r="Z50" i="3"/>
  <c r="AE53" i="3"/>
  <c r="AC52" i="3"/>
  <c r="AA51" i="3"/>
  <c r="AE49" i="3"/>
  <c r="AD53" i="3"/>
  <c r="AB52" i="3"/>
  <c r="Z51" i="3"/>
  <c r="AD49" i="3"/>
  <c r="AE54" i="3"/>
  <c r="AC53" i="3"/>
  <c r="AA52" i="3"/>
  <c r="AE50" i="3"/>
  <c r="AC49" i="3"/>
  <c r="AD54" i="3"/>
  <c r="AB53" i="3"/>
  <c r="Z52" i="3"/>
  <c r="AD50" i="3"/>
  <c r="AB49" i="3"/>
  <c r="AC54" i="3"/>
  <c r="AA53" i="3"/>
  <c r="AE51" i="3"/>
  <c r="AC50" i="3"/>
  <c r="AA49" i="3"/>
  <c r="AC44" i="3"/>
  <c r="AA43" i="3"/>
  <c r="AE41" i="3"/>
  <c r="AC40" i="3"/>
  <c r="AA39" i="3"/>
  <c r="AE37" i="3"/>
  <c r="AC36" i="3"/>
  <c r="AA35" i="3"/>
  <c r="AE33" i="3"/>
  <c r="AC32" i="3"/>
  <c r="AA31" i="3"/>
  <c r="AE29" i="3"/>
  <c r="AC28" i="3"/>
  <c r="AA27" i="3"/>
  <c r="AE25" i="3"/>
  <c r="AC24" i="3"/>
  <c r="AA23" i="3"/>
  <c r="AE21" i="3"/>
  <c r="AC20" i="3"/>
  <c r="AA19" i="3"/>
  <c r="AE17" i="3"/>
  <c r="AC16" i="3"/>
  <c r="AB44" i="3"/>
  <c r="Z43" i="3"/>
  <c r="AD41" i="3"/>
  <c r="AB40" i="3"/>
  <c r="Z39" i="3"/>
  <c r="AD37" i="3"/>
  <c r="AB36" i="3"/>
  <c r="Z35" i="3"/>
  <c r="AD33" i="3"/>
  <c r="AB32" i="3"/>
  <c r="Z31" i="3"/>
  <c r="AD29" i="3"/>
  <c r="AB28" i="3"/>
  <c r="Z27" i="3"/>
  <c r="AD25" i="3"/>
  <c r="AB24" i="3"/>
  <c r="Z23" i="3"/>
  <c r="AD21" i="3"/>
  <c r="AB20" i="3"/>
  <c r="Z19" i="3"/>
  <c r="AD17" i="3"/>
  <c r="AB16" i="3"/>
  <c r="AA44" i="3"/>
  <c r="AC41" i="3"/>
  <c r="AE38" i="3"/>
  <c r="AC37" i="3"/>
  <c r="AE34" i="3"/>
  <c r="AC33" i="3"/>
  <c r="AE30" i="3"/>
  <c r="AA28" i="3"/>
  <c r="AA24" i="3"/>
  <c r="AE22" i="3"/>
  <c r="AE18" i="3"/>
  <c r="AA16" i="3"/>
  <c r="AB17" i="3"/>
  <c r="AE39" i="3"/>
  <c r="AE31" i="3"/>
  <c r="AA21" i="3"/>
  <c r="AA20" i="3"/>
  <c r="Z16" i="3"/>
  <c r="AC42" i="3"/>
  <c r="AA25" i="3"/>
  <c r="AE42" i="3"/>
  <c r="AA40" i="3"/>
  <c r="AA36" i="3"/>
  <c r="AA32" i="3"/>
  <c r="AC29" i="3"/>
  <c r="AC25" i="3"/>
  <c r="AC21" i="3"/>
  <c r="AC17" i="3"/>
  <c r="AA41" i="3"/>
  <c r="AE27" i="3"/>
  <c r="AC18" i="3"/>
  <c r="Z44" i="3"/>
  <c r="AD42" i="3"/>
  <c r="AB41" i="3"/>
  <c r="Z40" i="3"/>
  <c r="AD38" i="3"/>
  <c r="AB37" i="3"/>
  <c r="Z36" i="3"/>
  <c r="AD34" i="3"/>
  <c r="AB33" i="3"/>
  <c r="Z32" i="3"/>
  <c r="AD30" i="3"/>
  <c r="AB29" i="3"/>
  <c r="Z28" i="3"/>
  <c r="AD26" i="3"/>
  <c r="AB25" i="3"/>
  <c r="Z24" i="3"/>
  <c r="AD22" i="3"/>
  <c r="AB21" i="3"/>
  <c r="Z20" i="3"/>
  <c r="AD18" i="3"/>
  <c r="AC38" i="3"/>
  <c r="AC34" i="3"/>
  <c r="AA29" i="3"/>
  <c r="AE23" i="3"/>
  <c r="AA37" i="3"/>
  <c r="AE35" i="3"/>
  <c r="AA33" i="3"/>
  <c r="AC26" i="3"/>
  <c r="AE19" i="3"/>
  <c r="AD43" i="3"/>
  <c r="AB42" i="3"/>
  <c r="Z41" i="3"/>
  <c r="AD39" i="3"/>
  <c r="AB38" i="3"/>
  <c r="Z37" i="3"/>
  <c r="AD35" i="3"/>
  <c r="AB34" i="3"/>
  <c r="Z33" i="3"/>
  <c r="AD31" i="3"/>
  <c r="AB30" i="3"/>
  <c r="Z29" i="3"/>
  <c r="AD27" i="3"/>
  <c r="AB26" i="3"/>
  <c r="Z25" i="3"/>
  <c r="AD23" i="3"/>
  <c r="AB22" i="3"/>
  <c r="Z21" i="3"/>
  <c r="AD19" i="3"/>
  <c r="AB18" i="3"/>
  <c r="Z17" i="3"/>
  <c r="AA17" i="3"/>
  <c r="AE44" i="3"/>
  <c r="AC43" i="3"/>
  <c r="AA42" i="3"/>
  <c r="AE40" i="3"/>
  <c r="AC39" i="3"/>
  <c r="AA38" i="3"/>
  <c r="AE36" i="3"/>
  <c r="AC35" i="3"/>
  <c r="AA34" i="3"/>
  <c r="AE32" i="3"/>
  <c r="AC31" i="3"/>
  <c r="AA30" i="3"/>
  <c r="AE28" i="3"/>
  <c r="AC27" i="3"/>
  <c r="AA26" i="3"/>
  <c r="AE24" i="3"/>
  <c r="AC23" i="3"/>
  <c r="AA22" i="3"/>
  <c r="AE20" i="3"/>
  <c r="AC19" i="3"/>
  <c r="AA18" i="3"/>
  <c r="AE16" i="3"/>
  <c r="AD44" i="3"/>
  <c r="AB43" i="3"/>
  <c r="Z42" i="3"/>
  <c r="AD40" i="3"/>
  <c r="AB39" i="3"/>
  <c r="Z38" i="3"/>
  <c r="AD36" i="3"/>
  <c r="AB35" i="3"/>
  <c r="Z34" i="3"/>
  <c r="AD32" i="3"/>
  <c r="AB31" i="3"/>
  <c r="Z30" i="3"/>
  <c r="AD28" i="3"/>
  <c r="AB27" i="3"/>
  <c r="Z26" i="3"/>
  <c r="AD24" i="3"/>
  <c r="AB23" i="3"/>
  <c r="Z22" i="3"/>
  <c r="AD20" i="3"/>
  <c r="AB19" i="3"/>
  <c r="Z18" i="3"/>
  <c r="AD16" i="3"/>
  <c r="AE26" i="3"/>
  <c r="AE43" i="3"/>
  <c r="AC30" i="3"/>
  <c r="AC22" i="3"/>
  <c r="Y10" i="3"/>
  <c r="AD10" i="3" s="1"/>
  <c r="AE11" i="3"/>
  <c r="AC11" i="3"/>
  <c r="AB11" i="3"/>
  <c r="AD11" i="3"/>
  <c r="AA11" i="3"/>
  <c r="Z11" i="3"/>
  <c r="U10" i="3"/>
  <c r="S35" i="3"/>
  <c r="W33" i="3"/>
  <c r="U32" i="3"/>
  <c r="S31" i="3"/>
  <c r="W29" i="3"/>
  <c r="U28" i="3"/>
  <c r="S27" i="3"/>
  <c r="W25" i="3"/>
  <c r="U24" i="3"/>
  <c r="S23" i="3"/>
  <c r="W21" i="3"/>
  <c r="U20" i="3"/>
  <c r="S19" i="3"/>
  <c r="W17" i="3"/>
  <c r="U16" i="3"/>
  <c r="S15" i="3"/>
  <c r="W13" i="3"/>
  <c r="U12" i="3"/>
  <c r="S11" i="3"/>
  <c r="R35" i="3"/>
  <c r="V33" i="3"/>
  <c r="T32" i="3"/>
  <c r="R31" i="3"/>
  <c r="V29" i="3"/>
  <c r="T28" i="3"/>
  <c r="R27" i="3"/>
  <c r="V25" i="3"/>
  <c r="T24" i="3"/>
  <c r="R23" i="3"/>
  <c r="V21" i="3"/>
  <c r="T20" i="3"/>
  <c r="R19" i="3"/>
  <c r="V17" i="3"/>
  <c r="T16" i="3"/>
  <c r="R15" i="3"/>
  <c r="V13" i="3"/>
  <c r="T12" i="3"/>
  <c r="R11" i="3"/>
  <c r="W34" i="3"/>
  <c r="U33" i="3"/>
  <c r="S32" i="3"/>
  <c r="W30" i="3"/>
  <c r="U29" i="3"/>
  <c r="S28" i="3"/>
  <c r="W26" i="3"/>
  <c r="U25" i="3"/>
  <c r="S24" i="3"/>
  <c r="W22" i="3"/>
  <c r="U21" i="3"/>
  <c r="S20" i="3"/>
  <c r="W18" i="3"/>
  <c r="U17" i="3"/>
  <c r="S16" i="3"/>
  <c r="W14" i="3"/>
  <c r="U13" i="3"/>
  <c r="S12" i="3"/>
  <c r="V34" i="3"/>
  <c r="T33" i="3"/>
  <c r="R32" i="3"/>
  <c r="V30" i="3"/>
  <c r="T29" i="3"/>
  <c r="R28" i="3"/>
  <c r="V26" i="3"/>
  <c r="T25" i="3"/>
  <c r="R24" i="3"/>
  <c r="V22" i="3"/>
  <c r="T21" i="3"/>
  <c r="R20" i="3"/>
  <c r="V18" i="3"/>
  <c r="T17" i="3"/>
  <c r="R16" i="3"/>
  <c r="V14" i="3"/>
  <c r="T13" i="3"/>
  <c r="R12" i="3"/>
  <c r="W35" i="3"/>
  <c r="U34" i="3"/>
  <c r="S33" i="3"/>
  <c r="W31" i="3"/>
  <c r="U30" i="3"/>
  <c r="S29" i="3"/>
  <c r="W27" i="3"/>
  <c r="U26" i="3"/>
  <c r="S25" i="3"/>
  <c r="W23" i="3"/>
  <c r="U22" i="3"/>
  <c r="S21" i="3"/>
  <c r="W19" i="3"/>
  <c r="U18" i="3"/>
  <c r="S17" i="3"/>
  <c r="W15" i="3"/>
  <c r="U14" i="3"/>
  <c r="S13" i="3"/>
  <c r="W11" i="3"/>
  <c r="R34" i="3"/>
  <c r="V32" i="3"/>
  <c r="R30" i="3"/>
  <c r="T27" i="3"/>
  <c r="V24" i="3"/>
  <c r="R22" i="3"/>
  <c r="V20" i="3"/>
  <c r="R18" i="3"/>
  <c r="T15" i="3"/>
  <c r="V12" i="3"/>
  <c r="V35" i="3"/>
  <c r="T34" i="3"/>
  <c r="R33" i="3"/>
  <c r="V31" i="3"/>
  <c r="T30" i="3"/>
  <c r="R29" i="3"/>
  <c r="V27" i="3"/>
  <c r="T26" i="3"/>
  <c r="R25" i="3"/>
  <c r="V23" i="3"/>
  <c r="T22" i="3"/>
  <c r="R21" i="3"/>
  <c r="V19" i="3"/>
  <c r="T18" i="3"/>
  <c r="R17" i="3"/>
  <c r="V15" i="3"/>
  <c r="T14" i="3"/>
  <c r="R13" i="3"/>
  <c r="V11" i="3"/>
  <c r="T35" i="3"/>
  <c r="T31" i="3"/>
  <c r="V28" i="3"/>
  <c r="R26" i="3"/>
  <c r="T23" i="3"/>
  <c r="T19" i="3"/>
  <c r="V16" i="3"/>
  <c r="R14" i="3"/>
  <c r="T11" i="3"/>
  <c r="U35" i="3"/>
  <c r="S34" i="3"/>
  <c r="W32" i="3"/>
  <c r="U31" i="3"/>
  <c r="S30" i="3"/>
  <c r="W28" i="3"/>
  <c r="U27" i="3"/>
  <c r="S26" i="3"/>
  <c r="W24" i="3"/>
  <c r="U23" i="3"/>
  <c r="S22" i="3"/>
  <c r="W20" i="3"/>
  <c r="U19" i="3"/>
  <c r="S18" i="3"/>
  <c r="W16" i="3"/>
  <c r="U15" i="3"/>
  <c r="S14" i="3"/>
  <c r="W12" i="3"/>
  <c r="U11" i="3"/>
  <c r="J52" i="3"/>
  <c r="N59" i="3"/>
  <c r="L58" i="3"/>
  <c r="J57" i="3"/>
  <c r="N55" i="3"/>
  <c r="O51" i="3"/>
  <c r="M59" i="3"/>
  <c r="K58" i="3"/>
  <c r="O56" i="3"/>
  <c r="M55" i="3"/>
  <c r="N51" i="3"/>
  <c r="L59" i="3"/>
  <c r="J58" i="3"/>
  <c r="N56" i="3"/>
  <c r="L55" i="3"/>
  <c r="O52" i="3"/>
  <c r="M51" i="3"/>
  <c r="K59" i="3"/>
  <c r="O57" i="3"/>
  <c r="M56" i="3"/>
  <c r="K55" i="3"/>
  <c r="N52" i="3"/>
  <c r="L51" i="3"/>
  <c r="J59" i="3"/>
  <c r="N57" i="3"/>
  <c r="L56" i="3"/>
  <c r="J55" i="3"/>
  <c r="M52" i="3"/>
  <c r="K51" i="3"/>
  <c r="O58" i="3"/>
  <c r="M57" i="3"/>
  <c r="K56" i="3"/>
  <c r="K52" i="3"/>
  <c r="O59" i="3"/>
  <c r="K57" i="3"/>
  <c r="L52" i="3"/>
  <c r="J51" i="3"/>
  <c r="N58" i="3"/>
  <c r="L57" i="3"/>
  <c r="J56" i="3"/>
  <c r="M58" i="3"/>
  <c r="O55" i="3"/>
  <c r="I28" i="3"/>
  <c r="M40" i="3"/>
  <c r="K39" i="3"/>
  <c r="O37" i="3"/>
  <c r="M36" i="3"/>
  <c r="K35" i="3"/>
  <c r="O33" i="3"/>
  <c r="M32" i="3"/>
  <c r="K31" i="3"/>
  <c r="O29" i="3"/>
  <c r="L40" i="3"/>
  <c r="J39" i="3"/>
  <c r="N37" i="3"/>
  <c r="L36" i="3"/>
  <c r="J35" i="3"/>
  <c r="N33" i="3"/>
  <c r="L32" i="3"/>
  <c r="J31" i="3"/>
  <c r="N29" i="3"/>
  <c r="K40" i="3"/>
  <c r="O38" i="3"/>
  <c r="M37" i="3"/>
  <c r="K36" i="3"/>
  <c r="O34" i="3"/>
  <c r="M33" i="3"/>
  <c r="K32" i="3"/>
  <c r="O30" i="3"/>
  <c r="M29" i="3"/>
  <c r="J40" i="3"/>
  <c r="N38" i="3"/>
  <c r="L37" i="3"/>
  <c r="J36" i="3"/>
  <c r="N34" i="3"/>
  <c r="L33" i="3"/>
  <c r="J32" i="3"/>
  <c r="N30" i="3"/>
  <c r="L29" i="3"/>
  <c r="O39" i="3"/>
  <c r="M38" i="3"/>
  <c r="K37" i="3"/>
  <c r="O35" i="3"/>
  <c r="M34" i="3"/>
  <c r="K33" i="3"/>
  <c r="O31" i="3"/>
  <c r="M30" i="3"/>
  <c r="K29" i="3"/>
  <c r="N39" i="3"/>
  <c r="L38" i="3"/>
  <c r="J37" i="3"/>
  <c r="N35" i="3"/>
  <c r="L34" i="3"/>
  <c r="J33" i="3"/>
  <c r="N31" i="3"/>
  <c r="L30" i="3"/>
  <c r="J29" i="3"/>
  <c r="O40" i="3"/>
  <c r="M39" i="3"/>
  <c r="K38" i="3"/>
  <c r="O36" i="3"/>
  <c r="M35" i="3"/>
  <c r="K34" i="3"/>
  <c r="O32" i="3"/>
  <c r="M31" i="3"/>
  <c r="K30" i="3"/>
  <c r="N40" i="3"/>
  <c r="L39" i="3"/>
  <c r="J38" i="3"/>
  <c r="N36" i="3"/>
  <c r="L35" i="3"/>
  <c r="J34" i="3"/>
  <c r="N32" i="3"/>
  <c r="L31" i="3"/>
  <c r="J30" i="3"/>
  <c r="J10" i="3"/>
  <c r="M21" i="3"/>
  <c r="K20" i="3"/>
  <c r="O18" i="3"/>
  <c r="M17" i="3"/>
  <c r="K16" i="3"/>
  <c r="O14" i="3"/>
  <c r="M13" i="3"/>
  <c r="K12" i="3"/>
  <c r="L21" i="3"/>
  <c r="J20" i="3"/>
  <c r="N18" i="3"/>
  <c r="L17" i="3"/>
  <c r="J16" i="3"/>
  <c r="N14" i="3"/>
  <c r="L13" i="3"/>
  <c r="J12" i="3"/>
  <c r="K21" i="3"/>
  <c r="O19" i="3"/>
  <c r="M18" i="3"/>
  <c r="K17" i="3"/>
  <c r="O15" i="3"/>
  <c r="M14" i="3"/>
  <c r="K13" i="3"/>
  <c r="O11" i="3"/>
  <c r="J21" i="3"/>
  <c r="N19" i="3"/>
  <c r="L18" i="3"/>
  <c r="J17" i="3"/>
  <c r="N15" i="3"/>
  <c r="L14" i="3"/>
  <c r="J13" i="3"/>
  <c r="N11" i="3"/>
  <c r="O20" i="3"/>
  <c r="M19" i="3"/>
  <c r="K18" i="3"/>
  <c r="O16" i="3"/>
  <c r="M15" i="3"/>
  <c r="K14" i="3"/>
  <c r="O12" i="3"/>
  <c r="M11" i="3"/>
  <c r="N20" i="3"/>
  <c r="L19" i="3"/>
  <c r="J18" i="3"/>
  <c r="N16" i="3"/>
  <c r="L15" i="3"/>
  <c r="J14" i="3"/>
  <c r="N12" i="3"/>
  <c r="L11" i="3"/>
  <c r="O21" i="3"/>
  <c r="M20" i="3"/>
  <c r="K19" i="3"/>
  <c r="O17" i="3"/>
  <c r="M16" i="3"/>
  <c r="K15" i="3"/>
  <c r="O13" i="3"/>
  <c r="M12" i="3"/>
  <c r="K11" i="3"/>
  <c r="N21" i="3"/>
  <c r="L20" i="3"/>
  <c r="J19" i="3"/>
  <c r="N17" i="3"/>
  <c r="L16" i="3"/>
  <c r="J15" i="3"/>
  <c r="N13" i="3"/>
  <c r="L12" i="3"/>
  <c r="J11" i="3"/>
  <c r="E50" i="3"/>
  <c r="C49" i="3"/>
  <c r="G47" i="3"/>
  <c r="E46" i="3"/>
  <c r="D50" i="3"/>
  <c r="B49" i="3"/>
  <c r="F47" i="3"/>
  <c r="D46" i="3"/>
  <c r="C50" i="3"/>
  <c r="G48" i="3"/>
  <c r="E47" i="3"/>
  <c r="C46" i="3"/>
  <c r="B50" i="3"/>
  <c r="F48" i="3"/>
  <c r="D47" i="3"/>
  <c r="B46" i="3"/>
  <c r="G49" i="3"/>
  <c r="E48" i="3"/>
  <c r="C47" i="3"/>
  <c r="F49" i="3"/>
  <c r="D48" i="3"/>
  <c r="B47" i="3"/>
  <c r="G50" i="3"/>
  <c r="E49" i="3"/>
  <c r="C48" i="3"/>
  <c r="G46" i="3"/>
  <c r="F50" i="3"/>
  <c r="D49" i="3"/>
  <c r="B48" i="3"/>
  <c r="F46" i="3"/>
  <c r="A37" i="3"/>
  <c r="G37" i="3" s="1"/>
  <c r="E41" i="3"/>
  <c r="C40" i="3"/>
  <c r="G38" i="3"/>
  <c r="D41" i="3"/>
  <c r="B40" i="3"/>
  <c r="F38" i="3"/>
  <c r="C41" i="3"/>
  <c r="G39" i="3"/>
  <c r="E38" i="3"/>
  <c r="B41" i="3"/>
  <c r="F39" i="3"/>
  <c r="D38" i="3"/>
  <c r="G40" i="3"/>
  <c r="E39" i="3"/>
  <c r="C38" i="3"/>
  <c r="F40" i="3"/>
  <c r="D39" i="3"/>
  <c r="B38" i="3"/>
  <c r="G41" i="3"/>
  <c r="E40" i="3"/>
  <c r="C39" i="3"/>
  <c r="F41" i="3"/>
  <c r="D40" i="3"/>
  <c r="B39" i="3"/>
  <c r="E33" i="3"/>
  <c r="C32" i="3"/>
  <c r="G30" i="3"/>
  <c r="E29" i="3"/>
  <c r="C28" i="3"/>
  <c r="G26" i="3"/>
  <c r="E25" i="3"/>
  <c r="C24" i="3"/>
  <c r="D33" i="3"/>
  <c r="B32" i="3"/>
  <c r="F30" i="3"/>
  <c r="D29" i="3"/>
  <c r="B28" i="3"/>
  <c r="F26" i="3"/>
  <c r="D25" i="3"/>
  <c r="B24" i="3"/>
  <c r="C33" i="3"/>
  <c r="G31" i="3"/>
  <c r="E30" i="3"/>
  <c r="C29" i="3"/>
  <c r="G27" i="3"/>
  <c r="E26" i="3"/>
  <c r="C25" i="3"/>
  <c r="B33" i="3"/>
  <c r="F31" i="3"/>
  <c r="D30" i="3"/>
  <c r="B29" i="3"/>
  <c r="F27" i="3"/>
  <c r="D26" i="3"/>
  <c r="B25" i="3"/>
  <c r="G32" i="3"/>
  <c r="E31" i="3"/>
  <c r="C30" i="3"/>
  <c r="G28" i="3"/>
  <c r="E27" i="3"/>
  <c r="C26" i="3"/>
  <c r="G24" i="3"/>
  <c r="F32" i="3"/>
  <c r="D31" i="3"/>
  <c r="B30" i="3"/>
  <c r="F28" i="3"/>
  <c r="D27" i="3"/>
  <c r="B26" i="3"/>
  <c r="F24" i="3"/>
  <c r="G33" i="3"/>
  <c r="E32" i="3"/>
  <c r="C31" i="3"/>
  <c r="G29" i="3"/>
  <c r="E28" i="3"/>
  <c r="C27" i="3"/>
  <c r="G25" i="3"/>
  <c r="E24" i="3"/>
  <c r="F33" i="3"/>
  <c r="D32" i="3"/>
  <c r="B31" i="3"/>
  <c r="F29" i="3"/>
  <c r="D28" i="3"/>
  <c r="B27" i="3"/>
  <c r="F25" i="3"/>
  <c r="D24" i="3"/>
  <c r="A23" i="3"/>
  <c r="G20" i="3"/>
  <c r="E19" i="3"/>
  <c r="C18" i="3"/>
  <c r="G16" i="3"/>
  <c r="E15" i="3"/>
  <c r="C14" i="3"/>
  <c r="G12" i="3"/>
  <c r="E11" i="3"/>
  <c r="F20" i="3"/>
  <c r="D19" i="3"/>
  <c r="B18" i="3"/>
  <c r="F16" i="3"/>
  <c r="D15" i="3"/>
  <c r="B14" i="3"/>
  <c r="F12" i="3"/>
  <c r="D11" i="3"/>
  <c r="E20" i="3"/>
  <c r="C19" i="3"/>
  <c r="G17" i="3"/>
  <c r="E16" i="3"/>
  <c r="C15" i="3"/>
  <c r="G13" i="3"/>
  <c r="E12" i="3"/>
  <c r="C11" i="3"/>
  <c r="D20" i="3"/>
  <c r="B19" i="3"/>
  <c r="F17" i="3"/>
  <c r="D16" i="3"/>
  <c r="B15" i="3"/>
  <c r="F13" i="3"/>
  <c r="D12" i="3"/>
  <c r="B11" i="3"/>
  <c r="C20" i="3"/>
  <c r="G18" i="3"/>
  <c r="E17" i="3"/>
  <c r="C16" i="3"/>
  <c r="G14" i="3"/>
  <c r="E13" i="3"/>
  <c r="C12" i="3"/>
  <c r="B20" i="3"/>
  <c r="F18" i="3"/>
  <c r="D17" i="3"/>
  <c r="B16" i="3"/>
  <c r="F14" i="3"/>
  <c r="D13" i="3"/>
  <c r="B12" i="3"/>
  <c r="G19" i="3"/>
  <c r="E18" i="3"/>
  <c r="C17" i="3"/>
  <c r="G15" i="3"/>
  <c r="E14" i="3"/>
  <c r="C13" i="3"/>
  <c r="G11" i="3"/>
  <c r="F19" i="3"/>
  <c r="D18" i="3"/>
  <c r="B17" i="3"/>
  <c r="F15" i="3"/>
  <c r="D14" i="3"/>
  <c r="B13" i="3"/>
  <c r="F11" i="3"/>
  <c r="A54" i="3" a="1"/>
  <c r="A10" i="3"/>
  <c r="Q89" i="3"/>
  <c r="G71" i="3"/>
  <c r="B72" i="3"/>
  <c r="F72" i="3"/>
  <c r="E72" i="3"/>
  <c r="G72" i="3"/>
  <c r="D72" i="3"/>
  <c r="C72" i="3"/>
  <c r="Y70" i="3"/>
  <c r="AE70" i="3" s="1"/>
  <c r="O73" i="3"/>
  <c r="L73" i="3"/>
  <c r="K73" i="3"/>
  <c r="M73" i="3"/>
  <c r="N72" i="3"/>
  <c r="J73" i="3"/>
  <c r="J72" i="3"/>
  <c r="M72" i="3"/>
  <c r="O72" i="3"/>
  <c r="L72" i="3"/>
  <c r="K72" i="3"/>
  <c r="N73" i="3"/>
  <c r="Q90" i="3"/>
  <c r="Q94" i="3"/>
  <c r="O70" i="3"/>
  <c r="M71" i="3"/>
  <c r="L71" i="3"/>
  <c r="O71" i="3"/>
  <c r="K71" i="3"/>
  <c r="N71" i="3"/>
  <c r="J71" i="3"/>
  <c r="Q70" i="3"/>
  <c r="W70" i="3" s="1"/>
  <c r="V71" i="3"/>
  <c r="S71" i="3"/>
  <c r="T71" i="3"/>
  <c r="U71" i="3"/>
  <c r="R71" i="3"/>
  <c r="W71" i="3"/>
  <c r="H124" i="3"/>
  <c r="G124" i="3"/>
  <c r="F124" i="3"/>
  <c r="E124" i="3"/>
  <c r="D124" i="3"/>
  <c r="B124" i="3"/>
  <c r="B97" i="3"/>
  <c r="B92" i="3"/>
  <c r="B94" i="3"/>
  <c r="B91" i="3"/>
  <c r="B96" i="3"/>
  <c r="B93" i="3"/>
  <c r="B90" i="3"/>
  <c r="B95" i="3"/>
  <c r="D105" i="3"/>
  <c r="H103" i="3"/>
  <c r="G103" i="3"/>
  <c r="H104" i="3"/>
  <c r="F103" i="3"/>
  <c r="G104" i="3"/>
  <c r="E103" i="3"/>
  <c r="E105" i="3"/>
  <c r="H105" i="3"/>
  <c r="F104" i="3"/>
  <c r="D103" i="3"/>
  <c r="G105" i="3"/>
  <c r="E104" i="3"/>
  <c r="F105" i="3"/>
  <c r="D104" i="3"/>
  <c r="B104" i="3"/>
  <c r="B103" i="3"/>
  <c r="B105" i="3"/>
  <c r="G116" i="3"/>
  <c r="E115" i="3"/>
  <c r="G113" i="3"/>
  <c r="D112" i="3"/>
  <c r="G110" i="3"/>
  <c r="H117" i="3"/>
  <c r="F116" i="3"/>
  <c r="D115" i="3"/>
  <c r="F113" i="3"/>
  <c r="H111" i="3"/>
  <c r="F110" i="3"/>
  <c r="G117" i="3"/>
  <c r="E116" i="3"/>
  <c r="H114" i="3"/>
  <c r="E113" i="3"/>
  <c r="G111" i="3"/>
  <c r="E110" i="3"/>
  <c r="H118" i="3"/>
  <c r="F117" i="3"/>
  <c r="D116" i="3"/>
  <c r="G114" i="3"/>
  <c r="D113" i="3"/>
  <c r="F111" i="3"/>
  <c r="D110" i="3"/>
  <c r="H119" i="3"/>
  <c r="G118" i="3"/>
  <c r="E117" i="3"/>
  <c r="F114" i="3"/>
  <c r="H112" i="3"/>
  <c r="E111" i="3"/>
  <c r="G119" i="3"/>
  <c r="F115" i="3"/>
  <c r="H110" i="3"/>
  <c r="F118" i="3"/>
  <c r="D117" i="3"/>
  <c r="H115" i="3"/>
  <c r="E114" i="3"/>
  <c r="G112" i="3"/>
  <c r="D111" i="3"/>
  <c r="F119" i="3"/>
  <c r="H116" i="3"/>
  <c r="H113" i="3"/>
  <c r="D119" i="3"/>
  <c r="E118" i="3"/>
  <c r="G115" i="3"/>
  <c r="D114" i="3"/>
  <c r="F112" i="3"/>
  <c r="E119" i="3"/>
  <c r="D118" i="3"/>
  <c r="E112" i="3"/>
  <c r="B117" i="3"/>
  <c r="B110" i="3"/>
  <c r="B111" i="3"/>
  <c r="B118" i="3"/>
  <c r="B113" i="3"/>
  <c r="B119" i="3"/>
  <c r="B115" i="3"/>
  <c r="B112" i="3"/>
  <c r="B114" i="3"/>
  <c r="B116" i="3"/>
  <c r="Y78" i="3"/>
  <c r="AE78" i="3" s="1"/>
  <c r="AC81" i="3"/>
  <c r="AC79" i="3"/>
  <c r="AB81" i="3"/>
  <c r="AB79" i="3"/>
  <c r="AD82" i="3"/>
  <c r="Z81" i="3"/>
  <c r="AD80" i="3"/>
  <c r="Z79" i="3"/>
  <c r="AE82" i="3"/>
  <c r="AE80" i="3"/>
  <c r="AA81" i="3"/>
  <c r="AA79" i="3"/>
  <c r="AC82" i="3"/>
  <c r="AC80" i="3"/>
  <c r="AE79" i="3"/>
  <c r="AA82" i="3"/>
  <c r="Z80" i="3"/>
  <c r="AB82" i="3"/>
  <c r="AB80" i="3"/>
  <c r="AE81" i="3"/>
  <c r="AA80" i="3"/>
  <c r="AD81" i="3"/>
  <c r="AD79" i="3"/>
  <c r="G70" i="3"/>
  <c r="F71" i="3"/>
  <c r="E71" i="3"/>
  <c r="D71" i="3"/>
  <c r="C71" i="3"/>
  <c r="B71" i="3"/>
  <c r="U78" i="3"/>
  <c r="T78" i="3"/>
  <c r="S78" i="3"/>
  <c r="R78" i="3"/>
  <c r="V78" i="3"/>
  <c r="Y58" i="3"/>
  <c r="Y15" i="3"/>
  <c r="Y48" i="3"/>
  <c r="A45" i="3"/>
  <c r="O78" i="3" l="1"/>
  <c r="M78" i="3"/>
  <c r="F78" i="3"/>
  <c r="C78" i="3"/>
  <c r="D78" i="3"/>
  <c r="E78" i="3"/>
  <c r="J78" i="3"/>
  <c r="K78" i="3"/>
  <c r="N78" i="3"/>
  <c r="L78" i="3"/>
  <c r="S10" i="3"/>
  <c r="W10" i="3"/>
  <c r="R10" i="3"/>
  <c r="T10" i="3"/>
  <c r="V10" i="3"/>
  <c r="AC10" i="3"/>
  <c r="AA58" i="3"/>
  <c r="Z58" i="3"/>
  <c r="AE58" i="3"/>
  <c r="AD58" i="3"/>
  <c r="AC58" i="3"/>
  <c r="AB58" i="3"/>
  <c r="AE48" i="3"/>
  <c r="AD48" i="3"/>
  <c r="AC48" i="3"/>
  <c r="AB48" i="3"/>
  <c r="AA48" i="3"/>
  <c r="Z48" i="3"/>
  <c r="Z10" i="3"/>
  <c r="AB10" i="3"/>
  <c r="AE10" i="3"/>
  <c r="AA15" i="3"/>
  <c r="Z15" i="3"/>
  <c r="AE15" i="3"/>
  <c r="AD15" i="3"/>
  <c r="AC15" i="3"/>
  <c r="AB15" i="3"/>
  <c r="AA10" i="3"/>
  <c r="K10" i="3"/>
  <c r="M10" i="3"/>
  <c r="N10" i="3"/>
  <c r="C37" i="3"/>
  <c r="E37" i="3"/>
  <c r="B37" i="3"/>
  <c r="F37" i="3"/>
  <c r="L10" i="3"/>
  <c r="O10" i="3"/>
  <c r="L54" i="3"/>
  <c r="K54" i="3"/>
  <c r="J54" i="3"/>
  <c r="O54" i="3"/>
  <c r="M54" i="3"/>
  <c r="N54" i="3"/>
  <c r="D37" i="3"/>
  <c r="M28" i="3"/>
  <c r="L28" i="3"/>
  <c r="K28" i="3"/>
  <c r="J28" i="3"/>
  <c r="O28" i="3"/>
  <c r="N28" i="3"/>
  <c r="A54" i="3"/>
  <c r="E66" i="3"/>
  <c r="C65" i="3"/>
  <c r="G63" i="3"/>
  <c r="E62" i="3"/>
  <c r="C61" i="3"/>
  <c r="G59" i="3"/>
  <c r="E58" i="3"/>
  <c r="C57" i="3"/>
  <c r="G55" i="3"/>
  <c r="D66" i="3"/>
  <c r="B65" i="3"/>
  <c r="F63" i="3"/>
  <c r="D62" i="3"/>
  <c r="B61" i="3"/>
  <c r="F59" i="3"/>
  <c r="D58" i="3"/>
  <c r="B57" i="3"/>
  <c r="F55" i="3"/>
  <c r="C66" i="3"/>
  <c r="G64" i="3"/>
  <c r="E63" i="3"/>
  <c r="C62" i="3"/>
  <c r="G60" i="3"/>
  <c r="E59" i="3"/>
  <c r="C58" i="3"/>
  <c r="G56" i="3"/>
  <c r="E55" i="3"/>
  <c r="B66" i="3"/>
  <c r="F64" i="3"/>
  <c r="D63" i="3"/>
  <c r="B62" i="3"/>
  <c r="F60" i="3"/>
  <c r="D59" i="3"/>
  <c r="B58" i="3"/>
  <c r="F56" i="3"/>
  <c r="D55" i="3"/>
  <c r="G65" i="3"/>
  <c r="E64" i="3"/>
  <c r="C63" i="3"/>
  <c r="G61" i="3"/>
  <c r="E60" i="3"/>
  <c r="C59" i="3"/>
  <c r="G57" i="3"/>
  <c r="E56" i="3"/>
  <c r="C55" i="3"/>
  <c r="F65" i="3"/>
  <c r="D64" i="3"/>
  <c r="B63" i="3"/>
  <c r="F61" i="3"/>
  <c r="D60" i="3"/>
  <c r="B59" i="3"/>
  <c r="F57" i="3"/>
  <c r="D56" i="3"/>
  <c r="B55" i="3"/>
  <c r="G66" i="3"/>
  <c r="E65" i="3"/>
  <c r="C64" i="3"/>
  <c r="G62" i="3"/>
  <c r="E61" i="3"/>
  <c r="C60" i="3"/>
  <c r="G58" i="3"/>
  <c r="E57" i="3"/>
  <c r="C56" i="3"/>
  <c r="F66" i="3"/>
  <c r="D65" i="3"/>
  <c r="B64" i="3"/>
  <c r="F62" i="3"/>
  <c r="D61" i="3"/>
  <c r="B60" i="3"/>
  <c r="F58" i="3"/>
  <c r="D57" i="3"/>
  <c r="B56" i="3"/>
  <c r="C45" i="3"/>
  <c r="B45" i="3"/>
  <c r="G45" i="3"/>
  <c r="F45" i="3"/>
  <c r="E45" i="3"/>
  <c r="D45" i="3"/>
  <c r="C23" i="3"/>
  <c r="B23" i="3"/>
  <c r="G23" i="3"/>
  <c r="F23" i="3"/>
  <c r="E23" i="3"/>
  <c r="D23" i="3"/>
  <c r="F10" i="3"/>
  <c r="G10" i="3"/>
  <c r="D10" i="3"/>
  <c r="E10" i="3"/>
  <c r="B10" i="3"/>
  <c r="C10" i="3"/>
  <c r="Q92" i="3"/>
  <c r="Q93" i="3"/>
  <c r="Q91" i="3"/>
  <c r="V70" i="3"/>
  <c r="AD70" i="3"/>
  <c r="Z70" i="3"/>
  <c r="AA70" i="3"/>
  <c r="K70" i="3"/>
  <c r="AB70" i="3"/>
  <c r="N70" i="3"/>
  <c r="AC70" i="3"/>
  <c r="J70" i="3"/>
  <c r="L70" i="3"/>
  <c r="M70" i="3"/>
  <c r="R70" i="3"/>
  <c r="S70" i="3"/>
  <c r="T70" i="3"/>
  <c r="U70" i="3"/>
  <c r="F89" i="3"/>
  <c r="E89" i="3"/>
  <c r="G89" i="3"/>
  <c r="H89" i="3"/>
  <c r="B89" i="3"/>
  <c r="F102" i="3"/>
  <c r="E102" i="3"/>
  <c r="D102" i="3"/>
  <c r="G102" i="3"/>
  <c r="H102" i="3"/>
  <c r="B102" i="3"/>
  <c r="E109" i="3"/>
  <c r="D109" i="3"/>
  <c r="H109" i="3"/>
  <c r="G109" i="3"/>
  <c r="F109" i="3"/>
  <c r="B109" i="3"/>
  <c r="AD78" i="3"/>
  <c r="Z78" i="3"/>
  <c r="AA78" i="3"/>
  <c r="AB78" i="3"/>
  <c r="AC78" i="3"/>
  <c r="D70" i="3"/>
  <c r="E70" i="3"/>
  <c r="F70" i="3"/>
  <c r="C70" i="3"/>
  <c r="B70" i="3"/>
  <c r="E54" i="3" l="1"/>
  <c r="D54" i="3"/>
  <c r="C54" i="3"/>
  <c r="B54" i="3"/>
  <c r="G54" i="3"/>
  <c r="F54" i="3"/>
  <c r="N105" i="3" l="1" a="1"/>
  <c r="N105" i="3" s="1"/>
  <c r="O105" i="3" s="1" a="1"/>
  <c r="O105" i="3" s="1"/>
  <c r="L105" i="3" a="1"/>
  <c r="L105" i="3" s="1"/>
  <c r="M105" i="3" s="1" a="1"/>
  <c r="M10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Sheddon</author>
  </authors>
  <commentList>
    <comment ref="A2" authorId="0" shapeId="0" xr:uid="{4CB3BFAC-A4ED-45C3-8A96-D803A2965DBA}">
      <text>
        <r>
          <rPr>
            <sz val="9"/>
            <color indexed="81"/>
            <rFont val="Tahoma"/>
            <family val="2"/>
          </rPr>
          <t>Toggle to view either current or historical versions of the preferred list.</t>
        </r>
      </text>
    </comment>
    <comment ref="B6" authorId="0" shapeId="0" xr:uid="{2F19CD28-9C6E-4A98-98D0-9501A27FE1E8}">
      <text>
        <r>
          <rPr>
            <sz val="9"/>
            <color indexed="81"/>
            <rFont val="Tahoma"/>
            <family val="2"/>
          </rPr>
          <t>Toggle to view days' worth of trades (i.e. what has been transacted over X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Bloomberg</author>
  </authors>
  <commentList>
    <comment ref="C1" authorId="0" shapeId="0" xr:uid="{3B3EF38E-3237-4613-94E8-618FD92F07AB}">
      <text>
        <r>
          <rPr>
            <sz val="9"/>
            <color indexed="81"/>
            <rFont val="Tahoma"/>
            <family val="2"/>
          </rPr>
          <t>Use a Bloomberg Terminal with =BDP() then paste values.</t>
        </r>
      </text>
    </comment>
    <comment ref="D1" authorId="0" shapeId="0" xr:uid="{874324E5-71D4-4059-B09C-6D42D45776A7}">
      <text>
        <r>
          <rPr>
            <sz val="9"/>
            <color indexed="81"/>
            <rFont val="Tahoma"/>
            <family val="2"/>
          </rPr>
          <t>=BDP([@[Bloomberg_ticker]],"GICS_SECTOR_NAME")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Sheddon</author>
    <author>Bloomberg</author>
  </authors>
  <commentList>
    <comment ref="K1" authorId="0" shapeId="0" xr:uid="{41572029-33A3-438A-96E9-42C0896DA867}">
      <text>
        <r>
          <rPr>
            <sz val="9"/>
            <color indexed="81"/>
            <rFont val="Tahoma"/>
            <family val="2"/>
          </rPr>
          <t>FETCH FROM Bloomberg.</t>
        </r>
      </text>
    </comment>
    <comment ref="L1" authorId="1" shapeId="0" xr:uid="{52ED89CE-20FC-462A-8A28-CBEC2390EC07}">
      <text>
        <r>
          <rPr>
            <sz val="9"/>
            <color indexed="81"/>
            <rFont val="Tahoma"/>
            <family val="2"/>
          </rPr>
          <t>FETCH FROM BLOOMBERG, GICS Sector Name.</t>
        </r>
      </text>
    </comment>
    <comment ref="M1" authorId="0" shapeId="0" xr:uid="{C01953F6-B1FB-4A54-9B1A-BF1D2994C797}">
      <text>
        <r>
          <rPr>
            <sz val="9"/>
            <color indexed="81"/>
            <rFont val="Tahoma"/>
            <family val="2"/>
          </rPr>
          <t>INTERNAL</t>
        </r>
      </text>
    </comment>
    <comment ref="N1" authorId="0" shapeId="0" xr:uid="{190F89F2-5C5C-4656-8C44-79785924B17B}">
      <text>
        <r>
          <rPr>
            <sz val="9"/>
            <color indexed="81"/>
            <rFont val="Tahoma"/>
            <family val="2"/>
          </rPr>
          <t>INTERNAL</t>
        </r>
      </text>
    </comment>
    <comment ref="O1" authorId="0" shapeId="0" xr:uid="{EBFDEE38-31D3-44DF-9CC4-9FAFA2463FD0}">
      <text>
        <r>
          <rPr>
            <sz val="9"/>
            <color indexed="81"/>
            <rFont val="Tahoma"/>
            <family val="2"/>
          </rPr>
          <t>INTERNAL.
- First, take from initiation note.
- Updates possible if thesis changes.</t>
        </r>
      </text>
    </comment>
    <comment ref="P1" authorId="0" shapeId="0" xr:uid="{0F65AEAB-717B-4E1A-8CE1-452BA1190348}">
      <text>
        <r>
          <rPr>
            <sz val="9"/>
            <color indexed="81"/>
            <rFont val="Tahoma"/>
            <family val="2"/>
          </rPr>
          <t>INTERNAL.
- First, take from initiation note.
- Updates possible if thesis changes.</t>
        </r>
      </text>
    </comment>
    <comment ref="Q1" authorId="0" shapeId="0" xr:uid="{02A640E1-79A4-4EE4-AE63-7727149206CF}">
      <text>
        <r>
          <rPr>
            <sz val="9"/>
            <color indexed="81"/>
            <rFont val="Tahoma"/>
            <family val="2"/>
          </rPr>
          <t>INTERNAL.
- First, take from initiation note.
- Updates possible if thesis changes.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<sst xmlns="http://schemas.openxmlformats.org/spreadsheetml/2006/main" count="5668" uniqueCount="1355">
  <si>
    <t>Bloomberg_ticker</t>
  </si>
  <si>
    <t>Asset_class</t>
  </si>
  <si>
    <t>Fund_balanced</t>
  </si>
  <si>
    <t>Fund_income</t>
  </si>
  <si>
    <t>Fund_htt</t>
  </si>
  <si>
    <t>Fund_emergingmarkets</t>
  </si>
  <si>
    <t>Bond_maturity_date</t>
  </si>
  <si>
    <t>Bond_ years_to_maturity</t>
  </si>
  <si>
    <t>Anixter</t>
  </si>
  <si>
    <t>Equity</t>
  </si>
  <si>
    <t>UK</t>
  </si>
  <si>
    <t>Kuehne &amp; Nagel</t>
  </si>
  <si>
    <t>Recent meeting to review Japanese and German stocks that were identified during screening performed over the first week in January. In summary, Henkel, Misumi and Shimadzu will be added to the Preferred List as stocks for the Balanced Fund. Hella and Asahi will be added to the Preferred List as stocks for the Smaller Companies Fund. These stocks will replace: Khuene + Nagel (SCF), RPM (BF), W.W. Grainger (BF). We will also take profit on Reckitt in order to fund the new acquisitions. Note the addition of the new Japanese and German names, reducing US Equities and UK Equities and replacing with Japanese export-focussed companies. STILL HELD IN IF.</t>
  </si>
  <si>
    <t>Roper Industries</t>
  </si>
  <si>
    <t>Recent meeting to review Japanese and German stocks that were identified during screening performed over the first week in January. In summary, Henkel, Misumi and Shimadzu will be added to the Preferred List as stocks for the Balanced Fund. Hella and Asahi will be added to the Preferred List as stocks for the Smaller Companies Fund. These stocks will replace: Khuene + Nagel (SCF), RPM (BF), W.W. Grainger (BF). We will also take profit on Reckitt in order to fund the new acquisitions. Note the addition of the new Japanese and German names, reducing US Equities and UK Equities and replacing with Japanese export-focussed companies.</t>
  </si>
  <si>
    <t>RPM</t>
  </si>
  <si>
    <t>Fielmann</t>
  </si>
  <si>
    <t>W W Grainger</t>
  </si>
  <si>
    <t>Standard Bank</t>
  </si>
  <si>
    <t>Mitie</t>
  </si>
  <si>
    <t>Larsen &amp; Toubro (&amp; GDR)</t>
  </si>
  <si>
    <t>Animalcare Group</t>
  </si>
  <si>
    <t>AIM</t>
  </si>
  <si>
    <t>Lotte Shopping</t>
  </si>
  <si>
    <t>POSCO</t>
  </si>
  <si>
    <t>Landauer</t>
  </si>
  <si>
    <t>Intermediate Capital</t>
  </si>
  <si>
    <t>Perusahaan Gas Negara</t>
  </si>
  <si>
    <t>Church &amp; Dwight</t>
  </si>
  <si>
    <t>Safestyle</t>
  </si>
  <si>
    <t>Parkmead</t>
  </si>
  <si>
    <t>Medicrea</t>
  </si>
  <si>
    <t>Owens &amp; Minor</t>
  </si>
  <si>
    <t>Greene King</t>
  </si>
  <si>
    <t>Berkeley</t>
  </si>
  <si>
    <t xml:space="preserve">IF Remodelling:
We have reviewed the Income Fund and decided to make a number of changes. The objective is to achieve growth of income (overall distribution) and reduce our exposure to equities that we are concerned about (due to the outlook for either the company’s dividend or general trading).
• US dollar exposure in the bond allocation will be increased through the addition of a medium dated US note with an effective yield of c. 2.5%. This will be funded by the sales of our positions in a lower yielding gilt and two lower yielding US treasuries. Bringing the IF portfolio back in line with the overall model will also yield c. £6.3m of additional investment into this medium dated US note (funded by equity sales).
• UK equity allocation will be reduced by c. 3% (to 32%). Berkeley, Greene King and Keller will be removed from the preferred list. Profits will be taken in Hill &amp; Smith, Rio Tinto and Spirax-Sarco. Our position in Close will be raised to just under 2%, we will take new positions in Assura and DS Smith.
• US equity allocation will largely unchanged at 9%. Our exposure to AT&amp;T will be reduced to 1%, the proceeds will be used to top up National Retail and Realty Income to just above 1% each. We will increase our holding in Schlumberger to 1.4%.
• Emerging market equity allocation will increase by around 1% (to a little over 9%). Andina, CNOOC, MTR and Keppel will be sold. Profits will be taken in Vitasoy. The proceeds, in combination with surplus from other noted sales, will be used to add positions in Kroton, Thai Bev, Dali Foods, Giant and Komercni Bank
• European equity allocation will remain unchanged
• Though there is an element of uncertainty due to market movements. We would hope to arrive at an asset allocation of: Equities 60%, Bonds 34% (run closer to 34.5%), Gold 5%, Cash 1% (run closer to 0.5%)
• This plan yields an annualised forecast distribution of approximately 74 pence per unit, an uplift of around 2.3% when compared to the CY distribution to 31/12/17 of 72.288 pence per unit. For those in Haddington that were involved in the preparation of this plan, the income forecast is slightly lower than our initial calculation due to taxation.
</t>
  </si>
  <si>
    <t>Keller</t>
  </si>
  <si>
    <t>Sprue Aegis</t>
  </si>
  <si>
    <t>O'Reilly Automotive</t>
  </si>
  <si>
    <t>Hang Lung Properties</t>
  </si>
  <si>
    <t>MTR</t>
  </si>
  <si>
    <t>Ezion Holdings</t>
  </si>
  <si>
    <t>Virbac</t>
  </si>
  <si>
    <t>Boskalis Westminster</t>
  </si>
  <si>
    <t>Inmarsat</t>
  </si>
  <si>
    <t>Sysmex</t>
  </si>
  <si>
    <t>Japan</t>
  </si>
  <si>
    <t>Banorte</t>
  </si>
  <si>
    <t>AT&amp;T</t>
  </si>
  <si>
    <t>ICICI</t>
  </si>
  <si>
    <t>Next</t>
  </si>
  <si>
    <t>Manx Telecom</t>
  </si>
  <si>
    <t>Energen</t>
  </si>
  <si>
    <t>Reckitt Benckiser</t>
  </si>
  <si>
    <t>Standard Life Aberdeen</t>
  </si>
  <si>
    <t>Shimano</t>
  </si>
  <si>
    <t>Felt it should be in HTT if in BF - following Germany/Japan exercise.</t>
  </si>
  <si>
    <t>Again, a c. 0.5% position so an up-or-out decision was needed. The Japanese list is arguably a little long in the HTT meaning target positions were &lt;1%. By selling Shimano, which has been rangebound for the last 5-odd years, we can now maintain bolder positions in our higher conviction Japanese names.</t>
  </si>
  <si>
    <t>Land Securities</t>
  </si>
  <si>
    <t>Schlumberger</t>
  </si>
  <si>
    <t>Boiron</t>
  </si>
  <si>
    <t xml:space="preserve">Norway (Govt) 4.5% 22/05/19 </t>
  </si>
  <si>
    <t>Bond</t>
  </si>
  <si>
    <t/>
  </si>
  <si>
    <t>Maturity.</t>
  </si>
  <si>
    <t>Natura</t>
  </si>
  <si>
    <t>Realty Income</t>
  </si>
  <si>
    <t>TVB</t>
  </si>
  <si>
    <t>US TSY 0.875% 15/06/19</t>
  </si>
  <si>
    <t>UK (Govt) 1.75% Gilt 22/07/19</t>
  </si>
  <si>
    <t>Krones</t>
  </si>
  <si>
    <t>RATIOS: Remove ARB in BF but retain in SCF. Concern on discretionary element to revenue and Australia exposure.</t>
  </si>
  <si>
    <t>Infosys</t>
  </si>
  <si>
    <t>Accesso</t>
  </si>
  <si>
    <t>Jain Irrigation</t>
  </si>
  <si>
    <t>Mattioli Woods</t>
  </si>
  <si>
    <t>Following ratios and Ratio minutes released on 07/11/19. Gradually selling down in the SCF. Hold for the AIM portfolios. Looks like cuttings costs, perhaps seeing some pressure? Should we read anything into the decision by Amati to buy Mattioli out of their option. See if we can find out.</t>
  </si>
  <si>
    <t>Pfeiffer Vacuum</t>
  </si>
  <si>
    <t>Zytronic</t>
  </si>
  <si>
    <t>Manila Water</t>
  </si>
  <si>
    <t>Deutsche Wohnen</t>
  </si>
  <si>
    <t>Staffline</t>
  </si>
  <si>
    <t>GILT 1.5% 22/01/2021</t>
  </si>
  <si>
    <t>US TSY 1.125% 31/08/2021</t>
  </si>
  <si>
    <t>US TSY 1.75% 30/06/2022</t>
  </si>
  <si>
    <t>Anta Sports Products</t>
  </si>
  <si>
    <t>Following the investment policy shift adding to equities adding to equities and associated changes in the IF. Removed from IF but remain in EMF.</t>
  </si>
  <si>
    <t>Unibail-Rodamco</t>
  </si>
  <si>
    <t>Following the investment policy shift adding to equities and associated changes in the IF. We have harboured concerns for some time about this stock. The material acquisition of Westfield did little to improve the situation. The company is yielding 10% and offers no dividend growth. The allocation shift was used as an opportunity to move out of this name.</t>
  </si>
  <si>
    <t>Vodafone</t>
  </si>
  <si>
    <t>Following the investment policy shift adding to equities and associated changes in the IF. Again concerns around this stock are longstanding. Offers no dividend growth. The allocation shift was used as an opportunity to sell the position and move into more attractive names.</t>
  </si>
  <si>
    <t>Treasury I-L 2.50% 16/04/2020</t>
  </si>
  <si>
    <t>Clinigen</t>
  </si>
  <si>
    <t>Clinigen is being removed from the preferred list. We have concerns that the business is moving away from the provision of niche medicines towards more commercial drugs (less differentiation from competition) and is taking on significant debt (to fund acquisitions) as a result.  The new CFO is felt to be weak and the financial statements have become increasingly opaque with a large number of adjustments. Clinigen is only held in AIM portfolios.</t>
  </si>
  <si>
    <t xml:space="preserve">Henkel AG &amp; Co KGaA </t>
  </si>
  <si>
    <t xml:space="preserve">Following Ratios. We have decided to sell Henkel from the BF and HTT and remove it from the preferred list. Although the adhesives segment is high quality, it is cyclical and could face further challenges. Further, we are not confident in the consumer division’s ability to grow, with concerns about competition, operational issues, and poor integration of acquisitions. Specifically, there is little to stop small competitors eroding Henkel’s market share. </t>
  </si>
  <si>
    <t>Cogna Educacao (Kroton)</t>
  </si>
  <si>
    <t>Further to our discussion at the recent EMF ratios, we are selling Cogna in the EMF. It is only 0.36% of the fund.
The obvious challenges to on-campus education with the Covid crisis are compounded by the significant level of debt the company holds and its wider operating environment which is becoming increasingly competitive.
Given the very small holding, we clearly have to make a decision whether we are prepared to have more conviction on the stock. We have come to the conclusion that we’re not willing to add to the position at this point, and there are still significant risks to the downside.</t>
  </si>
  <si>
    <t>Lindsay Corp</t>
  </si>
  <si>
    <t>After the new companies meeting, it was agreed to remove Lindsay from the preferred list due to concern about end market demand and caution about their growth strategy.</t>
  </si>
  <si>
    <t>Singapore Exchange</t>
  </si>
  <si>
    <t>We are selling Singapore Exchange from the EMF (1.5% of fund) and removing from the preferred list. This is not held by any other clients.
The stock has benefitted this year to date from the significant market volatility and associated volumes (in derivatives and equities). April has already seen significant falls in volumes, though.
The exchange continues to battle against Asian rivals, principally Hong Kong, as well as technological advances driving trading off exchange.
There looks to be little prospect of decent growth from here and the stock trades at c 22x next year’s earnings. The stock has been the 5th best contributor YTD for the EMF and is trading at/near all-time highs.</t>
  </si>
  <si>
    <t>Dorman Products</t>
  </si>
  <si>
    <t>The rationale for selling is principally concern about the quality of the management team, specifically their mistakes about customs tariffs and the move in facilities.  The share price has recovered somewhat from its low (+13% on the quarter but -17% YTD) and the holding in the SCF is in profit.</t>
  </si>
  <si>
    <t>Portmeirion Group</t>
  </si>
  <si>
    <t xml:space="preserve">Following a discussion at ratios. Discretionary spend. Shut down manufacturing facilities. Restarting now. Jury out on new CEO. Is tackling South Korean grey shipping issues, but will it be able to survive with its balance sheet? Is now the right time to sell? Perhaps there is some pent-up demand? It will be difficult for staff at Stoke on Trent facility to socially distance. Just appointed N+1 Singer, may indicate corporate activity (potential equity raise?). </t>
  </si>
  <si>
    <t>Walker Greenbank</t>
  </si>
  <si>
    <t xml:space="preserve">Following a discussiona t ratios. Exposed to UK economy/discretionary expenditure. Yet to see any recovery. Concerns. Could go bust, agreed £2.5m overdraft, furloughed most staff. </t>
  </si>
  <si>
    <t>Isra Vision</t>
  </si>
  <si>
    <t>10/02/20: Isra Vision announced that it will enter a strategic partnership with Atlas Copco, implemented via a friendly tender offer at EUR50 per share. This represents a 29% premium to the volume-weighted 3-month average price, or a 43% premium on Friday’s closing price. It will be paid in cash. Enis Ersu and other management have signed irrevocable undertakings to tender their shares (29% aggregate holding) and overall Atlas has secured 35% of all outstanding shares. A de-listing offer is planned to follow completion of the public tender offer.
Given that the stock is trading to a small premium to what looks like a pretty much confirmed deal, we have sold half of our holding in ISRA Vision today. The other half will be retained to be sold with the tender offer, unless the situation changes before then.  The stock will be retained on the preferred list until then.
24/06/20: Takeover completed for the Funds.</t>
  </si>
  <si>
    <t>Tractor Supply Company</t>
  </si>
  <si>
    <t>Sold in BF &amp; SCF following conclusion from Ratios. Strong recovery post Covid-19 trough, however concerns remain around slowing same store sales growth and cannibalisation. Time to exit.</t>
  </si>
  <si>
    <t>US TSY 1.5% 15/06/2020</t>
  </si>
  <si>
    <t>Norway (Govt) 3.75% 25/05/2021</t>
  </si>
  <si>
    <t>Following Investment Policy, decided to sell Norwegian bonds and replace them with medium term US Index Linked bonds to provide more protection against rising inflation post Covid-19.</t>
  </si>
  <si>
    <t>Norway (Govt) 2.0% 24/05/2023</t>
  </si>
  <si>
    <t>UK (Govt) 2% Gilt 22/07/20</t>
  </si>
  <si>
    <t>Close Brothers</t>
  </si>
  <si>
    <t>We are selling Close Brothers in the Income Fund.  This is to fund an expro but it has also been agreed that it will be removed from the preferred list.  As discussed at the recent ratios meeting.  The share price has recovered c25% since the beginning of April.  However, there seems little prospect of the dividend being reinstated in the short term, and the stock price may be vulnerable should bad debts rise significantly in coming months (as government support via the furlough scheme etc. is withdrawn).</t>
  </si>
  <si>
    <t>Germany (Fed Rep) 2.25% 04/09/20</t>
  </si>
  <si>
    <t>Mahindra &amp; Mahindra</t>
  </si>
  <si>
    <t>Following ratios: Zero car sales in India during April. Mahindra sold some tractors, at least. New management has started a strategic review of the business, and plan streamlining higher quality UV businesses with unprofitable businesses shelved - Korean vehicle brand could be one of these. Have struggled more in mainstream urban markets. Noted that tariffs protect the brand against international competition. Leverage is a concern. Rating is much lower than other Indian names. We sold the local holding of Mahindra, and will sell the remaining local shares once their conversion from GDR is complete.</t>
  </si>
  <si>
    <t>ETFS Gold Bullion Securities (USD)</t>
  </si>
  <si>
    <t>Gold</t>
  </si>
  <si>
    <t xml:space="preserve">Switch out of the higher fees of ETFS/WisdomTree Golds holdings, into iShares Physical Gold holding. There is a significant benefit from a lower OTC (24bps lower p.a.) and the provenance of the gold is much better (99.9% ‘good’ gold v c70%) and has a higher liquidity. Costs involved to switch the Funds shows that transfer costs ($47,065) are quickly absorbed (c. 90 days) by the reduced OTC which will provide a long term benefit to our clients.    </t>
  </si>
  <si>
    <t>ETFS Physical Gold (USD)</t>
  </si>
  <si>
    <t>Abcam</t>
  </si>
  <si>
    <t>Keppel</t>
  </si>
  <si>
    <t xml:space="preserve">Sold the entire holding in Keppel and remove the stock from the preferred list. It is/was not held in any other portfolios. Given a reasonable bounce of this year’s lows, and the fact that the stock was only c0.5% of the portfolio we have taken the opportunity to exit the position. Keppel remains significantly geared into Offshore and Marine capex, and there appears little short/medium term upside in this area. The earnings have been partially supported by property and its other businesses, but the visibility looks pretty limited in all areas. </t>
  </si>
  <si>
    <t>IPG Photonics</t>
  </si>
  <si>
    <t>In the short-term, IPG faces competition in a growing segment of its markets, and margin pressure from a new systems-based approach and from new markets. If industrial production were to come back strongly, customers might find the proposition of a more powerful, reliable and durable IPG laser more compelling. Otherwise, they are likely to opt for a cheaper alternative. New markets such as micro-electronics, telecoms and medical have been growing strongly and may continue to do so, but there is concern that IPG may lack expertise outside its core cutting and welding markets.</t>
  </si>
  <si>
    <t>Telekom Malaysia</t>
  </si>
  <si>
    <t>The stock has had a strong recovery and the stock now looks pretty fully valued with limited medium term growth prospects. The company suffered significantly with regulatory pricing pressures in 2018, but the outlook has since improved with fixed broadband (in particular) helping with WFH trends leading to a strong bounce in the share price.
The Malaysian telco sector always trades at a decent premium to regional peers, however,  and there looks like little top or bottom line growth for the foreseeable future from here.</t>
  </si>
  <si>
    <t>AG Barr</t>
  </si>
  <si>
    <t>Following the investment policy shift adding to equities adding to equities and associated changes in the IF.</t>
  </si>
  <si>
    <t>Changes made to the Income Fund as part of the Internationalisation of Income exercise &amp; following a New Companies discussion for the new names.</t>
  </si>
  <si>
    <t>South Africa</t>
  </si>
  <si>
    <t>Trend Micro</t>
  </si>
  <si>
    <t>Following Ratios and recent New Companies meetings, it was agreed to replace Trend Micro with a holding from Microsoft.
New companies discussion: Around 18-24 months ago I was espousing the competitive advantages someone like Microsoft has over Trend Micro.  They both appear to be on similar valuations (c. 35x) but Trend doesn’t seem to have anything like the same growth profile. I’m aware they are very different companies offering differing services, but in this one we seem to be taking the business risk without the rewards. I know I sound like a broken record on this one, but we have materially missed an opportunity and still question what Trend Micro is really offering us.  Questionable management, low growth and repetitive disappointing operational performance.  It’s 2019 cash flow was below that of 2017. It’s gone virtually nowhere in 5 years while the tech sector in general has rocketed.  I have always struggled with the investment case on this one, and cannot see the opportunity it provides.</t>
  </si>
  <si>
    <t>Fresenius Medical Care</t>
  </si>
  <si>
    <t>Europe</t>
  </si>
  <si>
    <t>Germany</t>
  </si>
  <si>
    <t>Following Ratios and recent New Companies meetings, it was agreed to replace Fresenius Medical with a holding of Novo Nordisk.
FME is driven by a multitude of complex factors but it’s hard to see much organic growth over the coming years. The top-line is decelerating, with declining incidence of ESRD in the US due to improvements in the prevention or postponement of kidney failure. Given that dialysis is the most expensive treatment in US healthcare, many parties are incentivised to continue eroding ESRD numbers. Biden is also likely to focus on improved transplant outcomes. Then there’s the margin headwinds: Parsadiv moving into the Medicare bundle; the end to suspension of Medicare sequestration; continued COVID costs; the impact of unemployment on payor mix (only 10% of patients are commercial but they drive 100% of the profitability); and home care. Home care is as much of a risk as it is an opportunity. If FME manages the transition well then it may be able to consolidate clinics and improve the payor mix, resulting in margin expansion. But it’s a long journey, and in the meantime, it’s building a significant cost base and competitors are moving into the market. Much of this will already be reflected in the price – at 15x earnings it’s not expensive. But there’s an opportunity cost to sticking around in a stock that’s looking sluggish at best for the foreseeable future.</t>
  </si>
  <si>
    <t>Vifor Pharma</t>
  </si>
  <si>
    <t>European Smaller Companies</t>
  </si>
  <si>
    <t>Switzerland</t>
  </si>
  <si>
    <t>At this week’s SCF ratios meeting we took the decision to remove Vifor Pharma from the Preferred List. It has been sold in the SCF this afternoon. Sales of one of its new drugs, Veltassa (potassium deficiency), have been slower-than-expected. COVID hasn’t helped, but management appear to have underestimated the competitive threat from Astra Zeneca’s Lokelma. The same dynamic could repeat this year with Astra Zeneca expected to gain approval for Roxadustat to treat anaemia. A core part of the Vifor’s business could be eroded if its anaemia franchise is threatened. SELL.</t>
  </si>
  <si>
    <t>Giant Manufacturing</t>
  </si>
  <si>
    <t>India &amp; Far East</t>
  </si>
  <si>
    <t>Taiwan</t>
  </si>
  <si>
    <t>As per March EM ratios, we have sold the holding in Giant in the EMF (c2.4% of the fund). Giant has spiked c20% after results at the end of last week, leaving it at an all-time high. Given we had planned to exit on a decent recovery, we have concluded that now is the time to do so. Rationale:
-	Increasing developed market exposure, particularly from the e-bike category, especially as we continue to concentrate on domestic consumption in EM.
-	Demand strength and supply tightness through covid is likely to roll off over the coming months – then competition will start to be more of an issue</t>
  </si>
  <si>
    <t>New company following initial research.</t>
  </si>
  <si>
    <t>After discussion at Ratios. For Ginko, they continue to face significant competition from foreign peers who possess strong brands trusted by Chinese consumers, whilst the emergence of local Chinese brands, who are gaining a greater share of the market via significant (digital) marketing spending, poses a further competitive threat. The market is also seemingly becoming more commoditised and driven by non-myopic consumers as opposed to those suffering from myopia, thus increasingly exposing the business to consumer tastes. Furthermore, Ginko’s expansion of its brand portfolio will require significant marketing expenditure to raise brand awareness, in which their core brands are not as dominant as they once were. Lastly, the share price has risen over the last few months, providing us with an opportunity to exit.</t>
  </si>
  <si>
    <t>CNOOC</t>
  </si>
  <si>
    <t>After discussion at Ratios. n relation to CNOOC, we feel uncomfortable about its inclusion within the US Entity List, in which the situation appears unlikely to improve given the rhetoric emanating from the Biden administration. There is also little evidence of an energy transition strategy unlike peers Shell and Total due to the State ownership (exacerbated by the company’s weak disclosure), whilst the oil price has recovered strongly in recent months.</t>
  </si>
  <si>
    <t>US TSY 1.125% 30/06/2021</t>
  </si>
  <si>
    <t>USD</t>
  </si>
  <si>
    <t>Following maturity.</t>
  </si>
  <si>
    <t>Arwana Citramulia</t>
  </si>
  <si>
    <t>Indonesia</t>
  </si>
  <si>
    <t>New lines in existing plants may lead to lower dividend payouts in the future. Being at mid to low-end of the market should have helped them against exporters but this hasn't materialised so they are moving upmarket to compete against foreign competitors. Good value, well run and is recovering from COVID-19, but concerns about industry challenges remain. Being illiquid means that we need to monitor carefully- considering taking down to 1% and then exiting full holding over the next 6 months. Being a commodity producer means that pricing power is difficult but logistically it has an advantage in Indonesia which is a geographically unique market. Sold half a couple of months ago. Weaker US dollar has helped lower costs (40% of cost base linked to US dollar). Digi brand doesn't really compete with Chinese imports, which are higher price. New brand Arna may compete more but distribution and settlement terms more favourable.</t>
  </si>
  <si>
    <t>Anika Therapeutics</t>
  </si>
  <si>
    <t>US Smaller Companies</t>
  </si>
  <si>
    <t>After discussing the company at the most recent SCF Ratios, we have decided to remove Anika from the Preferred List.
Our main concerns relate to significant changes in the business strategy driven by an overhaul of the management team. Joint pain management (2/3 of the business) is now a mature market (Anika forecast a 1% CAGR going forwards). Growth prospects within this market have continually weakened, and Anika are having to use more cash to undertake further clinical trials for Cingal in the US, which they do not expect to generate revenue until at least 2024.
As a result, Anika are pivoting towards the joint preservation and restoration markets via two recent acquisitions. The newly acquired companies have broad portfolios though have yet to see their products widely adopted by physicians. We are not convinced that management can increase adoption given their lack of a track record in relation to commercial execution. This means that Anika’s target to double total revenue by 2024 (based on 2019) looks optimistic.</t>
  </si>
  <si>
    <t>StoneCo</t>
  </si>
  <si>
    <t>Following ratios, we should add a position in StoneCo and Midea. Midea will require stockconnect paperwork so may take some time.</t>
  </si>
  <si>
    <t>During the pandemic, Stone increased their lending activity to try to take advantage of peers who had reduced/stopped prepayment loan issuance and relied on the implementation of the central credit registry system to ensure that they would be repaid by business owners. Analysts subsequently revised their forecasts for the credit business on the back of increased lending activity. But delays in the implementation led to Stone being unable to recoup a sizeable proportion of their loans, and management’s credibility has suffered as a result of their potential naivety. Stone has since revamped its credit business requiring more collateral from business owners. The implementation of the credit registry system will however put further pressure on lenders given that the aim is to increase competition and access to financing for business owners. Intense competition also makes it difficult for Stone and its peers to pass on higher funding costs (due to rising rates) without creating higher customer churn, so margins are likely to be squeezed as Prato forecasts that hikes will continue throughout 2022. We agreed to sell StoneCo at the subsequent Ratios meeting.
Upside catalysts include a faster-than-expected scaling up of their new credit strategy and the successful integration of Linx, which would help Stone monetise their enterprise software segment.
The team who attended agree that Stone is now a turnaround story, and therefore should be removed from the Balanced Fund (especially given its very small position and limited conviction to increase its position), but retained in the EMF (where there is a bigger holdings and more scope to have a longer list of names). The conclusion will be decided at Ratios.</t>
  </si>
  <si>
    <t>European Investment Bank FRN 10/01/22</t>
  </si>
  <si>
    <t>Migros Ticaret</t>
  </si>
  <si>
    <t xml:space="preserve">After several discussions regarding Turkey during Ratios, we have decided to exit the country and in doing so, remove BIM and Migros from the Preferred List. As you will be able to see from our meetings with both companies last summer, we believe that they possess good growth prospects given the continued formalisation of the domestic food retail sector. However, continued unorthodox economic policies have led to our decision to sell both stocks. We will watch from the side-lines given that our concerns do not relate to the companies themselves. </t>
  </si>
  <si>
    <t>BIM Birlesik Magazala</t>
  </si>
  <si>
    <t>Turkey</t>
  </si>
  <si>
    <t>Vivo Energy</t>
  </si>
  <si>
    <t>Offer from Vitol to acquire company. To quote from the release: “The Offer follows Vivo having received an unsolicited non-binding proposal from Vitol for a possible cash offer at US$1.55 per Vivo Share (113 pence per share on the basis of 1.37 exchange rate) on 2 February 2021 (the "February Proposal"). The February Proposal was unanimously rejected by the Independent Vivo Directors on 11 February 2021. Vivo received a further proposal in September 2021, informing it that Vitol had agreed on a non-binding basis to acquire the Helios Entities' 27.1 per cent. shareholding in Vivo (the "September Proposal"). Due to the Existing Vitol Shareholders' 36.0 per cent. shareholding, the agreement with Helios meant that there was a risk that minority shareholders may become disadvantaged through acceptance of an offer that they might otherwise not have wanted to accept, in order not to remain a shareholder in an illiquid position. As a result, the Independent Vivo Directors engaged with BidCo to negotiate a fair value for the minority Vivo Shareholders.”</t>
  </si>
  <si>
    <t>Fuchs Petrolub</t>
  </si>
  <si>
    <t>Following meeting with UBS analyst and Ratios.
Ratios conclusion: Demand issues continue with respect to EV penetration. Valuation has risen sizeably. Acquisitions gross margins were lower. More miles driven should be good news in short-term. Longer AMMO list. Growth cyclical. Will have a much clearer idea in the next 18 months if they will be major players in EVs. May be rerating if new demand cannot replace old ICE demand. Second-hand car markets remains strong but rising rates could impact future sales. HS and AL met with a UBS Analyst- conclusion is to sell due to long-term volume threats associated with the transition to EVs and growth prospects.
Analyst meeting conclusion: Fuchs will face increasing pressure in the auto business (45% of revenue) as penetration of EVs increases over coming years. The impact of new EVs at the moment is small (only 10% of sales are first fill) but as the fleet grows, the aftermarket will also be impacted (35% of sales). The analysts explained the EV teardown, and it’s difficult to see market share gains and margin improvements offsetting volume declines. It was interesting to hear that companies across the supply chain are very reluctant to talk about the impact of EVs on their businesses – if it was positive, there would be more information provided. The company should have a pretty clear idea of what models its products are specified into 2-3 years ahead of launch. We’re over the peak of holding onto this for the economic rebound and I’d support removing it from the preferred list. (AL/HS)</t>
  </si>
  <si>
    <t>NCC Group</t>
  </si>
  <si>
    <t>UK Smaller Companies</t>
  </si>
  <si>
    <t>Following recent meeting with CEO and CFO and Ratios meeting.
Ratios conclusion: Recent update was at the top end of its forecast. They have a good niche but appear fully valued. Strong management team. Growth will not be significant but likely to remain robust. CEO is a turnaround man - may disappear? Holding onto staff much more effectively. Risk that consultants leave and set up on their own. Escrow business is growing again. RI and AL recently attended a group call. Plans to expand the business into new areas which will be costly and provide no guarantee of returns given the need to establish new teams (sizeable execution risk). Moving away from their core escrow and IT security businesses which are more mature. Wage inflation a threat. Staff turnover has moved up (&gt;20%).</t>
  </si>
  <si>
    <t>Barloworld</t>
  </si>
  <si>
    <t>Following Ratios. Exposure to unfavourable automotive and mining sectors in SA. Sold business in Liberia. Acquiring Mongolian Caterpillar business which will complement Russian Caterpillar operations. Mining- half of revenues generated from gold in Russia which has done well. JV in DRC issues. Will likely benefit from global reflation and a macro improvement in SA. Core SA equipment business margins are improving, mining remains resilient. Car rental utilisations have improved as they have consolidated their fleet. Simplification of the business will continue. Completed disposal of motor retail business and proceeding with logistics disposal. Concentrating on industrial equipment and consumer business now. Strong performance driven by buoyant commodity environment. Have reinstated the dividend. Coal exposure is a longer-term risk.</t>
  </si>
  <si>
    <t>MISUMI Group</t>
  </si>
  <si>
    <t>9962 JP Equity</t>
  </si>
  <si>
    <t>Shimadzu</t>
  </si>
  <si>
    <t>7701 JP Equity</t>
  </si>
  <si>
    <t>GB Group</t>
  </si>
  <si>
    <t>GBG LN Equity</t>
  </si>
  <si>
    <t>New company following initial research - and some excess cash in the SCF.</t>
  </si>
  <si>
    <t>DS Smith</t>
  </si>
  <si>
    <t>SMDS LN Equity</t>
  </si>
  <si>
    <t xml:space="preserve">IF Remodelling:
We have reviewed the Income Fund and decided to make a number of changes. The objective is to achieve growth of income (overall distribution) and reduce our exposure to equities that we are concerned about (due to the outlook for either the company’s dividend or general trading).
• US dollar exposure in the bond allocation will be increased through the addition of a medium dated US note with an effective yield of c. 2.5%. This will be funded by the sales of our positions in a lower yielding gilt and two lower yielding US treasuries. Bringing the IF portfolio back in line with the overall model will also yield c. £6.3m of additional investment into this medium dated US note (funded by equity sales).
• UK equity allocation will be reduced by c. 3% (to 32%). Berkeley, Greene King and Keller will be removed from the preferred list. Profits will be taken in Hill &amp; Smith, Rio Tinto and Spirax-Sarco. Our position in Close will be raised to just under 2%, we will take new positions in Assura and DS Smith.
• US equity allocation will largely unchanged at 9%. Our exposure to AT&amp;T will be reduced to 1%, the proceeds will be used to top up National Retail and Realty Income to just above 1% each. We will increase our holding in Schlumberger to 1.4%.
• Emerging market equity allocation will increase by around 1% (to a little over 9%). Andina, CNOOC, MTR and Keppel will be sold. Profits will be taken in Vitasoy. The proceeds, in combination with surplus from other noted sales, will be used to add positions in Kroton, Thai Bev, Dali Foods, Giant and Komercni Bank
• European equity allocation will remain unchanged
• Though there is an element of uncertainty due to market movements. We would hope to arrive at an asset allocation of: Equities 6%, Bonds 34% (run closer to 34.5%), Gold 5%, Cash 1% (run closer to .5%)
• This plan yields an annualised forecast distribution of approximately 74 pence per unit, an uplift of around 2.3% when compared to the CY distribution to 31/12/17 of 72.288 pence per unit. For those in Haddington that were involved in the preparation of this plan, the income forecast is slightly lower than our initial calculation due to taxation.
</t>
  </si>
  <si>
    <t>Victrex</t>
  </si>
  <si>
    <t>VCT LN Equity</t>
  </si>
  <si>
    <t>Victrex is being added to the preferred list, and will be bought in SCF. Unfortunately, its yield is insufficient for IF at the moment.
Victrex plc manufactures and sells a thermoplastic, under the trademark PEEK. Their PEEK products are used primarily by compounders and processors, in order to manufacture products in a range of industrial applications.  It is listed in the UK and has a market cap of ~£2.3bn.  It is worth noting that PEEK is a polymer but is fully recyclable (reworkable), and is never single use.
INVESTMENT THESIS
• Creator and global market leader in PEEK (high performance polymer)
• Long and successful track record of innovation
• Strong balance sheet, high margin and cash generative
• Growth underpinned by mega-trends: lighter, stronger and thinner plastic alternatives to existing products (metals, lesser plastics)
• Quality, consistency and scale provide competitive advantage
Conclusion
Though not a new technology, significant opportunities for PEEK remain. The global market for PEEK is expected to grow at 9% CAGR out to 225. Victrex hope to capitalise on several so-called ‘mega-trends’ to spur growth and expand market share. Principally, these trends are underpinned by demand for efficiency (lighter weight, reduced maintenance) where the chemical properties of PEEK offer a compelling potential solution. As a company, Victrex has a long and successful track record of innovation from a position of market leadership. Given significant market opportunities there is no reason to believe that management cannot continue to execute well (historical ROE is consistently &gt;2%). A highly cash generative business with a net cash balance sheet, Victrex also offers a reliable yield of c. 3.6% (and they occasionally pay specials). FY18 P/E is 2x and P/CF is a little less at 19x. For expected earnings growth of 8.4% CAGR to 22. This is an interesting story that is well worth considering for either the SCF or the IF.</t>
  </si>
  <si>
    <t>Gamma Communications</t>
  </si>
  <si>
    <t>GAMA LN Equity</t>
  </si>
  <si>
    <t>This is a suitable company for the AIM preferred List.  It is a well-established business, in a growing market, with high levels of recurring revenue and good cash conversion.  The business is net cash and pays a modest, but progressive dividend, that currently yields 1.3%.  Whilst it would be vulnerable to an economic downturn in the UK, it has a flexible cost base with 2/3 costs staff and has a well-diversified customer base.  On a 3-5yr basis the outlook is positive and margins stable.  However, we do need to watch how the market for their key products SIP and Hosted PBX evolves and signs of pricing pressure or weakness in their market position.</t>
  </si>
  <si>
    <t>TELUS Corp</t>
  </si>
  <si>
    <t>T CN Equity</t>
  </si>
  <si>
    <t>USA and Canada</t>
  </si>
  <si>
    <t>TELUS is an attractive company with a track record of strong and consistent expansion. It offers a reliable dividend track record at an attractive yield (4.5%) with the prospect of above inflation dividend growth. The journey ahead will not be all plain sailing. TELUS operate in a testing industry with obvious threats: competition and regulation, namely. However, management have demonstrated their competence over time and should be trusted to navigate the company through any future challenges. TELUS is the fastest growing of Canada’s big three telcos. This growth is underpinned by the straightforward customer offering, their nationwide network coverage (99% of population), and the ongoing roll out of their fibre optic network. Customer retention is highest of the big three (i.e. they consistently deliver the lowest churn rate) and demand for high-speed internet remains strong.</t>
  </si>
  <si>
    <t>Basler AG</t>
  </si>
  <si>
    <t>Edwards Lifesciences</t>
  </si>
  <si>
    <t>EW US Equity</t>
  </si>
  <si>
    <t>There was broad support at NC to take a toehold in Edwards Lifesciences, whilst cutting the Abbott holding, pending some further work. 
Thanks for providing the additional analysis.  I think we should go ahead with the partial switch into Edwards Lifesciences but not Resmed at the moment.</t>
  </si>
  <si>
    <t>Gorman-Rupp</t>
  </si>
  <si>
    <t>GRC US Equity</t>
  </si>
  <si>
    <t>Following discussions at the new companies meeting, and some previous work, we have added this to the SCF.</t>
  </si>
  <si>
    <t>Following ratios and Ratio minutes released on 7/11/19. Gradually selling down in the SCF. Hold for the AIM portfolios. Looks like cuttings costs, perhaps seeing some pressure? Should we read anything into the decision by Amati to buy Mattioli out of their option. See if we can find out.</t>
  </si>
  <si>
    <t>Learning Technologies</t>
  </si>
  <si>
    <t>LTG LN Equity</t>
  </si>
  <si>
    <t>During AIM ratios last week we have decided to add Learning Technologies Group (LTG LN) to the Preferred List for inclusion in AIM portfolios, with shares to be bought for clients at the next appropriate opportunity. 
Learning Technologies Group (LTG) is a market-leader in workplace digital learning. It provides a platform for delivery of educational content in the corporate environment. It develops and owns some learning content itself, but also supports companies to develop bespoke content themselves. It’s a beneficiary of structural growth in corporate learning as managers look for more effective and flexible ways of monitoring and improving the skillset of employees. In addition, given the fragmented marketplace, there are also good opportunities for inorganic growth, which management are prepared to fund carefully with debt. Whilst LTG has more of a growth orientation than some other companies in AIM portfolios, it appears well run, has a rising share of recurring revenue (SaaS model), is asset-light and has solid cash generation. Overall, it was agreed it makes a good fit for AIM portfolios.</t>
  </si>
  <si>
    <t>Energy Recovery</t>
  </si>
  <si>
    <t>ERII US Equity</t>
  </si>
  <si>
    <t>Introduced after New Companies. We are planning to take a 1% holding in the company ahead of results on the 5th March in the SCF.
Energy Recovery has a dominant position  in a sub-set of the desalination market that is seeing strong growth from multiple long-term trends, including population growth, urbanisation, industrialisation, agricultural intensification and climate change. In addition to growth from global desalination capacity, an important new growth driver has emerged, namely the conversion of old thermal desalination plants to new reverse osmosis plants. The CFO suggested top line growth of 2-25% this year would be achieved. It looks expensive, but this reflects excellent 3-year visibility in sales and the fact that, whilst not guaranteed, its Vorteq product offers significant upside. Subject to commercialisation, Schlumberger will roll out Vorteq to its entire active fleet of fracking units globally and pay Energy Recovery an annual royalty of $1.5m per unit. Conceivably Schlumberger’s fracking fleet could be anywhere between 5 and 15 units (my ballpark estimate), therefore Vorteq could add between $75 m and $225 m to its top line over time, in effect a 2 to 4-fold increase on current revenues. The company is making every effort to commercialise Vorteq and has invested heavily in a new testing facility to reach that milestone. Key weaknesses/risks are cyclicality of end markets, a relatively narrow product range and high customer concentration, but the upside is there and I would be in favour of holding this in the SCF. JK 21/1/2.</t>
  </si>
  <si>
    <t>Treausry I-L 1.875% 22/11/2022</t>
  </si>
  <si>
    <t>UKTI 1.875 11/22/22 Corp</t>
  </si>
  <si>
    <t>GBP</t>
  </si>
  <si>
    <t>22/11/2022</t>
  </si>
  <si>
    <t>GILT 2.25% 07/09/2023</t>
  </si>
  <si>
    <t>07/09/2023</t>
  </si>
  <si>
    <t>30/06/2022</t>
  </si>
  <si>
    <t>Hella KGaA Hueck</t>
  </si>
  <si>
    <t>Watsco</t>
  </si>
  <si>
    <t>WSO US Equity</t>
  </si>
  <si>
    <t>Omnicell</t>
  </si>
  <si>
    <t>OMCL US Equity</t>
  </si>
  <si>
    <t>Discussed in length and added after New Companies session in following the recent market falls due to Covid-19.</t>
  </si>
  <si>
    <t>Xero</t>
  </si>
  <si>
    <t>XRO AU Equity</t>
  </si>
  <si>
    <t>Judges Scientific</t>
  </si>
  <si>
    <t>JDG LN Equity</t>
  </si>
  <si>
    <t>Cisco Systems</t>
  </si>
  <si>
    <t>CSCO US Equity</t>
  </si>
  <si>
    <t>Segro</t>
  </si>
  <si>
    <t>SGRO LN Equity</t>
  </si>
  <si>
    <t>Following New Companies. Since the initial discussions a week or so ago, JEM/CW have assisted with further work on Segro via joint conference calls with Paul Cable (a European property expert), a call with Segro last week as well as reviewing notes. The key opportunity (and execution risk) for Segro is their continued steady buildout of their European operations. Looks a great long term story.</t>
  </si>
  <si>
    <t>GILT 0.5% 22/07/2022</t>
  </si>
  <si>
    <t>UKT 0.5 07/22/22 Corp</t>
  </si>
  <si>
    <t>Addition following maturity.</t>
  </si>
  <si>
    <t>Robertet</t>
  </si>
  <si>
    <t>RBT FP Equity</t>
  </si>
  <si>
    <t>At the New Companies Meeting yesterday we decided to add Robertet to the Preferred List with the intention of buying a half-holding in the SCF.
We have been watching French company Robertet, (natural flavours and fragrances), for some 6 months. The share has lost ground since highs last year, and we now view the minority positions taken by Firmenich and Givaudan as supportive of the long-term prospects for the company.</t>
  </si>
  <si>
    <t>EMIS Group</t>
  </si>
  <si>
    <t>EMIS LN Equity</t>
  </si>
  <si>
    <t>Following recent new companeis work. EMIS will add diversification to the AIM portfolios with its relatively defensive revenue profile, high levels of recurring revenue and sticky relationships with its clients ie GP Practices.  Whilst the pace of innovation may not be as fast as the NHS would like, this provides future growth opportunities outside the core maturing GP records software.</t>
  </si>
  <si>
    <t>US TIPS 0.5% 15/01/2028</t>
  </si>
  <si>
    <t>15/01/2028</t>
  </si>
  <si>
    <t xml:space="preserve">US TIPS 0.875% 15/01/2029 </t>
  </si>
  <si>
    <t xml:space="preserve">5/01/2029 </t>
  </si>
  <si>
    <t>US TSY 0.125% 31/05/2022</t>
  </si>
  <si>
    <t>Replace the maturity of 15/6/2 US TSY with short dated holding.</t>
  </si>
  <si>
    <t>31/05/2022</t>
  </si>
  <si>
    <t>US TSY 1.875% 30/09/2022</t>
  </si>
  <si>
    <t>30/09/2022</t>
  </si>
  <si>
    <t>Soitec</t>
  </si>
  <si>
    <t>SOI FP Equity</t>
  </si>
  <si>
    <t>Following New Company work.</t>
  </si>
  <si>
    <t>iShares Physical Gold (USD)</t>
  </si>
  <si>
    <t xml:space="preserve">Switch out of the higher fees of ETFS/WisdomTree Golds holdings, into iShares Physical Gold holding. There is a significant benefit from a lower OTC (24bps lower p.a.) and the provenance of the gold is much better (99.9% ‘good’ gold v c7%) and has a higher liquidity. Costs involved to switch the Funds shows that transfer costs ($47,65) are quickly absorbed (c. 9 days) by the reduced OTC which will provide a long term benefit to our clients.    </t>
  </si>
  <si>
    <t>Churchill China</t>
  </si>
  <si>
    <t>CHH LN Equity</t>
  </si>
  <si>
    <t>Churchill China has the stability of family ownership and meaningful cash on its balance sheet.  Churchill benefits from its various competitive advantages with respect to its differentiated product lines, flexibility and competitive advantages. The 22 year history gives considerable comfort the business will still be around for a long time.</t>
  </si>
  <si>
    <t>Sonic Healthcare</t>
  </si>
  <si>
    <t>SHL AU Equity</t>
  </si>
  <si>
    <t xml:space="preserve">Changes made to the Income Fund as part of the Internationalisation of Income exercise &amp; following a New Companies discussion for the new names.
Sonic Healthcare (market cap 16.4 bn AUD, 12.7 bn USD) is a leading global provider of laboratory testing and diagnostics for the healthcare industry. It is listed and headquartered in Australia (26% of sales), with operations also in the US (32%) and Europe (Germany 23%, rest of Europe 19%). It differentiates itself in its market through the speed, range and quality of its testing and diagnostic services. Its balance sheet is in good shape (net-debt/equity ex- op leases c. 3%), has an excellent dividend track record and yields 2.8% currently. Organic growth is being driven by 1) an ageing population, 2) healthcare budgets that increasingly recognise that low-cost pre-emptive testing can reduce high-cost hospital care and 3) the rise in personalised medicine. Inorganic growth also remains an important contributor to growth particularly in the US where the market is highly fragmented. Sonic Healthcare’s customers are GPs and hospital doctors, but it is governments and insurers that foot the bill; thus regulatory/pricing pressure is the principal risk. However, Sonic Healthcare has seemingly managed this well. It has offset pricing pressure by building scale, centralising and automating tests to drive down unit costs and bringing in a steady flow of new  tests and services. In recent times Sonic Healthcare has been a net beneficiary of the COVID-19 pandemic. Volumes in its core business have suffered but it has processed a large share of the COVID-19 PCR tests in the US, Germany and the UK. The market expects PCR volumes to decline from here which explains why Sonic Healthcare’s P/E is 15x this year’s earnings, but 22x next year’s earnings. I think, however, that we can afford to be a little more positive. I would postulate that, while COVID-19 cases decline globally, mass testing will persist for much longer as nations continue to test large swathes of their citizens hoping to identify and crack down on new variants of the virus. Moreover, Sonic Healthcare also provides antibody tests which will be key to monitoring the long-term efficacy of vaccines.  Sonic Healthcare should prove to be a reliable dividend payer and thus looks to be a good way to internationalise the Income Fund (&lt;1% of sales in UK) and add some healthcare exposure too. </t>
  </si>
  <si>
    <t>Nabtesco</t>
  </si>
  <si>
    <t>6268 JP Equity</t>
  </si>
  <si>
    <t>Nissan Chemical Industries</t>
  </si>
  <si>
    <t>4021 JP Equity</t>
  </si>
  <si>
    <t>Flowers Foods</t>
  </si>
  <si>
    <t>FLO US Equity</t>
  </si>
  <si>
    <t>Changes made to the Income Fund as part of the Internationalisation of Income exercise &amp; following a New Companies discussion for the new names.
Covid has had an impact but where Flowers have lost sales i.e. restaurants, café’s and thrift stores, volumes have almost all been made up from higher sales in supermarkets. Their demonstrable ability to flex their business model is a key reason why I’d support buying this for the IF. There should be revenue growth from expansion in the regions where they are relatively new entrants and also from M&amp;A. The focus on branded products, their ability to continue to use scale to drive efficiencies and strong balance sheet should make their dividend sustainable.</t>
  </si>
  <si>
    <t>BAG LN Equity</t>
  </si>
  <si>
    <t>Microsoft</t>
  </si>
  <si>
    <t>MSFT US Equity</t>
  </si>
  <si>
    <t>Following extensive New Company work (meeting 3/3/21), added position in the portfolio.
Microsoft is not only a high-quality business, but it is a unique business. Firstly, it possesses an annuity-like income stream from Office 365 subscriptions and licenses (which increases as enterprises grow in scale), and also makes money from other companies as it licenses its Windows operating system to OEMs such as Dell and HP. More significantly, it stands to benefit from enterprises making their move to the cloud, where its distinction from other cloud vendors arises from being a ‘full stack’ operator i.e. Microsoft Azure offers data centres (IaaS), a platform that runs software (PaaS), as well as software solutions (SaaS)- all on a subscription basis. Azure revenues have subsequently grown at an average of 86% a year since 215, where it is now estimated to be a $25bn business. And the market is expanding. Regulatory threats in my view are anaemic because 1) Microsoft has lost its dominance of the development market (software and enterprises have since succeeded via the web thus bypassing the need to be installed on Windows), and 2) it has lost its dominance of the client to smartphones. A material threat would however be if enterprises revolted against Microsoft due to feeling ‘locked-in’ by its enterprise ecosystem- this however seems unlikely given the utility that Microsoft provides its enterprise customers. The valuation is acknowledged, and should be discussed.</t>
  </si>
  <si>
    <t>Asahi Intecc</t>
  </si>
  <si>
    <t>7747 JP Equity</t>
  </si>
  <si>
    <t>HMS Networks</t>
  </si>
  <si>
    <t>HMS SS Equity</t>
  </si>
  <si>
    <t xml:space="preserve">Following New Company work. HMS Networks provides technology (hardware and associated software) that enables industrial machinery and devices to communicate and share information. It is a beneficiary of growth of industrial automation, building automation, remote operation of machinery and, over the long-term, the integration of 5G into factories. Its global leadership position, in terms of market share (3% of TAM), technology and service appear robust and, with new products, technology and acquisitions planned, there appears plenty of scope for growth. It’s very cash generative and pays a dividend, although will trim this to from a 5% to 3% pay-out ratio to provide extra cash for acquisitions. Its balance sheet is strong, but equally the company will not be afraid to add leverage for the right investments. This is an under-researched stock, covered by only 3 nordic research houses, but that doesn’t mean it isn’t highly priced. P/E for 221 is now in the high 5s, with investors encouraged recently by its Q1 trading statement which demonstrated a recovery in industrial demand. In summary, I think HMS Networks offers an excellent thematic play on industrial automation and think we should add it to the SCF. Given its valuation multiple, a small position would be preferable in the short-term. </t>
  </si>
  <si>
    <t>US TSY 0.25% 15/06/2024</t>
  </si>
  <si>
    <t>15/06/2024</t>
  </si>
  <si>
    <t>Porvair</t>
  </si>
  <si>
    <t>PRV LN Equity</t>
  </si>
  <si>
    <t>Following a meeting with management and the discussion at NewCos, we have decided to add Porvair to the Preferred List, with an initial holding size of .5% due to cash available in the fund as well as liquidity. We will increase the position size in due course. 
A quick summary:
•Porvair makes specialist components and consumables and is a market leader in a number of niche growth markets, which stands to benefit from changes in regulation (which drives replacement cycles) and the growth of industrial and life sciences markets as well as increased demand for aluminium as economies transition towards a green future.
•Porvair’s industry has high barriers to entry due to customer stickiness and accreditation of products, in which Porvair produces goods which are a small proportion of a customers’ total product cost. 
•Management expect stronger growth prospects going forwards driven by new product development, stronger investments into laboratories post-pandemic, regulatory tailwinds and bolt-on acquisitions, whilst they will also benefit from a recovery in air travel.</t>
  </si>
  <si>
    <t>SimCorp A/S</t>
  </si>
  <si>
    <t>SIM DC Equity</t>
  </si>
  <si>
    <t>Following new companies work. Overall the call served to strengthen my view that SimCorp is a well-run, cash-generative software business that is in a great position to benefit from long-run fee and cost pressures facing the world’s largest investment management firms. The key threat is competition from Blackrock, but SimCorp has the edge in a number of areas and maintains a healthy level of investment in R&amp;D. Importantly, the market is underpenetrated and therefore there is plenty of room for growth. BUY JK 15/9/21 for the SCF.</t>
  </si>
  <si>
    <t>IDOX</t>
  </si>
  <si>
    <t>IDOX LN Equity</t>
  </si>
  <si>
    <t>Following New Companies work. It was decided that we would take a 2% intial holding in IDOX. A new management team has been appointed since MW sold out of the original position for AIM Portfolio Service (216).  The new CEO and CFO have stabilised the business and improved the quality of earnings, improved cashflow, reinstating dividend and increased recurring revenue (57%).  The business is now entering more outward looking and plans to grow both organically (low-mid single digits) and via small bolt on acquisitions. It has also refocused itself on the UK and Public Sector. Shares are trading around 25x 222e and pay a modest, growing dividend yielding .5% NB IdoxPlc website notes that ‘the company has not applied or agreed to have any of its securities admitted or traded on any other exchange’, therefore shares should qualify for BR as other criteria met.</t>
  </si>
  <si>
    <t>Somero Enterprises</t>
  </si>
  <si>
    <t>SOM LN Equity</t>
  </si>
  <si>
    <t>Following updates sent round by Adam following New Companies work, it was decided we would take an intial 2% holding.
Value proposition – higher quality finish of screed flooring, more productive on site, and lower labour costs. Committed to dividend policy. LW previously noted the company will not do share buybacks as feedback from shareholders was a clear preference for dividends and specials, but recent (small) buyback program to offset dilution from reward scheme. Net cash ($33m) and given history under PE ownership management keen to maintain cash position.</t>
  </si>
  <si>
    <t>UK 0.125% 31/01/2023</t>
  </si>
  <si>
    <t>Following maturity of European Investment Bank FRN 1/1/22.</t>
  </si>
  <si>
    <t>Lloyds Banking Group</t>
  </si>
  <si>
    <t>LLOY LN Equity</t>
  </si>
  <si>
    <t>SSE</t>
  </si>
  <si>
    <t>SSE LN Equity</t>
  </si>
  <si>
    <t>Embecta</t>
  </si>
  <si>
    <t>EMBC US Equity</t>
  </si>
  <si>
    <t>CRDA LN Equity</t>
  </si>
  <si>
    <t>GlaxoSmithKline</t>
  </si>
  <si>
    <t>GSK LN Equity</t>
  </si>
  <si>
    <t>NG/ LN Equity</t>
  </si>
  <si>
    <t>Rio Tinto</t>
  </si>
  <si>
    <t>RIO LN Equity</t>
  </si>
  <si>
    <t>AI FP Equity</t>
  </si>
  <si>
    <t>ASML NA Equity</t>
  </si>
  <si>
    <t>EL FP Equity</t>
  </si>
  <si>
    <t>KYGA ID Equity</t>
  </si>
  <si>
    <t>KNIN sw Equity</t>
  </si>
  <si>
    <t>NOVOB DC Equity</t>
  </si>
  <si>
    <t>SU FP Equity</t>
  </si>
  <si>
    <t>SGSN SW Equity</t>
  </si>
  <si>
    <t>TTE FP Equity</t>
  </si>
  <si>
    <t>ARB Corporation</t>
  </si>
  <si>
    <t>ARB AU Equity</t>
  </si>
  <si>
    <t>Bapcor</t>
  </si>
  <si>
    <t>BAP AU Equity</t>
  </si>
  <si>
    <t>TechnologyOne</t>
  </si>
  <si>
    <t>TNE AU Equity</t>
  </si>
  <si>
    <t>Abbott Laboratories</t>
  </si>
  <si>
    <t>Ansys Inc</t>
  </si>
  <si>
    <t>ANSS US Equity</t>
  </si>
  <si>
    <t>Becton Dickinson</t>
  </si>
  <si>
    <t>BDX US Equity</t>
  </si>
  <si>
    <t>ECL US Equity</t>
  </si>
  <si>
    <t xml:space="preserve">Mettler Toledo </t>
  </si>
  <si>
    <t>MTD US Equity</t>
  </si>
  <si>
    <t>National Retail Properties Inc</t>
  </si>
  <si>
    <t>NNN US Equity</t>
  </si>
  <si>
    <t>Paychex</t>
  </si>
  <si>
    <t>PAYX US Equity</t>
  </si>
  <si>
    <t>AGR LN Equity</t>
  </si>
  <si>
    <t>HILS LN Equity</t>
  </si>
  <si>
    <t>James Fisher &amp; Sons</t>
  </si>
  <si>
    <t>FSJ LN Equity</t>
  </si>
  <si>
    <t>ROR LN Equity</t>
  </si>
  <si>
    <t>SXS LN Equity</t>
  </si>
  <si>
    <t>Spirax Sarco</t>
  </si>
  <si>
    <t>SPX LN Equity</t>
  </si>
  <si>
    <t>TET ln Equity</t>
  </si>
  <si>
    <t>XP Power</t>
  </si>
  <si>
    <t>XPP LN Equity</t>
  </si>
  <si>
    <t>BEAN SW Equity</t>
  </si>
  <si>
    <t>Dr Hoenle</t>
  </si>
  <si>
    <t>OSSR DC Equity</t>
  </si>
  <si>
    <t>Rubis</t>
  </si>
  <si>
    <t>RUI FP Equity</t>
  </si>
  <si>
    <t>Somfy</t>
  </si>
  <si>
    <t>SO FP Equity</t>
  </si>
  <si>
    <t>Sonova</t>
  </si>
  <si>
    <t>SOON sw Equity</t>
  </si>
  <si>
    <t>Teleperformance</t>
  </si>
  <si>
    <t>TEP FP Equity</t>
  </si>
  <si>
    <t>ATR US Equity</t>
  </si>
  <si>
    <t>Helios Technologies</t>
  </si>
  <si>
    <t>HLIO US Equity</t>
  </si>
  <si>
    <t>Proto Labs</t>
  </si>
  <si>
    <t>PRLB US Equity</t>
  </si>
  <si>
    <t>US Physical Therapy</t>
  </si>
  <si>
    <t>Advanced Medical Solutions</t>
  </si>
  <si>
    <t>Alliance Pharma</t>
  </si>
  <si>
    <t>APH LN Equity</t>
  </si>
  <si>
    <t>Craneware</t>
  </si>
  <si>
    <t>Dotdigital Group</t>
  </si>
  <si>
    <t>Johnson Service Group</t>
  </si>
  <si>
    <t>Latham (James) PLC</t>
  </si>
  <si>
    <t>Nichols</t>
  </si>
  <si>
    <t>Renew Holdings</t>
  </si>
  <si>
    <t>Restore Group</t>
  </si>
  <si>
    <t>RST LN Equity</t>
  </si>
  <si>
    <t>RWS LN Equity</t>
  </si>
  <si>
    <t>Strix Group</t>
  </si>
  <si>
    <t>KETL LN Equity</t>
  </si>
  <si>
    <t>Thorpe (F.W.)</t>
  </si>
  <si>
    <t>TRCS LN Equity</t>
  </si>
  <si>
    <t>Wynnstay</t>
  </si>
  <si>
    <t>Jeronimo Martins</t>
  </si>
  <si>
    <t>MP Evans</t>
  </si>
  <si>
    <t>2020 HK Equity</t>
  </si>
  <si>
    <t>APNT IN Equity</t>
  </si>
  <si>
    <t>BRIT IN Equity</t>
  </si>
  <si>
    <t>CROMPTON IN Equity</t>
  </si>
  <si>
    <t>DABUR IN Equity</t>
  </si>
  <si>
    <t>HUVR IN Equity</t>
  </si>
  <si>
    <t>9618 HK Equity</t>
  </si>
  <si>
    <t>JFC PM Equity</t>
  </si>
  <si>
    <t>KLBF IJ Equity</t>
  </si>
  <si>
    <t>051900 KS Equity</t>
  </si>
  <si>
    <t>MM IN Equity</t>
  </si>
  <si>
    <t>MRCO IN Equity</t>
  </si>
  <si>
    <t>000333 CH Equity</t>
  </si>
  <si>
    <t>NEST IN Equity</t>
  </si>
  <si>
    <t>Phu Nhuan Jewelry</t>
  </si>
  <si>
    <t>PNJ VN Equity</t>
  </si>
  <si>
    <t>2912 TT Equity</t>
  </si>
  <si>
    <t>TTAN IN Equity</t>
  </si>
  <si>
    <t>696 HK Equity</t>
  </si>
  <si>
    <t>TCOM US Equity</t>
  </si>
  <si>
    <t>Ultrajaya Milk Industries</t>
  </si>
  <si>
    <t xml:space="preserve">URC PM Equity   </t>
  </si>
  <si>
    <t>VNM VN Equity</t>
  </si>
  <si>
    <t>345 HK Equity</t>
  </si>
  <si>
    <t>WLCON PM Equity</t>
  </si>
  <si>
    <t>1579 HK Equity</t>
  </si>
  <si>
    <t>AMX US Equity</t>
  </si>
  <si>
    <t>Latin America</t>
  </si>
  <si>
    <t>AKO/B US Equity</t>
  </si>
  <si>
    <t>FEMSAUBD MM Equity</t>
  </si>
  <si>
    <t>RENT3 BZ Equity</t>
  </si>
  <si>
    <t>STNE US Equity</t>
  </si>
  <si>
    <t>WEGE3 BZ Equity</t>
  </si>
  <si>
    <t>EABL KN Equity</t>
  </si>
  <si>
    <t>EFID LI Equity</t>
  </si>
  <si>
    <t xml:space="preserve">Pacific Horizon Investment Trust </t>
  </si>
  <si>
    <t>PHI LN Equity</t>
  </si>
  <si>
    <t>Investment Trust</t>
  </si>
  <si>
    <t>10/08/2028</t>
  </si>
  <si>
    <t>Treausry I-L 0.125% 22/03/2026</t>
  </si>
  <si>
    <t>GILT 1.75% 07/09/2022</t>
  </si>
  <si>
    <t>UKT 1.75 09/07/22 Corp</t>
  </si>
  <si>
    <t>GILT 4.25% 07/06/2032</t>
  </si>
  <si>
    <t>UKT 4.25 06/07/2032 Govt</t>
  </si>
  <si>
    <t>07/06/2032</t>
  </si>
  <si>
    <t>GILT 4.25% 07/03/2036</t>
  </si>
  <si>
    <t>UKT 4.25 03/07/2036 Corp</t>
  </si>
  <si>
    <t>07/03/2036</t>
  </si>
  <si>
    <t>DBR 0.1% 15/04/2023</t>
  </si>
  <si>
    <t>DBR 0.1 04/15/23 Govt</t>
  </si>
  <si>
    <t>15/04/2023</t>
  </si>
  <si>
    <t>DBR 0% 14/04/2023</t>
  </si>
  <si>
    <t>14/04/2023</t>
  </si>
  <si>
    <t>DBR 1% 15/08/2024</t>
  </si>
  <si>
    <t>15/08/2024</t>
  </si>
  <si>
    <t>KFW 0.625% 15/01/2025</t>
  </si>
  <si>
    <t>EK6890421 Corp</t>
  </si>
  <si>
    <t>15/01/2025</t>
  </si>
  <si>
    <t>US TIPS 0.125% 15/04/2022</t>
  </si>
  <si>
    <t>TII 0.125 04/15/22 Govt</t>
  </si>
  <si>
    <t>15/04/2022</t>
  </si>
  <si>
    <t>US TIPS 0.125% 15/07/2024</t>
  </si>
  <si>
    <t>TII 0.125 07/15/24 Govt</t>
  </si>
  <si>
    <t>15/07/2024</t>
  </si>
  <si>
    <t>US TIPS 0.25% 15/01/2025</t>
  </si>
  <si>
    <t>TII 0.25 01/15/25 Govt</t>
  </si>
  <si>
    <t>US TSY 0.125% 31/07/2022</t>
  </si>
  <si>
    <t>31/07/2022</t>
  </si>
  <si>
    <t>US TSY 2.75% 15/11/2023</t>
  </si>
  <si>
    <t>T 2.75 11/15/23 Govt</t>
  </si>
  <si>
    <t>15/11/2023</t>
  </si>
  <si>
    <t>Change</t>
  </si>
  <si>
    <t>Date_of_change</t>
  </si>
  <si>
    <t>Reason_for_change</t>
  </si>
  <si>
    <t>Equity_region</t>
  </si>
  <si>
    <t>Equity_country</t>
  </si>
  <si>
    <t>Bond_type</t>
  </si>
  <si>
    <t>Bond_currency</t>
  </si>
  <si>
    <t>Fund_smallercompanies</t>
  </si>
  <si>
    <t>Fund_privateclient_or_AIM</t>
  </si>
  <si>
    <t>Schneider Electric</t>
  </si>
  <si>
    <t>Follwing recent company meeting in November and Ratios, added to the BF. Was bought in the IF in April 2020.</t>
  </si>
  <si>
    <t>Midea Group</t>
  </si>
  <si>
    <t>Now might be a good moment to add Asahi Intecc to the BF and the HTT. We have surplus cash, and Japanese equities are light after the sale of Trend Micro. Asahi is still expensive but has fallen 20% since highs at the end of last year – see my December note below.  It has also just announced the acquisition of a surgical robotic company which is its largest ever M&amp;A deal. Perhaps this adds risk, and near-term R&amp;D expense, but it looks an interesting area and buying up nascent tech is something Asahi does well. The deal will swallow some cash, but won’t materially affect the strength of the balance sheet.</t>
  </si>
  <si>
    <t>Following weekly fund review and reinvestment of lastest distribution, adding to new position of Schneider Electric, already held in the Income Fund.</t>
  </si>
  <si>
    <t>Britannia Industries</t>
  </si>
  <si>
    <t>With the imminent sale of the rest of the Mahindra holding in the BF, we decided to retain the Indian exposure and Britannia was felt to be the best balance of a high quality consumer stock with not too stratospheric a valuation.</t>
  </si>
  <si>
    <t>US TSY 1.375% 31/01/2021</t>
  </si>
  <si>
    <t>Purchsed as part of exercise during portfolio reviews to rebalance equities into bonds on 01/05/20 (Filenote 200501). Bought 06/05/20.</t>
  </si>
  <si>
    <t>Air Liquide</t>
  </si>
  <si>
    <t>Following the investment policy shift adding to equities and associated changes in the IF.</t>
  </si>
  <si>
    <t>Crompton Greaves Consumer</t>
  </si>
  <si>
    <t>Croda</t>
  </si>
  <si>
    <t>Thai Beverage</t>
  </si>
  <si>
    <t>Hong Kong</t>
  </si>
  <si>
    <t>Shandong Weigao Group</t>
  </si>
  <si>
    <t>Belimo</t>
  </si>
  <si>
    <t>During weekly portfolio review - excess cash to biring model back in line. Belimo added to HTT Fund.</t>
  </si>
  <si>
    <t>Ossur</t>
  </si>
  <si>
    <t>During weekly portfolio review - excess cash to biring model back in line. Ossur added to HTT Fund.</t>
  </si>
  <si>
    <t>Assura</t>
  </si>
  <si>
    <t>Investment Policy 28/09/17: Investment team to identify potential investments in emerging markets, and also Europe and Japan. Emerging market equity allocation to be increased by 2% to 11%, with corresponding decrease in US equities, where valuations look expensive, in BF and HTT.  Implications for income in IF to be established.</t>
  </si>
  <si>
    <t>Aptar Group</t>
  </si>
  <si>
    <t>Following July 2017 New Companies meeting: Deutsche Wohnen will be replacing Unibail Rodamco in the BF and HTT Funds, as well as relevant International Model private clients subject to CGT considerations</t>
  </si>
  <si>
    <t>Deutsche Wohnen will be replacing Unibail Rodamco in the BF and HTT Funds, as well as relevant International Model private clients subject to CGT considerations.  However, Unibail Rodamco will be retained in the IF due to its higher yield.</t>
  </si>
  <si>
    <t>Complete addition</t>
  </si>
  <si>
    <t>Security_name</t>
  </si>
  <si>
    <t>Spun-off from Becton Dickinson.</t>
  </si>
  <si>
    <t>Partial addition</t>
  </si>
  <si>
    <t>Partial removal</t>
  </si>
  <si>
    <t>Complete removal</t>
  </si>
  <si>
    <t>30/06/2021</t>
  </si>
  <si>
    <t>15/06/2020</t>
  </si>
  <si>
    <t>25/05/2021</t>
  </si>
  <si>
    <t>24/05/2023</t>
  </si>
  <si>
    <t>16/04/2020</t>
  </si>
  <si>
    <t>22/01/2021</t>
  </si>
  <si>
    <t>31/08/2021</t>
  </si>
  <si>
    <t xml:space="preserve">Europe </t>
  </si>
  <si>
    <t>United Kingdom</t>
  </si>
  <si>
    <t>United States of America</t>
  </si>
  <si>
    <t>Vietnam</t>
  </si>
  <si>
    <t>Pan Africa</t>
  </si>
  <si>
    <t>Emerging Europe</t>
  </si>
  <si>
    <t>Brazil</t>
  </si>
  <si>
    <t>Denmark</t>
  </si>
  <si>
    <t>China</t>
  </si>
  <si>
    <t>Sweden</t>
  </si>
  <si>
    <t>Australia and New Zealand</t>
  </si>
  <si>
    <t>Africa</t>
  </si>
  <si>
    <t>Malaysia</t>
  </si>
  <si>
    <t>Singapore</t>
  </si>
  <si>
    <t>France</t>
  </si>
  <si>
    <t>India</t>
  </si>
  <si>
    <t>NOK</t>
  </si>
  <si>
    <t>New Zealand</t>
  </si>
  <si>
    <t>Philippines</t>
  </si>
  <si>
    <t>Iceland</t>
  </si>
  <si>
    <t>Canada</t>
  </si>
  <si>
    <t>Mexico</t>
  </si>
  <si>
    <t>Netherlands</t>
  </si>
  <si>
    <t>South Korea</t>
  </si>
  <si>
    <t>Kenya</t>
  </si>
  <si>
    <t>Egypt</t>
  </si>
  <si>
    <t>Chile</t>
  </si>
  <si>
    <t>Portugal</t>
  </si>
  <si>
    <t>Ireland</t>
  </si>
  <si>
    <t>SHEL LN Equity</t>
  </si>
  <si>
    <t>Following 'new companies' meeting and subsequent meetings with Investor Relations. Llyods provides a stable income source at reasonable valuations, given its enhanced business strength.</t>
  </si>
  <si>
    <t>Following 'new companies' meeting and subsequent meetings with Investor Relations. SSE is the UK-leader in renewables and possesses wide-ranging competencies necessary, that other new entrants (e.g. oil majors) do not.</t>
  </si>
  <si>
    <t>Following 'new companies' meeting. PNJ has been on the MW radar for a while. Confident of its business quality and a gap in foreign ownership, an investment into the Emerging Markets Fund was made. Moreover, PNJ investment shows desire to invest in non-traditional consumer-type names in EM - given valuations of Indian consumer names (e.g. TITAN).</t>
  </si>
  <si>
    <t>EUR</t>
  </si>
  <si>
    <t>VOD LN Equity</t>
  </si>
  <si>
    <t>SLB US Equity</t>
  </si>
  <si>
    <t>LAND LN Equity</t>
  </si>
  <si>
    <t>RKT LN Equity</t>
  </si>
  <si>
    <t>T US Equity</t>
  </si>
  <si>
    <t>McInroy &amp; Wood Preferred List</t>
  </si>
  <si>
    <t>Last updated</t>
  </si>
  <si>
    <t>Core Equities</t>
  </si>
  <si>
    <t>B</t>
  </si>
  <si>
    <t>I</t>
  </si>
  <si>
    <t>H</t>
  </si>
  <si>
    <t>S</t>
  </si>
  <si>
    <t>E</t>
  </si>
  <si>
    <t>P</t>
  </si>
  <si>
    <t>Smaller Companies</t>
  </si>
  <si>
    <t>Emerging Markets</t>
  </si>
  <si>
    <t>Preferred_list_exists</t>
  </si>
  <si>
    <t>Fund_balanced_exists</t>
  </si>
  <si>
    <t>Fund_income_exists</t>
  </si>
  <si>
    <t>Fund_htt_exists</t>
  </si>
  <si>
    <t>Fund_smallercompanies_exists</t>
  </si>
  <si>
    <t>Fund_emergingmarkets_exists</t>
  </si>
  <si>
    <t>Fund_privateclient_or_AIM_exists</t>
  </si>
  <si>
    <t>Addition</t>
  </si>
  <si>
    <t>Removal</t>
  </si>
  <si>
    <t>EUROPE</t>
  </si>
  <si>
    <t>AUSTRALIA AND NEW ZEALAND</t>
  </si>
  <si>
    <t>JAPAN</t>
  </si>
  <si>
    <t>USA AND CANADA</t>
  </si>
  <si>
    <t>Vietnam Dairy Products</t>
  </si>
  <si>
    <t>East African Breweries</t>
  </si>
  <si>
    <t>Edita Food Industries</t>
  </si>
  <si>
    <t>MTN Group</t>
  </si>
  <si>
    <t>UK SMALLER COMPANIES</t>
  </si>
  <si>
    <t>EUROPEAN SMALLER COMPANIES</t>
  </si>
  <si>
    <t>US SMALLER COMPANIES</t>
  </si>
  <si>
    <t>EMERGING EUROPE</t>
  </si>
  <si>
    <t>INDIA &amp; FAR EAST</t>
  </si>
  <si>
    <t>LATIN AMERICA</t>
  </si>
  <si>
    <t>AFRICA</t>
  </si>
  <si>
    <t>EMERGING MARKETS &amp; FAR EAST</t>
  </si>
  <si>
    <t>Emerging Markets &amp; Far East</t>
  </si>
  <si>
    <t>Additions</t>
  </si>
  <si>
    <t>Substituting Fresenius with Novo Nordisk as the market for end-stage renal disease has been declining in recent years (with no reversal in sight), with the shift further up the diagnosis scale driven by a preference to gain more direct exposure to the expanding global diabetes market, whereby Novo Nordisk is the established market leader, and also provides exposure to the growing obesity market, in which its drug portfolio is focused directly on both trends.</t>
  </si>
  <si>
    <t>Bonds</t>
  </si>
  <si>
    <t>Type</t>
  </si>
  <si>
    <t>Number of Holdings</t>
  </si>
  <si>
    <t>Name</t>
  </si>
  <si>
    <t>Total</t>
  </si>
  <si>
    <t>B = Balanced Fund</t>
  </si>
  <si>
    <t>I = Income Fund</t>
  </si>
  <si>
    <t>H = HTT Fund</t>
  </si>
  <si>
    <t>S = Smaller Companies Fund</t>
  </si>
  <si>
    <t>E = Emerging Markets Fund</t>
  </si>
  <si>
    <t>P = Private Client</t>
  </si>
  <si>
    <t>Total preferred equities</t>
  </si>
  <si>
    <t>Total preferred bonds</t>
  </si>
  <si>
    <t>Total preferred equities &amp; bonds</t>
  </si>
  <si>
    <t>Total preferred gold</t>
  </si>
  <si>
    <t>Total preferred investment trusts</t>
  </si>
  <si>
    <t>Removals</t>
  </si>
  <si>
    <t>Preferred list, as of</t>
  </si>
  <si>
    <t>excl. AIM</t>
  </si>
  <si>
    <t>MTW LN Equity</t>
  </si>
  <si>
    <t>Current preferred list</t>
  </si>
  <si>
    <t>UKT 0.125 01/31/23 Corp</t>
  </si>
  <si>
    <t>T 0.25 06/15/24 Govt</t>
  </si>
  <si>
    <t>TII 0.5 01/15/28 Govt</t>
  </si>
  <si>
    <t>TII 0.875 01/15/29 Govt</t>
  </si>
  <si>
    <t>T 0.125 05/31/22 Govt</t>
  </si>
  <si>
    <t>T 1.875 09/30/22 Govt</t>
  </si>
  <si>
    <t>T 1.75 06/30/22 Govt</t>
  </si>
  <si>
    <t>T 0.125 07/31/22 Govt</t>
  </si>
  <si>
    <t>Treausry I-L 0.125% 08/10/2028</t>
  </si>
  <si>
    <t>UKTI 0.125 08/10/28 Corp</t>
  </si>
  <si>
    <t>UKTI 0.125 03/22/26 Corp</t>
  </si>
  <si>
    <t>IGLN LN Equity</t>
  </si>
  <si>
    <t>FL Smidth</t>
  </si>
  <si>
    <t>FLS DC Equity</t>
  </si>
  <si>
    <t>1. We expect elevated commodity prices to persist, especially those related to energy transition, which combined with a high average age for mining equipment should drive increased demand for mining equipment.
2. The TK deal presents a significant opportunity to realise synergies and to transform the combined company into a more efficient, service orientated business. It also, by reducing competition, should lead to better pricing in the industry.
3. The company’s valuation is low, reflecting the current trading environment rather than the one we expect to see in future. The usual correlation of the share price with the mining majors has broken down, but this will not persist.
Management change at FLS brings a greater focus on profitability and efficiency, over engineering.
- We believe that commodity prices will continue to rise, but have found that the direct beneficiaries of rising commodity prices have already doubled or more in the last two years. Mining equipment companies are an interesting way of playing the same commodity cycle, as demand for their products and services increase as the cycle matures. Mining companies are still focused on rewarding shareholders, but as with every previous cycle will divert capital to growing the business in time, exactly when being unclear. Investors appear to be following earnings trends, which currently are difficult, and are not anticipating an improving operating environment ( see valuation charts below ). 
- FLSmidth is attractive because separate to the capex cycle there is a self-help story, and it has bought a competitor in what looks to be a cheap deal. It has scope to increase margins to the same level as its nearest competitor, and to turn round TK by emphasising profits over making things. The timing of the deal may turn out to be extremely good. If the uptick in demand does not materialise this year the downside looks limited, as the company is already trading on a low valuation relative to its history. It will be proposed at the next New Companies meeting.
Conclusion from meeting with CEO:
- The meeting confirmed the margin potential of the existing FLSmith mining equipment business and that of the soon-to-be acquired Thyssen Krupp business. Demand is strong, there is a good self-help story, and they have acquired at what looks like the bottom of the cycle. Analysts are not forecasting what the company told us, but on not ambitious assumptions the stock is on a PE of 4.0 in 2025.</t>
  </si>
  <si>
    <t>Focusrite</t>
  </si>
  <si>
    <t>TUNE LN Equity</t>
  </si>
  <si>
    <t xml:space="preserve">It’s a global audio technology group that listed on AIM in 2015. It develops and sells proprietary hardware and software solutions, which are used to create and reproduce high-quality sound. It’s customer base is geographically diversified and ranges from beginners and hobbyists all the way through to professional users and commercial facilities. The brands are well known and the products tend to be market leading, often used and endorsed by prominent figures in the industry. It has an excellent track record of revenue and earnings growth, both organic and through occasional acquisitions, which has been overseen by an experienced management team. The business is operating in a growing market – content creation is undergoing fundamental change and everyone from Netflix to podcasters to vloggers needs audio equipment. It’s valued at 18x forward earnings, which looks expensive given low single-digit earnings growth forecasts in the short-term. However, once one-off Covid sales wash through, the business should return to the more exciting growth seen in previous years. It’s also net cash, with strong operating margins and pays a small dividend.
We spoke to the management team and were reassured that Focusrite sales would be more resilient than the consumer market as a whole in a downturn. The high-end products are bought by customers with passion for their work and most are unlikely to trade down and sacrifice quality. The company is in a good position to pass through costs and told us that the component shortage issues are abating.
We’re in the process of organising a site visit but concluded that we were happy to add to the preferred list in the meantime. It will be added to AIM portfolios as appropriate. </t>
  </si>
  <si>
    <t>Metropolis Healthcare</t>
  </si>
  <si>
    <t>METROHL IN Equity</t>
  </si>
  <si>
    <t>Days' worth of trades</t>
  </si>
  <si>
    <t>WALMEX* MM Equity</t>
  </si>
  <si>
    <t>Chroma ATE</t>
  </si>
  <si>
    <t>JMT PL Equity</t>
  </si>
  <si>
    <t xml:space="preserve">Metropolis is a branded diagnostics chain operating in India. It is a market leader within the formalised segment of the highly fragmented domestic diagnostics market, which remains dominated by independent labs (c.85% of the market). It stands to benefit from the growth, formalisation, and consolidation of the market, alongside rising demand for testing as India’s ageing population expands. 
Metropolis also possesses significant specialist testing capabilities, which others cannot conduct given the volumes that are required to conduct such tests profitably. This helps to differentiate themselves from peers.
It has a strong track record of acquiring and integrating independent regional labs, which will subsequently help to scale the Metropolis brand. </t>
  </si>
  <si>
    <t>MPE LN Equity</t>
  </si>
  <si>
    <t>Equity_region_alternative</t>
  </si>
  <si>
    <t>Australia</t>
  </si>
  <si>
    <t>US or Canada</t>
  </si>
  <si>
    <t>EM: Africa</t>
  </si>
  <si>
    <t>EM: Asia</t>
  </si>
  <si>
    <t>EM: Europe</t>
  </si>
  <si>
    <t>EM: LatAm</t>
  </si>
  <si>
    <t>Australia or NZ</t>
  </si>
  <si>
    <t>EM: Oceania</t>
  </si>
  <si>
    <t>Equity_ratio_order</t>
  </si>
  <si>
    <t>America Movil</t>
  </si>
  <si>
    <t>Asian Paints</t>
  </si>
  <si>
    <t>ASML Holding</t>
  </si>
  <si>
    <t>Hindustan Unilever</t>
  </si>
  <si>
    <t>Nestle India</t>
  </si>
  <si>
    <t>Novo Nordisk</t>
  </si>
  <si>
    <t>Titan Company</t>
  </si>
  <si>
    <t>Vitasoy</t>
  </si>
  <si>
    <t>Wal Mart de Mexico</t>
  </si>
  <si>
    <t>Wilcon Depot</t>
  </si>
  <si>
    <t>Weg</t>
  </si>
  <si>
    <t>Yihai International</t>
  </si>
  <si>
    <t>BAW SJ Equity</t>
  </si>
  <si>
    <t>Part of cutting equity allocation to 55%. Thai Bev was considered a higher risk, discretionary name.</t>
  </si>
  <si>
    <t>Part of cutting equity allocation to 55%. MW does not have confidence, having been patient, that VCT is any closer to meeting its strategic objectives.</t>
  </si>
  <si>
    <t>Part of cutting equity allocation to 55%. Ansys' steep valuation prompted change.</t>
  </si>
  <si>
    <t>EssilorLuxottica</t>
  </si>
  <si>
    <t>Part of cutting equity allocation to 55%. Discretionary exposure cited.</t>
  </si>
  <si>
    <t>Part of cutting equity allocation to 55%.</t>
  </si>
  <si>
    <t>Removed following spin-off.</t>
  </si>
  <si>
    <t xml:space="preserve">US TSY 0.125% 15/01/24 </t>
  </si>
  <si>
    <t>US TSY 0.375% 15/07/24</t>
  </si>
  <si>
    <t>T 0.375 07/15/24 Govt</t>
  </si>
  <si>
    <t>T 0.125 01/15/24 Govt</t>
  </si>
  <si>
    <t>US TSY 0.125% 31/07/2023</t>
  </si>
  <si>
    <t>T 0.125 07/31/2023 Govt</t>
  </si>
  <si>
    <t>Swiss (Govt) 1.5% 24/07/2025</t>
  </si>
  <si>
    <t>Swiss (Govt) 1.25% 28/05/2026</t>
  </si>
  <si>
    <t>SWISS 1.5 07/24/25 Corp</t>
  </si>
  <si>
    <t>SWISS 1.25 05/28/26 Corp</t>
  </si>
  <si>
    <t>CHF</t>
  </si>
  <si>
    <t>DBR 0 04/14/23 Corp</t>
  </si>
  <si>
    <t>DBR 1 08/15/24 Corp</t>
  </si>
  <si>
    <t>DBR 0.1% 15/04/2026</t>
  </si>
  <si>
    <t>DBR 0.1 04/15/26 Govt</t>
  </si>
  <si>
    <t>UKT 2.25 09/07/23 Govt</t>
  </si>
  <si>
    <t>Treasury I-L 0.125% 22/03/26</t>
  </si>
  <si>
    <t>US TIPS 0.125% 15/04/2027</t>
  </si>
  <si>
    <t>TII 0.125 04/15/27 Govt</t>
  </si>
  <si>
    <t>T 1.125 06/30/21 Govt</t>
  </si>
  <si>
    <t xml:space="preserve">Basler AG (market cap 670 m euros, German-listed) is the global market leader in industrial cameras. Growth has been almost entirely organic, driven by innovation, production efficiency and an emphasis on quality and customer service. End-markets are diverse, although we must accept a degree of cyclicality tied to global industrial production. The management team have all been with the company for more than 2 years and the founding Basler family retain a majority shareholding. Basler is well positioned to benefit from industrial automation and from new markets demanding ‘smart’ compact cameras. MW already hold ISRA Vision in this space, but Basler and ISRA Vision are not directly in competition. Basler is expensive, at 33x forward earnings, but arguably better value than ISRA Vision at 54x forward. </t>
  </si>
  <si>
    <t>SAP</t>
  </si>
  <si>
    <t>Localiza Rent A Car</t>
  </si>
  <si>
    <t>Universal Robina</t>
  </si>
  <si>
    <t>Part of cutting equity allocation to 55%. EDITA and East African Breweries are among the most exposed companies held in the preferred list to cost inflation in soft commodities like wheat and vegetable oils, selling to a market most exposed to the consequences of the war in Ukraine (Africa).</t>
  </si>
  <si>
    <t>Iomart</t>
  </si>
  <si>
    <t>Weir Group</t>
  </si>
  <si>
    <t>WEIR LN Equity</t>
  </si>
  <si>
    <t>There’s an opportunity for the stock to rerate as well as potential upside to earnings as analysts upgrade estimates in light of strong mining company results. In any case 17x for the current growth expectations (and clear indications from mining companies that spend will increase) looks very reasonable.  There’s also a good ESG story. Weir’s products are priced at a premium to competitors’ but provide value to customers because they require less frequent replacement and are more efficient.</t>
  </si>
  <si>
    <t>JAPANESE SMALLER COMPANIES</t>
  </si>
  <si>
    <t>Furuya Metal</t>
  </si>
  <si>
    <t>7826 JP Equity</t>
  </si>
  <si>
    <t>The company has leading positions in the applications for ruthenium and iridium, part of platinum group metals (PGMs). By-products of platinum mining, only 30 tonnes of ruthenium and 7 tonnes of iridium are mined annually, around 80% from South Africa. These elements are prized for their tolerance of high temperatures, catalytic activation, conductivity, and their chemical resistance. They are extremely difficult to process. Applications include iridium crucibles, sensors, and evaporation materials, ie specialist niche markets. Furuya sells to the semi-conductor, information and communication, clean energy, and electronics sectors. Almost uniquely it recovers and refines scrap, which accounts for 30% of its needs going to 50% in 2023.</t>
  </si>
  <si>
    <t>Japanese Smaller Companies</t>
  </si>
  <si>
    <t>66 HK Equity</t>
  </si>
  <si>
    <t>THBEV SP Equity</t>
  </si>
  <si>
    <t>IOM LN Equity</t>
  </si>
  <si>
    <t>ABC LN Equity</t>
  </si>
  <si>
    <t>1066 HK Equity</t>
  </si>
  <si>
    <t>101 HK Equity</t>
  </si>
  <si>
    <t>AMS LN Equity</t>
  </si>
  <si>
    <t>CRW LN Equity</t>
  </si>
  <si>
    <t>DOTD LN Equity</t>
  </si>
  <si>
    <t>ABT US Equity</t>
  </si>
  <si>
    <t>ABBV US Equity</t>
  </si>
  <si>
    <t>JHD LN Equity</t>
  </si>
  <si>
    <t>JSG LN Equity</t>
  </si>
  <si>
    <t>LTHM LN Equity</t>
  </si>
  <si>
    <t>NWF LN Equity</t>
  </si>
  <si>
    <t>NICL LN Equity</t>
  </si>
  <si>
    <t>RNWH LN Equity</t>
  </si>
  <si>
    <t>TFW LN Equity</t>
  </si>
  <si>
    <t>USPH US Equity</t>
  </si>
  <si>
    <t>ULTJ IJ Equity</t>
  </si>
  <si>
    <t>WYN LN Equity</t>
  </si>
  <si>
    <t>NCC LN Equity</t>
  </si>
  <si>
    <t>4704 JP Equity</t>
  </si>
  <si>
    <t>TSCO US Equity</t>
  </si>
  <si>
    <t>NXT LN Equity</t>
  </si>
  <si>
    <t>ORLY US Equity</t>
  </si>
  <si>
    <t>CHD US Equity</t>
  </si>
  <si>
    <t>ROP US Equity</t>
  </si>
  <si>
    <t>VVO LN Equity</t>
  </si>
  <si>
    <t>Replacing Rotork in HTT fund and Victrex in Smaller Companies Fund.</t>
  </si>
  <si>
    <t>Rotork</t>
  </si>
  <si>
    <t>Faurecia acquires Hella for 6 billion USD.</t>
  </si>
  <si>
    <t>JL Mag Rare-Earth</t>
  </si>
  <si>
    <t>JL Mag Rare Earth engages in the research and development, production, and sale of rare earth permanent magnetic materials in Mainland China and internationally. The company offers NdFeB PMs for use in new energy vehicles and automotive parts, energy-saving variable-frequency air-conditioners, wind power generation, 3C, industrial energy-saving motors, energy-saving elevators, rail transit, and other fields. JL is the world’s largest manufacturer of rare earth permanent magnets ( REPMs), and has a strong scientific and technical base which gives it a cost advantage – it can sell REPMs for half that of Western competitors. REPMs are crucial components in a number of applications, including EVs, wind turbines, military lasers, missiles, and jet fighters. Global demand for high performance REPMs is forecast to grow from 65,000 tonnes in 2020 to 129,100 tonnes in 2025, a 14.7% cagr. JL is increasing production of high performance REPMs from 14,000 tonnes to 40,000 tonnes 2020-2025, growing market share and with a lower cost base than Western producers. Its magnets were used in 20% of EVs manufactured in 2021 and 27% of wind turbines, and its customers include VW, Tesla, BYD, GM, Goldwind, and Siemens Gamesa. Customers cannot easily switch to other suppliers given the technical details of each product, making it difficult for new entrants to become qualified suppliers to leading enterprises. As a low-cost global leader gaining market share, in an environment of fast-growing demand, with high barriers to entry and a supportive government, the stock is an attractive investment.</t>
  </si>
  <si>
    <t>6680 HK Equity</t>
  </si>
  <si>
    <t>Bloomberg ticker</t>
  </si>
  <si>
    <t>Balanced Fund exists</t>
  </si>
  <si>
    <t>Income Fund exists</t>
  </si>
  <si>
    <t>HTT Fund exists</t>
  </si>
  <si>
    <t>Smaller Companies Fund exists</t>
  </si>
  <si>
    <t>Emerging Markets Fund exists</t>
  </si>
  <si>
    <t>Private Client Fund exists</t>
  </si>
  <si>
    <t>Date of update</t>
  </si>
  <si>
    <t>SHORT Investment case</t>
  </si>
  <si>
    <t>LONG Investment case</t>
  </si>
  <si>
    <t>Company description</t>
  </si>
  <si>
    <t>Strengths</t>
  </si>
  <si>
    <t>Weaknesses</t>
  </si>
  <si>
    <t>Opportunities</t>
  </si>
  <si>
    <t>Threats</t>
  </si>
  <si>
    <t>Recent ratios comments</t>
  </si>
  <si>
    <t>Growth</t>
  </si>
  <si>
    <t>'Funding for R&amp;D particularly in US - NIH budget secured for next 15yrs (from 2017) but could be vulnerable to cuts, industry R&amp;D can be cyclical.  Entry of new player (deemed low/medium risk given strong market position).  Failure/issues rolling out new ERP system - crucial for data analytics and Abcam Inside.  Consolidation in sector could add pricing pressure/ more direct competition.  Acquisition mis-step.</t>
  </si>
  <si>
    <t>Provides exposure to growing sector of life science research - market leader in consumable antibodies and associated products.  Service orientated proposition that differentiates them frrom smaller and larger operators.  Online sales platform helps manage costs and supports margins.  Cash on BS, no debt, profitable and paying modest dividend (1%) but likely to make some acquisitions in future.</t>
  </si>
  <si>
    <t>RISKS being monitored</t>
  </si>
  <si>
    <t>Investment theme INTERNAL</t>
  </si>
  <si>
    <t>Preferred list</t>
  </si>
  <si>
    <t>Security name</t>
  </si>
  <si>
    <t>A.G. Barr p.l.c. operates as a branded soft drinks company. The Company produces, markets and sells juice drinks, iced teas, energy drinks, spring water and cocktail mixers.</t>
  </si>
  <si>
    <t>Other high quality business</t>
  </si>
  <si>
    <t>Steady growth</t>
  </si>
  <si>
    <t>• Well invested, managed and capitalised business
• Long term track record delivered by very experienced management team
• Have successfully adapted portfolio to sugar tax (99% now avoids tax)
• Stable core customer base for Irn-Bru products
• New product launches in branded waters offer upside</t>
  </si>
  <si>
    <t>• Changing regulation of carbonated, sweetened and caffeinated beverages – energy drinks next focus of regulation?
• Pricing pressure and sluggish volume growth in carbonates
• Regulation of packaging and recycling – single use plastics
• Margin pressure due to promotional activity and investment in reformulation
• International expansion</t>
  </si>
  <si>
    <t>ARB Corporation Ltd. distributes and sells motor vehicles accessories and light metal engineering works for four wheel drive vehicles.  ARB produces bull bars, rear step tow bars, turbochargers, winches and related recovery equipment. ARB's main export product is the 'Air Locker', a lockable 4-wheel drive pneumatic differential system.</t>
  </si>
  <si>
    <t>- Leader in a niche/specialist market, built and sustained on a reputation for practicality and durability or its products.
- Supplies both OEM and the aftermarket, therefore any weakness in sales of new vehicles shuld be offset by sales in the aftermarket, (and vice versa to some extent). N.B. FY18 sales were 7% OEM, 65% Australian Aftermarket, 28% Exports.
- Commodity price inflation (steel/fuel etc) typically does not dampen Australian consumer/business expenditure, if anything it is boosted. This brings a defensive quality to ARBs revenue and distinguishes it from other business in the automotive sector.
- Growing export business driven by strong SUV and 4WD demand in international markets. 
- Strong family management and ownership. The Brown family have been integral to the success of the business for over 40 years. 
- Healthy balance sheet. Net cash.</t>
  </si>
  <si>
    <t>-Cyclical end markets. Business driven by new sales and use of 4WD and light commercial vehicles, both of which are influenced by cyclicality of global growth and commodities.
- The popularity of 4WD vehicles, particularly for discretionary leisure activities, could decline as consumers become more environmentally conscious or as governements take action to limit carbon dioxide emmisions. 
- The Brown family founded ARB Corp 40 years ago and have been integral to the group's success.Therefore, the departure of a member of the Brown family is a risk. Of present concern is the fact that, Chairman Andrew Brown was injured in a vehicle accident in mid 2018 and has subsequently taken an extended leave of absence to recover.
- Currency risk. ARB largely manufactures and sells within the Australian domestic market. However, a strong AUD would make equivalent products imported from SE Asia cheaper putting ARB under price pressure.</t>
  </si>
  <si>
    <t>ASML Holding N.V. develops, produces, and markets semiconductor manufacturing equipment, specifically machines for the production of chips through lithography. The Company services clients worldwide.</t>
  </si>
  <si>
    <t>Industry enablers</t>
  </si>
  <si>
    <t>ASML is the dominant producer of Lithography systems for the semi-conductor (SC) industry.
SCs are integral to computing and electronic, as more items become increasingly digital/connected to the internet, demand for SCs grows and CAPEX by SC producers increases. This creates demand for ASMLs instruments and services.
ASML has developed a new technique for SC production (EUV), this allows for even smaller SCs to be produced and gives ASML a significant advantage over Nikon (its only major competitor).
ASML is highly profitable (Gross margin of c44%, operating margin of 24% in 2019). It returns excess cash to shareholders via dividends and buy backs.
Management model revenues of between EUR 15 bn and EUR 25 bn for 2025, with gross margins rising well above 50%.  The lower revenue target implies 4.5% CAGR from 2019, the higher 12% CAGR. Management have a record of cautious initial guidance being upgraded (see 2018 upgrade of 2020 Revenues from  EUR 11bn to  EUR 13bn).</t>
  </si>
  <si>
    <t>SC industry is cyclical, there may be periods of de-rating and/or earnings growth slowdowns related to broader sentiment towards the sector
ASML produces very expensive machinery, their customers may not decide to invest as much as ASML expects, resulting in lower revenues for ASML
ASML's customer base is concentrated and may have some pricing power, however, ASML is a monopolistic producer of many of its key products
Technological change is rapid, ASML may spend on R&amp;D in the wrong errors, or may not be able to develop future products for growth</t>
  </si>
  <si>
    <t>Healthcare</t>
  </si>
  <si>
    <t>Energy transition</t>
  </si>
  <si>
    <t>Demographics (rising middle class)</t>
  </si>
  <si>
    <t>Dabur India</t>
  </si>
  <si>
    <t>Embotelladora Andina</t>
  </si>
  <si>
    <t>Femsa</t>
  </si>
  <si>
    <t>Jollibee Food Corp</t>
  </si>
  <si>
    <t>Kalbe Farma</t>
  </si>
  <si>
    <t>JD.com</t>
  </si>
  <si>
    <t>Kerry Group</t>
  </si>
  <si>
    <t>LG H&amp;H</t>
  </si>
  <si>
    <t>Marico</t>
  </si>
  <si>
    <t>President Chain Store</t>
  </si>
  <si>
    <t>SGS</t>
  </si>
  <si>
    <t>TotalEnergies</t>
  </si>
  <si>
    <t>TravelSky Technology</t>
  </si>
  <si>
    <t>Trip.com ADR</t>
  </si>
  <si>
    <t>Portfolio turnover</t>
  </si>
  <si>
    <t>Shell</t>
  </si>
  <si>
    <t>SOON SW Equity</t>
  </si>
  <si>
    <t>ANIK US Equity</t>
  </si>
  <si>
    <t>Ginko International</t>
  </si>
  <si>
    <t>8406 TT Equity</t>
  </si>
  <si>
    <t>UK AIM</t>
  </si>
  <si>
    <t>Sector</t>
  </si>
  <si>
    <t>Consumer Staples</t>
  </si>
  <si>
    <t>Consumer Discretionary</t>
  </si>
  <si>
    <t>Information Technology</t>
  </si>
  <si>
    <t>Health Care</t>
  </si>
  <si>
    <t>Materials</t>
  </si>
  <si>
    <t>Communication Services</t>
  </si>
  <si>
    <t>Real Estate</t>
  </si>
  <si>
    <t>Industrials</t>
  </si>
  <si>
    <t>Financials</t>
  </si>
  <si>
    <t>Energy</t>
  </si>
  <si>
    <t>Utilities</t>
  </si>
  <si>
    <t>Income</t>
  </si>
  <si>
    <t>Growth with income</t>
  </si>
  <si>
    <t>Growing income</t>
  </si>
  <si>
    <t>JL MAG Rare-Earth Co., Ltd. manufactures rare earth materials. The Company produces NdFeB magnet materials and other rare earth products. JL MAG Rare-Earth supplies its products to wind power, new energy vehicles, inverter air conditioners, energy saving elevators, and other fields.</t>
  </si>
  <si>
    <t>Rotork plc is a holding company.  The Group provides actuation solutions through the design, manufacture and support of actuators, systems and related products to the valve industry.  The main business operations are: Process Control, Electric, Fluid Systems and Gears.  Rotork operates worldwide.</t>
  </si>
  <si>
    <t>Britannia Industries Limited manufactures bakery products such as biscuits, bread, cakes and rusks.  The Company also manufactures and exports soybean products, cashew kernels, marine products, and general merchandise items.</t>
  </si>
  <si>
    <t>Rubis distributes a wide range of energy solutions. The Company offers domestic, marine, aviation fuel, and liquified gas (LPG) to retail and B2B customers, as well as controls the logistics behind the distribution, trading-supply and shipping operations. Rubis serves clients worldwide.</t>
  </si>
  <si>
    <t>Thai Beverage Public Company Limited produces a wide range of branded beer and spirits in Thailand.</t>
  </si>
  <si>
    <t>Schneider Electric SE manufactures electrical power products. The Company offers car chargers, home security goods, light switches, access control, sensors, valves, circuit breakers, cables, accessories, signaling devices, fuse, motor starters, and voltage transformers. Schneider Electric serves customers worldwide.</t>
  </si>
  <si>
    <t>Midea Group Co., Ltd. manufactures, markets and installs household electrical appliances, compressors and components. Midea also provides services in information technology, corporate investment consultation, software and hardware development, property management and corporate engineering supports. Midea Group provides its products worldwide.</t>
  </si>
  <si>
    <t>JD.com, Inc. is an online direct sales company in China. The Company offers a wide selection of products through its website and mobile applications. JD.com sells appliances, computers, digital products, communication products, garments, books, and household items to consumers and vendors.</t>
  </si>
  <si>
    <t>ASAHI INTECC CO., LTD. manufactures medical tools as well as both medical and industrial-use stainless wire rope.  The Company's main products include catheters, guidewires, and miniature coils for endoscopic devices.</t>
  </si>
  <si>
    <t>MTN Group Limited provides communication services. The Company's services include cellular network access and business solutions. MTN Group is a multinational telecommunications group, operating in countries in Africa and the Middle East.</t>
  </si>
  <si>
    <t>Nabtesco Corporation manufactures Aircraft and Hydraulic products, Precision equipment, and transportation equipment. The Company's products include landing gear system for aircrafts, railroad vehicle brake system, and precision reduction gears for industrial robots.</t>
  </si>
  <si>
    <t>Nissan Chemical Corporation manufactures chemical products. The Company mainly produces and sells melamine, sulfuric acid, nitric acid, and more. Nissan Chemical also offers pharmaceuticals, performance materials, and other products.</t>
  </si>
  <si>
    <t>Sonic Healthcare Limited is a medical diagnostics company with operations in Australia, New Zealand, and Europe.  The Company provides a comprehensive range of pathology and diagnostic imaging services to medical practitioners, hospitals and their patients along with providing administrative services and facilities to medical practitioners.</t>
  </si>
  <si>
    <t>Vietnam Dairy Products JSC produces dairy foods. The Company produces milk, condensed milk, milk powder, yoghurt, ice cream and cheese. Vietnam Dairy Products also produces cookies, coffee and tea and bottled water.</t>
  </si>
  <si>
    <t>Churchill China plc manufactures ceramic tableware and supplies it to both household tableware and hotelware markets in the United Kingdom and abroad. The Company supplies vitrified earthenware to hotelware distributor outlets in the UK, and exports to North America and Southern Europe.</t>
  </si>
  <si>
    <t>Abcam plc operates as a biotechnology company. The Company offers diagnosis, research, and therapeutic solutions. Abcam serves patients worldwide.</t>
  </si>
  <si>
    <t>Mahindra &amp; Mahindra Ltd. manufactures automobiles, farm equipment and automotive components. The Company's automobile products include light, medium and heavy commercial vehicles, jeep type vehicles and passenger cars. Mahindra &amp; Mahindra also manufactures agricultural tractors, agricultural implements, internal combustion engines, industrial petrol engines, spare parts and machine tools.</t>
  </si>
  <si>
    <t>Marico Limited manufactures consumer products and services in the beauty and wellness space. The Company is known for its presence in the following categories: Coconut Oil, Hair Oils, Anti-lice Treatment, Premium Refined Edible Oils and Fabric Care. Marico Limited is present in the Skin Care Services segment through Kaya Skin Clinics.</t>
  </si>
  <si>
    <t>SOITEC manufactures microelectronics and specialty electronics used in the production of semiconductors. The Company uses its Smart Cut process to modify silicon to allow for more speed and less consumption of power. Soitec offers its products around the world to the energy, electronic, and solar energy industries.</t>
  </si>
  <si>
    <t>EMIS Group Plc is a healthcare information technology company. The Company computerizes patients' medical records and allows primary, secondary and community healthcare practitioners to view and contribute to a patient's core medical record.</t>
  </si>
  <si>
    <t>Robertet SA produces liquid flavorings, perfumes and associated natural aromatic ingredients. The Company operates in Europe, Asia, and the Americas.</t>
  </si>
  <si>
    <t>SEGRO plc is a property investment and development company. The Company provides flexible business space across Europe with offices, light industrial, logistics, warehouses and data center properties.</t>
  </si>
  <si>
    <t>Cisco Systems, Inc. provides information technology and networking services. The Company offers enterprise network security, software development, data collaboration, cloud computing, and other related services. Cisco Systems serves customers in the United States.</t>
  </si>
  <si>
    <t>Judges Scientific plc designs and produces scientific instruments. The Company's products include instruments that prepare samples for examination in electron microscopes and instruments used to create motion, heating and cooling within ultra-high vacuum chambers.</t>
  </si>
  <si>
    <t>Omnicell, Inc. provides an integrated suite of clinical infrastructure and workflow automation solutions for healthcare facilities. The Company offers solutions include pharmacy and supply systems, clinical reference tools, an internet-based procurement application, and decision support. Omnicell sells and leases its products and services to a range of healthcare facilities.</t>
  </si>
  <si>
    <t>Air Liquide SA, through its subsidiaries, produces, markets, and sells industrial and healthcare gases, including liquid nitrogen, argon, carbon dioxide, and oxygen worldwide. The Company also produces welding, diving, and technical-medical equipment. Air Liquide sells its products throughout Europe, the United States, Canada, Africa, and Asia.</t>
  </si>
  <si>
    <t>Crompton Greaves Consumer Electricals Limited manufactures consumer electrical products. The Company offers fans, lamps, air purifier, and pumps. Crompton Greaves Consumer Electricals serves customer in India.</t>
  </si>
  <si>
    <t>Croda International plc is the holding company for a group of companies that manufacture a diverse range of chemicals and chemical products, including oleochemicals and industrial chemicals. Croda supplies its items to companies that specialize in the personal care, pharmaceutical, plastics, food processing, nutrition, fire prevention, engineering, and automotive industries.</t>
  </si>
  <si>
    <t>Ecolab Inc. is a global provider of water, hygiene, and infection prevention solutions for customers in food, healthcare, hospitality, industrial and oil and gas markets. The Company's services include food safety, sanitation, optimization of water and energy use, improvement of operational efficiency and sustainability.</t>
  </si>
  <si>
    <t>ANTA Sports Products Limited designs, develops, manufactures, and markets sportswear, including sports footwear and apparel for professionals and the general public.</t>
  </si>
  <si>
    <t>Shandong Weigao Group Medical Polymer Company Limited, through its subsidiaries, researches and develops, produces, and sells single-use aseptic polymer medical products.</t>
  </si>
  <si>
    <t>Energy Recovery, Inc. develops and manufactures energy recovery devices utilized in the water desalination industry. The Company develops technology which used to drive sea water through filtering membranes to produce fresh water. Energy Recovery serves oil and gas, chemicals, and water distribution sectors in the United States.</t>
  </si>
  <si>
    <t>Wilcon Depot, Inc. supplies home improvement and construction materials. The Company offers building materials, appliances, plumbing and sanitary wares, paints, housewares, hardwares, tools, furniture, electrical, lighting, furnishing, tiles, and flooring products. Wilcon Depot serves customers in Philippines.</t>
  </si>
  <si>
    <t>Mattioli Woods PLC provides pension consultancy and wealth management services. The Company offers pension consulting and administration, wealth management and employee benefits consultancy.</t>
  </si>
  <si>
    <t>The Gorman-Rupp Company designs, manufactures, and sells pumps and related fluid control equipment. The Company's products are used in construction, industrial, petroleum, water, wastewater, original equipment, agricultural, fire protection, and military applications. Gorman-Rupp operates around the world.</t>
  </si>
  <si>
    <t>PT. Ultrajaya Milk Industry &amp; Trading Co. Tbk. operates in the food and beverage industry. The Company produces aseptic drinks such as liquid milk, fruit juices and health drinks. Ultrajaya Milk also produces butter, powder milk and sweet condensed milk.</t>
  </si>
  <si>
    <t>Belimo Holding AG manufactures heating, ventilation and air conditioning equipment (HVAC).  The Company develops and manufactures damper actuators for general purposes, special motorized fire and smoke dampers and air-volume controls for HVAC systems.  Belimo offers sales and consulting services worldwide.</t>
  </si>
  <si>
    <t>Ossur hf. operates as a non-invasive orthopaedics development company. The Company focuses on improving people's mobility by providing prosthetics, bracing, and supports. Ossur serves customers worldwide.</t>
  </si>
  <si>
    <t>Asian Paints Limited manufactures a wide range of decorative paints, varnishes, enamels, and black &amp; synthetic resins. The Company, through its subsidiaries, also manufactures specialty industrial chemicals and vinyl pyridine latex products which are used in the manufacture of rubber tires.</t>
  </si>
  <si>
    <t>Dabur India Ltd. manufactures soaps, detergents, hair oils, tooth powders, antacids and processed foods. The Company sells its products worldwide.</t>
  </si>
  <si>
    <t>Hindustan Unilever Limited manufactures and distributes consumer products. The Company offers soap, detergent, personal care products and processed food, ice creams, cooking oils, and other related products. Hindustan Unilever serves customers worldwide.</t>
  </si>
  <si>
    <t>Titan Co. Ltd. manufactures and retails jewelry and watches. The Company also produces perfume for men and women.</t>
  </si>
  <si>
    <t>TravelSky Technology Limited provides information technology solutions for China's air travel and tourism industries.  The Company develops electronic travel distribution (ETD) systems and airport passenger processing and air cargo systems in China.  TravelSky also owns and operates real-time data network for China's civil aviation industry.</t>
  </si>
  <si>
    <t>Trip.com Group Limited provides online travel agency services. The Company offers mobile applications, hotel reservations, flight ticketing, package tours, corporate travel management, and train ticketing services. Trip.com Group provides services worldwide.</t>
  </si>
  <si>
    <t>dotdigital group plc provides software, service technology and tools for digital marketing. The Company offers software as a service (SaaS) technology, email marketing consultancy, and managed services for businesses.</t>
  </si>
  <si>
    <t>Edwards Lifesciences Corporation designs, develops, manufactures, and markets products and services to treat late-stage cardiovascular disease. The Company offers products such as tissue replacement heart valves, heart valve repair, hemodynamic monitoring devices, angioscopy equipment, oxygenators, and pharmaceuticals. Edwards Lifesciences supplies its products worldwide.</t>
  </si>
  <si>
    <t>Strix Group Plc designs, manufactures, and supplies kettle safety control products. The Company offers water heating, temperature control, toasters, steam management, and water filtration products. Strix Group serves clients worldwide.</t>
  </si>
  <si>
    <t>TELUS Corporation is a telecommunications company providing a variety of communications products and services. The Company provides voice, data, Internet, and wireless services to businesses and consumers in Canada.</t>
  </si>
  <si>
    <t>XP Power Ltd. designs and manufactures products used to supply, regulate, and distribute electrical power.  The Company's products convert alternating current into direct current, provide components with one or more voltage levels, and regulate and monitor voltages to protect against electrical surges.</t>
  </si>
  <si>
    <t>Gamma Communications PLC supplies voice, data and mobile products and services in the United Kingdom. The Company provides fixed telephony, IP telephony, hosted phone systems, broadband and data connections, mobile services, security and unified communications solutions.</t>
  </si>
  <si>
    <t>Somfy SA provides windows and doors. The Company offers automatic control of openings and closures in homes and buildings, awnings, blinds, facades, garage doors, security grilles, shutters, and other related services. Somfy serves customers worldwide.</t>
  </si>
  <si>
    <t>Assura PLC is a primary healthcare property group. The Company is a long-term investor and developer of primary care property. Assura works with general practitioners, health professionals and National Health Services to deliver patient care. The properties are leased to General practitioner practices and Primary Care Trusts.</t>
  </si>
  <si>
    <t>AptarGroup, Inc. designs, manufactures, and markets pumps, dispensing closures, and aerosol valves. The Company's products are used for fragrance and cosmetics, personal care, pharmaceutical, household and industrial, and food products. AptarGroup operates worldwide.</t>
  </si>
  <si>
    <t>GB Group plc develops, sells, and supports business application software.  The Company also provides database management and analysis services, as well as licenses technology.</t>
  </si>
  <si>
    <t>Restore plc is a support services company with a primary focus on developing and expanding services to offices.  The Company offers office-based services and specialist construction services, including records management, office relocation, shredding services, and document scanning services.</t>
  </si>
  <si>
    <t>Kuehne + Nagel International AG transports freight worldwide. The Company operates sea, land, and rail freight transportation businesses and warehousing and distribution facilities. Kuehne + Nagel also provides related special services.</t>
  </si>
  <si>
    <t>MISUMI Group Inc. distributes precision machinery parts by mail order. The products include a variety of components such as press die, plastic mold, automated machinery, pc &amp; network, and wiring.  The Company also sells supplies for factories, hospitals, and restaurants and semi-conductors by mail order.</t>
  </si>
  <si>
    <t>Shimadzu Corporation is a precision tools and equipment maker.  The Company develops, manufactures, and sells analytical and measuring instruments, medical systems, and  aircraft and industrial equipment.  Shimadzu researches, develops, and markets the products through its related companies in Japan, the US, the UK, and China.</t>
  </si>
  <si>
    <t>Alliance Pharma PLC operates as a pharmaceutical company. The Company acquires, markets, and sells pharmaceutical and consumer healthcare products. Alliance Pharma serves customers globally.</t>
  </si>
  <si>
    <t>James Fisher &amp; Sons P.L.C. is an ocean shipping company. The Company's operations include shipowning, ship management, chartering, freight forwarding, and insurance consulting.  Fisher also operates as ships' agency, in shipbroking, contracting, stevedoring, transport, port operations, and warehousing. The Company operates in the United Kingdom.</t>
  </si>
  <si>
    <t>Advanced Medical Solutions Group plc designs, develops and produces novel high performance polymers, both natural and synthetic, for the healthcare market in the United Kingdom.  The Company's products include wound care products and non-wound care products such as biomaterials, tubing products, textiles and dipped products.</t>
  </si>
  <si>
    <t>Bapcor Limited retails automotive parts. The Company offers aftermarket parts, accessories, and services. Bapcor serves customers in Australia.</t>
  </si>
  <si>
    <t>Fomento Economico Mexicano, S.A.B. de C.V. (FEMSA) is a Company that through its subsidiaries produces, distributes and markets non-alcoholic beverages throughout Latin America as part of the Coca-Cola system. The Company owns and operates convenience stores in Mexico and Colombia and holds a stake in Heineken.</t>
  </si>
  <si>
    <t>TRACSiS PLC provides automated resource scheduling software to international transport markets. The Company develops products that assist in the  development of optimized crew schedules for all types of on-board labor.</t>
  </si>
  <si>
    <t>James Latham plc is an importer and distributor of panel products, and of sawn and further-processed hardwoods and softwoods in the United Kingdom.  Their subsidiary, Nevill Long, supplies partitioning  and dry lining, acoustic and decorative panels, washroom and cubicle systems.</t>
  </si>
  <si>
    <t>Learning Technologies Group plc provides a range of e-learning services and technologies. The Company's technologies are used by corporate and government clients.</t>
  </si>
  <si>
    <t>Johnson Service Group PLC is a workwear and linen rental services provider. The Group comprises two mains divisions: Workwear and HORECA (Hotel, Restaurant, and Catering). Johnson Service Group operates across the UK.</t>
  </si>
  <si>
    <t>Jollibee Foods Corporation owns, franchises, and manages a network of food restaurants under the trade name Jollibee. The Company offers fast food and drinks. Jollibee Foods operates worldwide.</t>
  </si>
  <si>
    <t>Watsco, Inc. distributes air conditioning, heating, and refrigeration equipment, as well as related parts and supplies. The Company operates various locations in the United States, with primary markets in the Sunbelt.</t>
  </si>
  <si>
    <t>Becton, Dickinson and Company is a global medical technology company engaged principally in the development, manufacture, and sale of medical devices, instrument systems, and reagents used by healthcare institutions, life science researchers, clinical laboratories, the pharmaceutical industry, and the general public.</t>
  </si>
  <si>
    <t>Renew Holdings PLC operates a construction and development company.  Through their subsidiaries, the Group provides development and contracting services for residential and commercial properties.  Renew Holdings supplies its service to customers in the United Kingdom and the United States.</t>
  </si>
  <si>
    <t>Technology One Limited is an Australian-based company that is engaged in the development, marketing, sales, implementation, support, and distribution of financial management and enterprise software solutions. The Company has operations in New Zealand, the United Kingdom, the South Pacific, and Malaysia.</t>
  </si>
  <si>
    <t>AbbVie Inc. researches and develops pharmaceutical products. The Company produces pharmaceutical drugs for specialty therapeutic areas such as immunology, chronic kidney disease, hepatitis C, women's health, oncology, and neuroscience. AbbVie also offers treatments for diseases including multiple sclerosis, parkinson's, and alzheimer's disease.</t>
  </si>
  <si>
    <t>U.S. Physical Therapy, Inc. develops, owns, and operates outpatient physical therapy clinics in partnership with physical therapists. The Company and its partners operate freestanding outpatient clinics throughout the United States.</t>
  </si>
  <si>
    <t>Paychex, Inc. provides comprehensive payroll and integrated human resource and employee benefits outsourcing solutions for small to medium-sized businesses in the United States. The Company's services range from calculating payroll and filing tax payments to administering retirement plans and workers' compensation.</t>
  </si>
  <si>
    <t>Craneware PLC develops and sells billing software analysis tools for the United States healthcare services sector. The Company's software automates the checking process, aids in cash flow and revenue generation, and ensures accurate submission of claims and managing compliance risk.</t>
  </si>
  <si>
    <t>Embotelladora Andina S.A. produces, markets, and distributes Coca-Cola products throughout Chile, Brazil, and Argentina.  The Company distributes soda, juices, mineral water, and other non-alcoholic beverages.  Andina also produces PET plastic bottles.</t>
  </si>
  <si>
    <t>Nichols plc is a soft drink and catering company. The Company's operations encompass the production and distribution of soft drinks and hot beverage systems, filling and supplying vending machines, providing contract packing services within the food industry, and a full range of catering services. Nichols sells its products in the UK, the Arabian peninsula, Africa and Russia.</t>
  </si>
  <si>
    <t>James Halstead PLC manufactures, markets and distributes a wide range of branded commercial flooring products.</t>
  </si>
  <si>
    <t>PT Kalbe Farma Tbk. produces and develops pharmaceutical products. The Company offers drugs, capsules, syrup, and medicines for eye care, animal health, and nutritional uses. Kalbe Farma serves patients in Indonesia.</t>
  </si>
  <si>
    <t>Localiza Rent a Car SA rents automobiles.  The Company owns and franchises locations in Brazil and elsewhere in Latin America.  Localiza primarily operates through airport locations.  The Company also sells used cars and offers fleet management services.</t>
  </si>
  <si>
    <t>RWS Holdings PLC offers patent translation and search services.  The Company also offers translation, documentation and localization services for the legal, financial, medical, pharmaceutical, chemical, engineering, and telecommunications industries.</t>
  </si>
  <si>
    <t>NWF Group PLC distributes and warehouses grocery products, manufactures and sells animal feeds and distributes fuel oils. The Company, Through its subsidiaries, is involved in grocery businesses and manufactures and supplies animal feed to farmers . NWF Group also distributes petro/diesel fuel and gas/burning oil through a subsidiary.</t>
  </si>
  <si>
    <t>FW Thorpe Plc designs and manufactures a variety of interior and exterior lighting.  The Company's products are produced in the United Kingdom and sold throughout the world.</t>
  </si>
  <si>
    <t>Wynnstay Group PLC is an agri-supply business, which operates in Wales and the Border Counties of Shropshire and Cheshire.  The Company supplies agricultural feeding stuffs, in addition to a variety of agricultural products.</t>
  </si>
  <si>
    <t>Treatt plc is a manufacturer of fragrances and flavorings.  The Company blends and distills essential oils and aromatic chemicals, for the flavor and fragrance industries.  Treatt operates in the United Kingdom and United States, and sells its products worldwide.</t>
  </si>
  <si>
    <t>Spirax-Sarco Engineering plc provides consultation, service and products for the control and efficient management of steam and industrial fluids. The Company and its subsidiaries produce boiler controls, pressure controls, temperature controls, steam traps, flow meters, monitors, safety valves, humidifiers, strainers, separators and fluid pumps. Spirax-Sarco sells its products globally</t>
  </si>
  <si>
    <t>Chroma Ate Inc. manufactures and markets electronic and automation measuring instruments.  The Company's main products are test and measurement instruments, auto test equipment, power electronics, uninterrupted power supply (UPS), telecommunication power systems, industrial computers, and special materials.</t>
  </si>
  <si>
    <t>America Movil SAB de C.V. provides telecommunications services. The Company offers wireless and fixed voice services, including airtime, local, domestic, international long-distance, and broadband services. America Movil serves customers worldwide.</t>
  </si>
  <si>
    <t>Vitasoy International Holdings Limited, through its subsidiaries, manufactures and distributes food and beverages.</t>
  </si>
  <si>
    <t>WEG S.A. manufactures and distributes industrial machinery. The Company provides products include electric motors, power and distribution transformers, large motors, DC motors, generators, drives, programmable controllers, electric panels and electrical components. WEG also offers technical assistance and repair services for its products.</t>
  </si>
  <si>
    <t>Spectris plc manufactures, designs and markets products for the electronic control and process instrumentation sectors.  The Company's products include digital indication and control products, industrial computer circuit boards, semiconductor related devices, infrared equipment for temperature measurement, flying controls, gas analysis products, and analytical x-ray systems.</t>
  </si>
  <si>
    <t>Teleperformance offers customer relationship management services.  The Company operates call centers, conducts programs to attract new customers, offers customer service and technical support services, collects debts, offers market research services, conducts telemarketing, and develops customer relationship management software.</t>
  </si>
  <si>
    <t>Mettler-Toledo International Inc. manufactures and markets weighing instruments for use in laboratory, industrial, and food retailing applications. The Company also supplies several related analytical and measurement technologies. Mettler-Toledo provides its services to customers worldwide.</t>
  </si>
  <si>
    <t>Rio Tinto PLC operates as a mining company. The Company focuses on mining for aluminum, borates, copper, gold, iron ore, lead, silver, tin, uranium, zinc, titanium dioxide feedstock, diamonds, salt, and zircon. Rio Tinto serves clients worldwide.</t>
  </si>
  <si>
    <t>Helios Technologies, Inc. develops and manufactures hydraulic and electronic control products. The Company offers hydraulic cartridge valves and manifolds which control force, speed, and motion as integral components in fluid power systems. Helios Technologies markets its products worldwide.</t>
  </si>
  <si>
    <t>National Grid plc is an investor-owned utility company which is focused on the transmission and distribution of electricity and gas. The Company owns and operates the electricity transmission network in England and Wales, the gas transmission network in Great Britain, and electricity transmission networks in the Northeastern United States and Scotland.</t>
  </si>
  <si>
    <t>National Retail Properties Inc. is a real estate investment trust. The Company acquires, develops, and manages retail properties. National Retail Properties serves customers in the State of Florida.</t>
  </si>
  <si>
    <t>Abbott Laboratories discovers, develops, manufactures, and sells a broad and diversified line of health care products and services. The Company's products include pharmaceuticals, nutritional, diagnostics, and vascular products. Abbott markets its products worldwide through affiliates and distributors.</t>
  </si>
  <si>
    <t>The Weir Group PLC is an engineering solutions provider focused on the minerals, oil and gas and power markets. The Company manufactures and supplies engineering products and services for mining and minerals processing, power generation, oil and gas production, water supply and other industrial uses, as well as supplies pumps, valves, compressors, and turbines. Weir Group serves customers worldwide.</t>
  </si>
  <si>
    <t>FURUYA METAL CO., LTD. manufactures and sells precious metal products such as platinum and iridium for industrial use. The company also manufactures and sells thin-film components used for LSI (Large Scale Integrated Circuits) and displays of smartphones. FURUYA METAL produces temperature sensors used in semiconductor industry.</t>
  </si>
  <si>
    <t>FLSmidth &amp; Co. A/S is a machinery company. The Company designs, manufactures, and supplies production plants, equipment, single machinery, and spare parts primarily to the cement and minerals industries. FLSmidth &amp; Co serves customers worldwide.</t>
  </si>
  <si>
    <t>Focusrite PLC operates as a global music and audio production company. The Company supplies hardware and software products to both professional and amateur customers. Focusrite develops and markets its products under the brand names, Focusrite and Novation.</t>
  </si>
  <si>
    <t>Metropolis Healthcare Limited provides medical and laboratory services. The Company offers pathology testing, imaging and nuclear medicine, clinical trails, and home healthcare services. Metropolis Healthcare serves patients worldwide.</t>
  </si>
  <si>
    <t>Lloyds Banking Group plc, through subsidiaries and associated companies, offers a range of banking and financial services. The Company provides retail banking, mortgages, pensions, asset management, insurance services, corporate banking, and treasury services.</t>
  </si>
  <si>
    <t>SSE plc generates, transmits, distributes, and supplies electricity to industrial, commercial, and domestic customers in the United Kingdom and Ireland. The Company also stores and distributes natural gas, and operates a telecommunications network that offers bandwidth and capacity to companies, public sector organizations, Internet service providers, and others.</t>
  </si>
  <si>
    <t>Phu Nhuan Jewelry JSC manufactures jewelry.  The Company retails through its own shops and also sells to wholesalers.</t>
  </si>
  <si>
    <t>Somero Enterprises, Inc. manufactures and distributes construction machinery and equipments. The Company designs, produces, and markets new and used equipments that automates the process of spreading and leveling large amounts of concrete. Somero Enterprises operates worldwide.</t>
  </si>
  <si>
    <t>IDOX plc operates a software company, which produces and develops integrated and adaptable software systems for document, content and information management via web-based applications.  The Group's main product, Image-Gen, allows paper-based processes to be converted into an electronic process, which can be accessed from any computer with a network or Internet link.</t>
  </si>
  <si>
    <t>SimCorp A/S is a global provider of highly specialised software for the investment management industry. The Company's software covers virtually all investment management processes across the front, middle and back office. SimCorp's product is developed, sold, implemented and supported by the head office in Copenhagen &amp; subsidiaries in Europe N. America &amp; Australasia.</t>
  </si>
  <si>
    <t>Porvair plc is a specialist filtration and environmental technology group with operations in the UK, US, Germany and China. The Company supplies niche markets in aviation; energy and industrial; environmental laboratory and molten metal filtration. Over 80% of sales are from consumable products for which replacement sales recur at regular intervals.</t>
  </si>
  <si>
    <t>Yihai International Holding Ltd. engages in the condiment industry. The Company produces hot pot seasonings and other sauce products. Yihai markets worldwide.</t>
  </si>
  <si>
    <t>HMS Networks AB develops, produces, and markets communication technology for industrial automation.  The Company sells worldwide.</t>
  </si>
  <si>
    <t>Novo Nordisk A/S develops, produces, and markets pharmaceutical products. The Company focuses on diabetes care and offers insulin delivery systems and other diabetes products. Novo Nordisk also works in areas such as haemostatis management, growth disorders, and hormone replacement therapy. The Company offers educational and training materials. Novo Nordisk markets worldwide.</t>
  </si>
  <si>
    <t>Microsoft Corporation operates as a software company. The Company offers applications, extra cloud storage, and advanced security solutions. Microsoft serves customers worldwide.</t>
  </si>
  <si>
    <t>SGS SA provides industrial inspection, analysis, testing, and verification services. The Company inspects, samples, analyzes, and monitors raw materials, petroleum, food, crops, chemicals, consumer goods, and production machinery for compliance with industrial standards and local regulatory requirements, including tax and duty. SGS serves business worldwide.</t>
  </si>
  <si>
    <t>President Chain Store Corporation operates seven eleven convenience stores throughout Taiwan.  The Company provides bill payment services, automatic teller machine services, photo development, daily supplies retail, and other services. President Chain Store also offers logistics, retail information systems development, and other services.</t>
  </si>
  <si>
    <t>Xero Limited operates as an enterprise software. The Company offers accounting software and tools for small businesses, accountants, and bookkeepers to update webinars and business resources solutions, as well as provides consulting services. Xero serves customers worldwide.</t>
  </si>
  <si>
    <t>Basler AG designs and manufactures artificial vision equipment for industrial quality control.  The Company's vision technology systems identify, control, and monitor manufactured goods during production.  Basler's technology is used in the semiconductor, electronic, food processing, and medical equipment industries.</t>
  </si>
  <si>
    <t>Hang Lung Properties Limited operates as a real estate company. The Company builds, owns, and manages residential and commercial complexes. Hang Lung Properties serves customers in Hong Kong and mainland China.</t>
  </si>
  <si>
    <t>Dr. Hoenle AG develops, manufactures and markets various types of UV-equipment for industrial applications. The Company's products are used to dry inks and lacquers, apply to plastics and adhesives, simulate sunlight and sterilize surfaces. Dr. Hoenle's operates throughout Europe, Asia and North America.</t>
  </si>
  <si>
    <t>Wal-Mart de Mexico S.A.B. de C.V. retails food, clothing, and other merchandise under a variety of store formats. The Company operates Wal-Mart Supercenters, Sam's Club wholesale outlets, Bodega discount stores and Superama supermarkets.</t>
  </si>
  <si>
    <t>Kerry Group PLC is a major international food corporation. The Group develops, manufactures, and delivers innovative taste solutions and nutritional and functional ingredients for the food, beverage, and pharmaceutical industries. The Group also manufactures added value brands and customer branded chilled foods to the UK and Irish consumer food markets.</t>
  </si>
  <si>
    <t>TotalEnergies SE operates as an energy company. The Company produces, transports, and supplies crude oil, natural gas, and low carbon electricity, as well as refines petrochemical products. TotalEnergies owns and manages gasoline filling stations worldwide.</t>
  </si>
  <si>
    <t>Sonova Holding AG provides hearing care solutions. The Company designs, develops, and manufactures hearing systems, such as wireless communication systems for audio applications and cochlear implant systems. Sonova Holding serves patients worldwide.</t>
  </si>
  <si>
    <t>Jeronimo Martins, SGPS, S.A. is a holding company. The Company, through subsidiaries, distributes food in Portugal, Poland, and Colombia. The Company operates supermarkets and cash and carry stores in Portugal, as well as retail stores in Poland and Colombia. Jeronimo Martins also manufactures various food products, as well as provides services to the restaurant industry.</t>
  </si>
  <si>
    <t>LG H&amp;H Co., Ltd. manufactures and distributes cosmetics. The Company produces whoo, o hui, sum 37, basic cosmetics, color cosmetics, and other related products. LG H&amp;H also produces toothpaste, soap, detergents, healthy, personal care, and refreshing products.</t>
  </si>
  <si>
    <t>M.P. Evans Group PLC owns and operates oil-palm plantations. The Company produces and distributes crude palm oil. M.P. Evans Group serves customers in the United Kingdom and Indonesia.</t>
  </si>
  <si>
    <t>SAP SE is a multinational software company. The Company develops business software, including e-business and enterprise management software, consults on organizational usage of its applications software, and provides training services. SAP markets its products and services worldwide.</t>
  </si>
  <si>
    <t xml:space="preserve">Products command attractive margins. Rotork is a technology leader in actuators used to control fluid flow in critical industrial applications. 
Long-term growth drivers include industrial automation, energy efficiency and digitalisation. Is developing its portfolio of smart actuators.
Opprotunities for sales acceleration and margin improvement. New CEO has made changes to the structure of its sales organisation and is rationalising its production footprint.
Strong balance sheet.
</t>
  </si>
  <si>
    <t>Play on Indian consumption, on the increasing popularity for premium and branded food products, and the increased availability of these products in rural areas. 
India’s market leader in baked goods, including biscuits, bread, cakes and rusks. It also has a strong position in the dairy market offering a range of milks, yoghurts and cheeses.
Well-established brand and distribution network. 
Strong balance sheet. 
Growth opportunities through product premiumisation, reaching further into rural India and international expansion.</t>
  </si>
  <si>
    <t>- Seeks leading positions in multiple niche geographic markets where profitability is protected by solid barriers to entry and regualtions.
- Has its own storage facilities giving it some control over supply chain and therefore margins.
- Insensitive to macro headwinds
-Energy poverty</t>
  </si>
  <si>
    <t>Play on SE Asian macro. Thai Bev is a leading alcoholic beverage company in SE Asia and the largest in Thailand. 
Spirits business is dominant and highly cash generative.
Beer business has narrower margins, but probably offers more upside. Bough Sabecco in Vietnam.
Family owned and run. 
Also on stakes in Fraser and Neave. Gold REan</t>
  </si>
  <si>
    <t>No1 mkt share in the medium and low voltage and secure power markets. No4 mkt share in Industrial Process and Automation (with focus on specific areas with cross sell to energy management). 
Multiple drivers of revenue growth from increased use of electricity, changes in nature of generation and distribution, a focus on energy efficiency at clients, as well as the digitalisation of industrial processes and automation.  2017 to 2019 they produced 4.7% organic rev CAGR and 9.4% EBITA CAGR.
Disciplined approach to capital allocation, including a track record of disposals and acquisitions to fine-tune business exposure, and a progressive dividend policy (c50% pay out 7.7% CAGR 16-19).
Good margin progression – adj EBITA rising from 13.7% to 15.6% from 15 to 19, management target 17.5% in 2021.  Improvement driven by integration of acquisitions and increase in service and software sales (now 25% of revenue).
A clear beneficiary of ESG concerns, and a company with a clear ESG stance and journey.</t>
  </si>
  <si>
    <t>Potential idea for SCF/AIM – UK listed but really a US business and reports in $.
•	Value proposition – higher quality finish of screed flooring, more productive on site, and lower labour costs
•	Committed to dividend policy. LW previously noted the company will not do share buybacks as feedback from shareholders was a clear preference for dividends and specials, but recent (small) buyback program to offset dilution from reward scheme. 
•	Net cash ($33m) and given history under PE ownership management keen to maintain cash position.
•	14x with 3% div yield and MCap £281m (freefloat 100%)
Company Investment Case:
1)Industry leader in introducing customer driven, technologically advanced new products
2)Minimal direct competition
3)Significant barriers to entry based on technology, education, and global technical support
4)Skilled management team with extensive industry experience
5)Attractive global geographic growth opportunity:
   -Solid growth and market dynamics in developed markets
   -Strong potential for growth in emerging markets
6)Strong and consistent financial performance:
   -Superior margins
   -Strong conversion of revenue growth into free cash flow
   -Strong, unleveraged balance sheet
   -Disciplined return of cash to shareholders through dividends</t>
  </si>
  <si>
    <t xml:space="preserve">	· A global market leading end-to-end supplier of HVAC systems, consumer appliances and robotics hardware and software, with significant economies of scale and an established brand.
	· Market leader in China with a strong online and offline presence, accompanied by an extensive logistics network which allows for delivery within 48hrs to 85% of all towns and villages in China.
	· A beneficiary of the growth of consumer incomes as they upgrade their standard of living towards smart homes, as well as industrial enterprise growth through greater demand for automation solutions and robotics.
New product development focused on smart industries and increasing energy efficiency aligns with the State's long-term policy objectives.</t>
  </si>
  <si>
    <t xml:space="preserve">	- Largest e-commerce company in China with an established reputation for selling high quality authentic products, that stands to benefit from the continuous rise in consumer incomes 
	- Operates China's largest fulfilment network enabling 90% of first and third-party goods to be delivered via same or next day delivery 
	- Transitioning from a pure e-commerce company to a supply chain service provider utilising its embedded logistics infrastructure and supply chain technologies
	- Strong brand relationships, resulting in an extensive product offering entailing established and niche foreign brands (within e.g. apparel, cosmetics) as well as domestic producers (e.g. groceries, electronics)
Highly cash generative with growing free cash flow</t>
  </si>
  <si>
    <t>- Produces technologically advanced, life-critcal products for non-invasive heart surgery, requiring a high-precision manufacturing process. Barriers to entry are high.   
- Market leader. Leading market share in Japan (70%) and high market share in Europe (40%) and the US (25%).
- Opportunity to grow as more and more heart procedures can be carried out non-invasively. Greatest potential seen in the US market.
- A beneficiary of ageing populations over the longer-term.</t>
  </si>
  <si>
    <t>Defensive with growing income
Flowers Food is one of the largest producers of packaged bakery goods in the US but it still has plenty of scope for expansion particularly in the mid-west and north-east of the country.
The company's strengths are its brands, the flexibility of its production facilities and the scale and efficiency of its logistical operation. 
It has an excellent track record of dividend growth.</t>
  </si>
  <si>
    <t>Provides exposure to Nigeria, South Africa and a large number of frontier and emerging markets across Africa and the Middle East.
Market leader in most juridications in which it operates. Large and growing share of active users.</t>
  </si>
  <si>
    <t>•	Nabtesco is a high-quality engineering business, with diversified end markets by geography and industry
•	Financial strength: strong balance sheet and solid returns on equity
•	Poised to benefit from increasing automation/robotics (precision reduction gears) 
•	The Board appear to have an increasing focus on shareholder returns</t>
  </si>
  <si>
    <t>Diversified portfolio in niche markets across chemicals (high end), performance materials (high margin coatings for smartphones, tablets), agriculture (herbicides such as Altair, flea and tick control) and pharma (anti cholesterol drugs). Shareholder friendly, policy of buybacks and dividends. Stable and growing operating margins &gt;10% over 14 consecutive years. High R&amp;D circa 9% of sales. Strong balance sheet (net cash). New markets in Asia, Europe and US. # Had a difficult time. RoundUp sentiment issue, not seeing any impact on sales</t>
  </si>
  <si>
    <t>Defensive with growing income.
In the short-term, Sonic Healthcare is a beneficiary of mass testing (PCR and antibody) associated with COVID-19.
Long-term drivers include 1) ageing population; 2) healthcare budgets that increasingly recognise that pre-emptive testing can reduce high-cost hospital care, and 3) the rise in personalised medicine. 
Differentiates itself through speed, range and quality of its testing and diagnostic services.
Geographically diversified and not overly exposed to one particular healthcare market - Leading player in Australia, Europe and the US.
Potential for inorganic growth, particularly in the fragmented US market.
Well managed balance sheet.</t>
  </si>
  <si>
    <t xml:space="preserve">•	Churchill China has the stability of family ownership, meaningful cash on its balance sheet and the products to ride out the Covid storm.
•	Covid likely to lead some of their competitors falling away leading to a less competitive environment. 
•	Competition almost entirely from imports, Churchill carries inventory so can meet orders within days.
•	Churchill benefits from its various competitive advantages with respect to its differentiated product lines, flexibility and quality. 
•	Hard to disrupt industry, takes years to scale as a slow-moving business.
•	Intellectual property – vitrification, higher margin colourings, textures.
•	The 220 year history gives considerable comfort the business will still be around for a long time. 
•	Investment thesis is predicated the hospitality sector will recover very quickly through pent up demand both in the UK and increasingly its more important and less Covid impacted export markets. </t>
  </si>
  <si>
    <t xml:space="preserve">
Mahindra is a conglomerate, but at it core is one of India's leading manufacturers of motorcycles, three-wheelers, cars, SUVs, trucks, tractors and farm equipment. It reprensents a play on Indian GDP growth, specifically through consumption, mechanisation of agriculture and industrial activity (construction, logistics).</t>
  </si>
  <si>
    <t>- Pure play exposure to rising consumer incomes in emerging economies, predominantly India (80% of sales), but also Bangladesh, Africa and SE Asia.
- Market leader. Brand dominance in coconut oil, hair oils/serums and oat-based food products.
- Strong distribution network. Reaching rural communities and experiencing solid growth.
- Broad product range. Seeing premiumisation trends.</t>
  </si>
  <si>
    <t>Dominates a niche market in the supply chain for high performance electronics and will see demand grow with the roll out of 5G, electric and self-driving vehicles, IoT and cloud infrastructure.
Market leader. 70% market share in SOI (Silicon on Insulation) critical for high performance electronic devices.
High barriers to entry. Developed and patented the ‘Smart Cut’ process to make SOI. Competitors (30% market share) pay royalties to use it. 
R&amp;D led. SOITEC was an R&amp;D spin off from France’s CEA. Today is invests ~15% of revenue in R&amp;D.
Strong presence in most important growth market, China. 15% owned by NSIG Sunrise. Partnership agreement with Simgui.
Capable management. Chairman is the former CEO/Chairman of ASML.
Strong balance sheet.</t>
  </si>
  <si>
    <t>Leading convenience store operator in mature but growing market
High quality earnings track record and dividend payout
Growth prospects in Philippines
CVS format continues to evolve to offer more products and services</t>
  </si>
  <si>
    <t>Defensive revenue profile with high levels of recurring revenue.
Software is embedded within GP practices. Market position looks secure despite friction noted between EMIS and NHS over innovation.
EMIS-X to provide next leg of revenue and margin growth.</t>
  </si>
  <si>
    <t xml:space="preserve">Robertet is a leading global supplier of natural flavours, fragrences and ingredients and a beneficiary of 'health and wellness' trends in foods and personal care products.
Capability in natural ingredients differentiates it from larger peers which built their businesses around synthetic ingredients in the 1980s and 1990s. Whilst they are now trying to catch-up, Robertet 'is 20 years ahead' (Mid Cap Partners analyst). This gives Robertet have a very 'authentic' story by comparison, something which has proven key to growth in Asia.
Alongside natural ingredients, Robertet is developing its portfolio in organic and active ingredients. 
Robertet is vertically integrated having invested upstream to secure the supply of key raw materials (e.g rose, vanilla and cocoa) and avoid some price volatility.
As a 170-year old family controlled business, the management team is fiercly independent and maintains a long-term mindset. 
Robertet has no debt. </t>
  </si>
  <si>
    <t>Leader in UK warehousing . 67% urban warehousing and 33% big box in a focused number of conurbations. Avoids retail and office.
Growth Opportunities:  Urban warehouses in UK, data centres, Europe.
Management Track Record: NAV growth from active management of the portfolio, investing in properties to increase rents and investment in development.
Management remuneration on total returns, not NAV, as well as performance v peers.
Increasing commonality of tenants across geographies with multiple leases. Scale matters. All tenants managed internally, unlike competitors, to keep relationships strong and help “reprofile” if needed.
Development of landbank.
Strong balance sheet</t>
  </si>
  <si>
    <t>As businesses move towards the cloud, the network provided by Cisco is critical. 
Embedded hardware and strong customer relationships.
Highly cash generative with impeccable dividend track record.
Growing recurring revenue.
Strong balance sheet.</t>
  </si>
  <si>
    <t xml:space="preserve">•	Profitable business operating in niche areas, susceptible to lumpiness in sales profile but high quality equipment.  Introduction of COO has increased operational focus across the portfolio of businesses to deliver on orders and improve cashflow
•	Debt will rise and fall with acquisitions
•	Dividend track record </t>
  </si>
  <si>
    <t>Global growth as Xero emerges as a SaaS market leader in accounting software. Ease of use, high degree of automation.
Beneficiary of a shift toward cloud based software and no legacy desktop software to support.
Beneficiary of global shift towards “making tax digital”
Market leadership in Au and NZ. 
Innovative at its core. Constant additional software upgrades/add on features – self reinforcement. Connections with 3rd party apps.
Few effective competitors.
20%+ growth rates
Accountants love it and actively encourage their customers to use it so they can focus on their value add.</t>
  </si>
  <si>
    <t>•	Increasing use of automation and robotics in pharmacies in US with a more strategic view being taken (previously regarded as a cost)
•	Products improve safety and productivity – helps hospitals under pressure to reduce overall healthcare costs. Pharmacy workflows often very manual and execution can be poor, particularly outside hospitals.
•	Stable competitive landscape (duopoly with Pyxis, acquired by BD)
•	Target 8-12% organic growth, plus ~5% growth from M&amp;A, with strong operating margins. Strong balance sheet. 
•	High customer retention (~99%)
•	40% recurring revenue
•	Regulation: increasing administrative burden</t>
  </si>
  <si>
    <t>-Stable growth supported by 1) diverse of end-markets, 2) a substantial portion of revenue is provided by long-term take or pay contracts and 3) the threat of competition and substitution is limited.
- Long-term growth driven by global GDP, the industrialisation of developing economies and an ageing population. 
- Upside as hydrogen finds application in transportation and energy storage.</t>
  </si>
  <si>
    <t>Play on Indian consumption, electrification and on the associated rising mass market demand for improved lighting and home electrical appliances.
Portfolio of leading market positions in home electrical appliances, including fans, residential pumps and water heaters.
Well established brand. Recognised for product quality and durabilty.
Have modernised distribution network and sales channels.
Strong balance sheet. Has paid back debt.</t>
  </si>
  <si>
    <t xml:space="preserve">Specialises in complex, high margin chemicals often used as the delivery agent for active ingredients in personal care products, pharmaceuticals and agriculture.
Focussed on its own R&amp;D and on building IP into its portfolio.
Has a broad range of customers both multinationals and smaller independent companies and builds long-term relationships.
Good ESG credentials. Unlike peers, the majority of its products are sourced from plant-based oils rather than petroluem.
</t>
  </si>
  <si>
    <t xml:space="preserve">• Defensive growth, long term play on global growth in demand for clean water, safe good and energy – long standing holding at MW
• Strong position in core industrial markets (Food &amp; Bev and Water) with exposure to Institutional customer and Energy markets which are more cyclical
• USP to customers is that their service/solutions will reduce infections, improve food safety, maximise yield and asset life as well as optimising processes.  Reducing costs of water, energy and labour along the way.
• Long term targets (2020 set in 2015) to reach $20bn rev with 20% EBIT margin and 20% ROIC unlikely to be met on schedule due to fluctuations in FX and slower than anticipated recovery in O&amp;G markets.
• Trading a modest premium to market at 25x (and to 10yr ave 22x) with 1.1% div yield, growing revenue mid-high single digits with EPS growth ahead in low teens
</t>
  </si>
  <si>
    <t>- Driven by China macro; the switch from investment to consumption.
- Boom in sports participation, backed by the state, is creating double-digit growth in sportswear market.
- Multi-brand approach differentiates Anta, giving exposure to both mass and high-end markets across summer and winter sports.
- Strong brand value. Brand worn by leading sports stars (sponsors Olympic team), celebrities and politicians.
- Founder is driven, very good track record, still very involved, highly regarded and still in 40s.</t>
  </si>
  <si>
    <t>-high quality domestic provider of essential medical consumables across China
- strong direct sales network into wide range of hospitals and clinics
- sits beneath foreign players in pricing, but above domestic peers in quality
- purchase of Argon bring new opportunities for selling into China</t>
  </si>
  <si>
    <t>Play on the growth of the water desalination industry, an industry driven by population growth, urbanisation and agricultural intensity in regions where fresh water supplies are under pressure and threatened by climate change.
Leader in a niche market built on the strength of its products. Energy Recovery’s pressure exchange products are critical components in SWRO desalination. With superior product efficiency and reliability, it has a near monopoly amongst large scale desalination plants, having won every tender for more than 5 years.
Committed to innovation. Seeking to develop its product range to break into and disrupt other markets, e.g. oil and gas.
Strong balance sheet.</t>
  </si>
  <si>
    <t>•	Leading middle/upper end home improvement retailer with structural growth of urbanisation in Philippines and growing middle class incomes
•	Opportunity to take market share from smaller players by continuing to roll out stores formalising the market
•	Strong founder and family involvement
•	Est 6.4% GDP growth in 2019 provides big tailwind
•	Leading brand with “one stop shop” approach
•	Solid balance sheet 
•	Offering for domestic and small trade buyers
•	Improve “omni” channel distribution
•	Boost from central infrastructure spend</t>
  </si>
  <si>
    <t>Well positioned to capitalise on pensions freedomes and retiring baby-boomers. Appears to have a resilient business model with high levels of recurring revenues and opportunities to continue to grow both organically and through acquisitions.  Business has no gearing and has consistently paid a dividend.  Relatively inexpensive for double digit earnings growth.  Client loyalty is strong and good retention (losses less than 3%).  Regulatory drivers towards advice.</t>
  </si>
  <si>
    <t>• Hill &amp; Smith provides exposure to infrastructure projects in UK, Europe and the US primarily as it supplies into sectors such as Road, Utilities and general construction.
• The move into more specialised security barriers and flood defences show long term potential as does the US market should funding be forthcoming.
• Galvanising is the most profitable and cyclical of their divisions and management have spread their risk moving from a focus on UK and France into the US where there are ample opportunities for well-located sites. 
• Shares attract a premium (16x) due to the quality of the business with operating margins around 12% coupled with organic and M&amp;A expansion. However, at times the stock looks over-valued and priced for perfection.
• Strong balance sheet with net debt to EBITDA &lt;1x, growing top and bottom line with progressive dividend that is well covered.</t>
  </si>
  <si>
    <t>An emerging market consumer play, where rising disposable incomes, urbanisation and health awareness are driving demand for milk, tea and other branded health drinks.
Indonesian market leader in UHT liquid milk and RTD tea in cartons
Vertically integrated, modern automated production lines, with focus on quality and sustainability.
Family owned.</t>
  </si>
  <si>
    <t>- World leader in actuator and control values for HVAC
- Product sold locally around the world but with “Swiss made” quality
- Supplies both “new builds” and also upgrades to existing buildings
- Benefits from the drive to make buildings more energy and water efficient as well as more comfortable for occupants.
- Consistent margin over time, low level of leverage, low 20s ROIC over time</t>
  </si>
  <si>
    <t>• Structural growth in market (obesity, ageing population, push to keep patients out of hospital)
• Innovative with strong margins
• Market leader
• Strong balance sheet</t>
  </si>
  <si>
    <t xml:space="preserve">	- Domestic market leader in decorative paints with a strong distribution and supply chain network as well as an established brand
	- Rising consumer wealth and urbanisation trends will help drive demand for high quality décor and value-added services thus expanding Asian Paints' addressable market via taking share from the large unorganised paints and home décor segments
	- Expansion into adjacent segments (e.g. kitchen fittings via Sleek brand) which remain informal/unorganised and fragmented thus providing significant growth opportunities
Strong balance sheet and returns on capital</t>
  </si>
  <si>
    <t>Play on Indian consumption and on the rising mass market demand for Ayurvedic and other natural healthcare products and food and refreshments.
Diverse portfolio of uniquely local and market leading natural healthcare brands especially popular amongst rural Indians.
Good R&amp;D capability. Uses scientific evidence to highlight the properties of its products.
Well developed distribution network
Strong balance sheet. 
Significnat family ownership. 
International expansion.</t>
  </si>
  <si>
    <t>Play on Indian consumption and on the increasing popularity for branded FMCG products. 
Portfolio of valuable, market-leading brands in home and personal care and in food and refreshments. 9 out of 10 households use its products. 
Benefits from the expertise of its parent company.
Strong balance sheet. 
Strong ESG message.
Growth opportunities through product premiumisation, the increased popularity of ‘healthy’ and ‘natural’ products, ecommerce and reaching further into rural India.</t>
  </si>
  <si>
    <t>Leader in watches, jewellery and eyewear in a country where 1 in 3 individuals are between 15-34 years old
Strong consumer desires for highly visible goods such as watches and jewellery as the middle class population grows 
Democratising access via omnichannel distribution increasing market penetration whilst bolt-on categories such as fragrances increases consumer connectivity whilst capitalising on increasing urbanisation
Diversified mixture of domestic heritage brands capturing different demographics and increased premiumisation combined with licensed global brands simultaneously targets mass and niche segments within India and beyond
Stable balance sheet with high returns on capital</t>
  </si>
  <si>
    <t>•	Playing to the theme of ongoing growth in Chinese air travel
•	Unique position in the Chinese market with direct correlation to passenger growth
•	Very consistent track record of sales growth 
•	End to end provider of technology for travel industry participants
•	Lower cyclicality than other investment in travel
•	90% + market share
•	Strong balance sheet (net cash) with growing dividend
•	Leverage of huge data centre capacity and capability</t>
  </si>
  <si>
    <t>•	Direct play on rising incomes in mainland China
•	Structural growth story of industry combined with rising market share – company guides for double growth of industry
•	Growth of leisure travel, particularly in younger generation and in international travel in and out of China
•	Strong brand presence, breadth and market share but plenty to go for (Company only has c9% of total travel market in China)
•	Leading technology platform
•	Overseas expansion opportunities
•	Omnichannel distribution includes some bricks and mortar 
•	Chinese travel growth (9%) together with shift to online (currently only 17%)</t>
  </si>
  <si>
    <t xml:space="preserve">•	Innovative scalable platform that will benefit from growing need/demand for digital communications (including marketing) 
•	Now offers omni-channel communications through latest acquisition (Comapi) 
•	Tangible ROI for marketers 
•	As a SaaS business, it generates high levels of recurring revenue (85%) contracted on at least a 12-month basis, with an average of 21 months
•	Acquisitive but cash generative and net cash (£15m) post Comapi deal 
•	Diverse customer base, no single customer &gt;1% revenue, international customer base key driver (now 22% revenue)
•	Revenue and earnings expected to rise 30%, driven by further benefit from acquisition of Comapi and geographic expansion (15% organic)
•	Integrating AI functionality to improve offering </t>
  </si>
  <si>
    <t>-EW targets underdiagnosed and undertreated conditions, so with education and more effective treatment, it has a large growth opportunity
-Dominant market position – leader in 95% of products
-Pioneers, always take the lead, reflected in its investment in R&amp;D - $553m in 2017, 16% of sales, highest proportion of any MedTech company
-The company has a long-term approach, again reflected in heavy R&amp;D spend 
-Impressive management team</t>
  </si>
  <si>
    <t>Market leader in kettle safety controls. 55% global market share by value, including 75% share in regulated markets and 46% share in China.
Trusted relationships with major retailers and extensive patents allows Strix to maintain its dominant market share and margins.
Cash generative and pays a dividend.
Developing portfolio of water puritification and filtration products.</t>
  </si>
  <si>
    <t>- Second largest and fastest growing telecoms provider in Canada (5% earning CAGR forecast, UBS) with leading wireless (29% of the market, generates 65% of profits) and wireline businesses. 
- Churn (&lt;1% and 20-30 bps below competition), ARPU and wireless margins are market leading. Company believes it attracts a high-quality subscriber base.
- Room for growth. The Canadian mobile market is under-pentrated (80% verses 110% in the US) 
- Strong dividend record stretching back 14 years with current yield at 4.5%.
- No content/media business.</t>
  </si>
  <si>
    <t>Strong long-term demand drivers: environmental legislation, safety legislation and an increasing use of technology requiring efficient power conversion.
Focusses on ‘own-design’ products  with higher margin and greater growth potential.
No exposure to high-volume consumer goods: sits in niche between small specialist manufacturers that lack global reach to satisfy international customer base, yet more flexible than major manufacturers who cannot meet changing customer design requirements.
Has diversified its production base beyond China to Vietnam.
Emphasis on dividend (significant part of Chairman, CEO &amp; CFO remuneration)
Strong balance sheet.</t>
  </si>
  <si>
    <t>• Leading position in next generation telecoms with first move advantage
• Excellent technology base and growing end-markets
• Mixed sales channels provide diverse client base, with strength in SMEs
• Strong financial position (net cash £30m), with growing dividend yielding 1.3%.
• However, rich valuation trading around 26x for low teen double digit revenue and EPS growth.</t>
  </si>
  <si>
    <t>Hang Lung keeps almost all its developments for rent. Diversified across resi, commerical and office in HK and mainland with exposure to some of the fastest growing including Shenzen (part of Greater Bay Initiative with HK) and Hangzhou. Good management track record. HK continues to suffer from shortage of land. Growth of tourism and rising consumer. Rents increasing trend across the portfolio. Focus on quality developments. Approx 50/50 split HK and mainland.</t>
  </si>
  <si>
    <t>-Global leader in a niche market.
- Strong balance sheet
- Investing in digitalisation of its products/smart-home integration.</t>
  </si>
  <si>
    <t>- Significant shortfall in local NHS infrastructure in UK requires funding by private sector. Allows for growth in asset base, earnings and dividend of Assura over time.
- Aging population requires increased local care
- Long term leases with govt providing direct funding for a high proportion, results in high quality, visible earnings and cashflow
- Leases changes are based primarily on open market reviews (c72%), RPI (c12%), allowing for real rents to at least remain stable over time
- Debt is low (LTV 36%) and long term (ave c8yrs)
- Dividend yield is high and DPS should grow</t>
  </si>
  <si>
    <t>Defensive, strong balance sheet, cash generative, diversified end markets (&gt;5,000 SKU's). Pharma segment looks really interesting e.g. dosage control and barriers to entry from regulation and need for trusted partners. Opportunities in Emerging Markets and also innovation driven by an ageing population such as easy open bottles etc, or e-commerce suitable packaging, patient compliance (dosing control, preservative free) or child proofing product. Net Debt/EBITDA circa 1x.</t>
  </si>
  <si>
    <t>• Cyber-attack prevention, data protection and AML of increasing importance (regulatory and commercial drivers)
• High revenue visibility, cash generative and strong balance sheet
• M&amp;A will add to growth – good track record here
• Embedded relationship of trust with data providers acts as competitive barrier
• Strong suite of products – M&amp;A will add and diversify</t>
  </si>
  <si>
    <t>Established business growing 5-7% pa plus acquisitions with market leading positions in its three core divisions which are complementary - Document Storage, Scanning and Shredding.  Strong balance sheet, progressive dividend (since 2011) with a yield of 1.3%.  Solid management team that has grown the business through acqusitions building scale and investing into the operations. Good visibility of revenue and profits 12-18 months and plans to double revenue and profits within the next 3-5yrs, building market share in Scanning and Shredding.  High quality customer base with listed companies, law and accountancy firms as well as public sector (NHS and LAs).  No single customer &gt;2% sales.  Retainer/annuity style revenues.  Self-funding acquisitive growth.</t>
  </si>
  <si>
    <t>- Leading market position in transportation and logistics solutions (albeit in a fragmented market)
- Beneficiary of global GDP growth, global trade and increasing requirements for complex and technologically advanced logistics solutions.  
- Global coverage across sea, air and road.
- Strong balance sheet</t>
  </si>
  <si>
    <t>- Leading position in Factory automation (FA) parts supply
- Crosspollination from automation business into distribution business
- Best business model to serve the manufacturing industry with 80 sextillion MTO (make-to-order), can ship within 2 days of order, competitive advantage from range, reach, and short delivery times
- IT infrastructure that is suitable for next generation digital manufacturing
- Geographically diversified with expansion into high growth developing markets (rising demand for automation)
- Growth and margin improvement story in VONA business
- Strong balance sheet and track record of growth</t>
  </si>
  <si>
    <t xml:space="preserve">•	Market leading position in Japan and significant market share globally
•	Diversified geographically with global outlook
•	History of innovation, technological leadership and growth, albeit chequered (many noteworthy scientific and engineering achievements)
•	Growth from developing markets and rising demand for performance scientific machinery
•	Major drivers include demand for analytical and measuring instruments from increasing focus on food safety and demand for chromatographs and mass spectrometers for healthcare applications in developing countries 
•	Strong brand and reputation
•	Strong balance sheet </t>
  </si>
  <si>
    <t>Relatively stable earnings stream in a defensive sector with some opportunities for capital growth given the balance of their product portfolio.  There is a strong management team in place and whilst it is acquisitive, and execution risk remains, there is a decent track record since the business started in 1998.  Dividend paying but net debt to EBITDA varies due to acquisitions and should be monitored.</t>
  </si>
  <si>
    <t>Buy &amp; build niche market leading engineering companies with high barriers to entry.
Excellent long term track record and customer relationships
4 key divisions – marine support, offshore oil (servicing/maintenance specialists), specialist technical (rescue subs, nuclear decommissioning) and tankships
Potential new markets include offshore windfarm maintenance as they come out of warranty
Founding family’s charitable foundation owns 25% of the shares.</t>
  </si>
  <si>
    <t>Provides unique exposure to global demographic trends towards increased obesity and diabetes - inextricably linked to chronic wounds.  Should provide steady top line growth with end-markets and business expanding geographically as well as adding new products such as foams and alginates.  Route to market - increasing director distribution of own surgical products into target markets.  Third party products sold through OEM and bulk to converters, packers and advanced woundcare partners.  Organic growth expected to be supported by M&amp;A (since Resorba 2011) and/or in-licensing.  Good visiblity of OEM for global customers as under long term contracts with low risk of cancellation and also feeds back into their own R&amp;D for new products.  Cash on BS, paying very modest dividend (0.3%) with healthy EBITDA margins of 28% but expensive stock.</t>
  </si>
  <si>
    <t>- Australia’s leader in trade auto parts market (~AUD2bn) and entered retail auto parts/accessories market via ANA acquisition 
- Australian car market is unusual with greater mix in car brands and models than rest of world 
- Trade division robust in a downturn because cars on finance agreements 4+ years, need MOT every year (usually serviced at the same time) 
- Performed well in 2008 crisis – revenues continued to grow, and gross margins maintained 
- Customer decision based on: part range and availability; delivery speed; strength of relationships/brand; and price - Bapcor have a national store and distribution network allowing them to deliver on these
- Further consolidation as vehicle parts become more complex</t>
  </si>
  <si>
    <t>leading Mexican conglomerate but with core retail operating business
OXXO is leading convenience store in the region, but still plenty of scope for rollout
Coca Cola FEMSA brings regional exposure
Heineken stake gives optionality to further regional M&amp;A</t>
  </si>
  <si>
    <t>Tracsis is a niche high quality technology business focused on the UK and global rail transportation industry.  There are high barriers to entry and limited competiton for the software solutions they provide.  The business came out of the University of Leeds in 2004 (scheduling software) and was admitted to AIM in 2007.  The business is profitable and through acquisitions has broadened the scope of its offering.  Tracsis essentially solves a wide variety of resource optimisation, data capture and reporting problems through its technology solutions.  Strong market position (near monopoly in core products) and is net cash (£15m in 2018).  Management are confident of ample organic growth opportunities for the business through further product innovation but acquisitions are possible as well as gaining traction in the US where they have sold remote conditioning products to one freight rail company that is already acting as a reference client.</t>
  </si>
  <si>
    <t xml:space="preserve">Established and well-run business with significant family-ownership and involvement.  Cash generative with innovative product portfolio that should drive/support customer demand.  Good track record of managing business in downturn, investing internally and adapting to changes in markets.  Long-standing reputation with diverse customer base. Expect low to mid-single digit (GDP plus) growth) with stable margins and dividend of 1.7% that is well covered.  Each depot operates automonously within certain parameters and active management of stock selection and turn monitored centrally.  Well-invested across depots with recent relocation of Yate Depot and refurb of Wigston expected to boost sales/profits over 3-5yrs.  Primarily UK customer base but tentative moves into International marktes (incl Middle East).  Strong balance sheet and net cash.  Sigificant family involvement across the business at operational level as wells being key shareholders.  </t>
  </si>
  <si>
    <t>Beneficiary of structural growth in corporate learning.
Good organic growth prospects of mid-high single digits that are likely to be complemented by further M&amp;A over time, funded either from free cashflow or debt.
Asset light model, cash generative and low debt.</t>
  </si>
  <si>
    <t>Stable cash generative business that has successfully refocused itself towards fragmented markets where there is cope to continue their M&amp;A strategy.  Diversified end-markets across the business but exposure to economically sensitive areas of hotels, restaurants and leisure.  Net debt to EBITDA considerably lower than historic level, now at 1.7x.  Management maintain a discipline to continue paying down debt following acquisitions.  Well-invested in facilities offers ability to service customers more efficiently and to a higher standard than some of large peers or Mom &amp; Pop shops.</t>
  </si>
  <si>
    <t>- leading quick service (Fast food) brand in Philippines, with huge loyalty both at home and overseas
                                                                                                                                                                                                                                                                significant rollout opportunity in the regions
                                                                                                                                                                                                                                                                excellent track record of expansion with core and new brands both at home and overseas
                                                                                                                                                                                                                                                                China still represent significant opportunity</t>
  </si>
  <si>
    <t>- Leader in distribution of air conditioning and heating products in Americas, dominant in the ‘sunshine states’.
- High recurring demand for replacement / new products due to ‘essential’ nature of air-con in ‘sunshine states’. 
- De-centralised structure empowers local management to operate independently with the benefits of a larger group, purchasing power etc.
- Buy &amp; build strategy within fragmented HVAC market in US and modest exposure to Canada/Latam
- Conservative management team with CEO/Chairman Albert Nahmed with son Aaron Nahmed, President. Family collectively own 56% of shares.
- Long track record of paying dividends (45yrs), currently shares yield 4.3%.
- Valuation 20x 2019e rev growth low-mid single digits, EPS growth high single digits with healthy margins.</t>
  </si>
  <si>
    <t>Defensive growth stock possessing sizeable operating leverage
Exposure to structural developments (ageing global population, chronic diseases, diabetes care)
Significant track record for steady dividend growth
Broad product portfolio with diverse geographical revenues
Robust (recurring) demand due to the non-discretionary nature of a sizeable proportion of its core products (e.g. prefilled flush syringes, disinfectant caps)</t>
  </si>
  <si>
    <t>Business focuses on delivering essential opex/maintenance work into highly regulated sectors - Energy (incl Nuclear), Environmental (water and land remediation) and Infrastructure (rail and wireless telcoms).  Regulation benefits them and typically paid from non-discretionary spending programmes with long-term visibility of committed funding eg vital task on rail network to repair/renew bridges and tunnels. Strategically moved away from construction in 2008 but still own specialist construction business Walter Lilley.  Acquisitive but expect organic revenue growth of low single digits with tight management of margins on all contracts (3-5% range)</t>
  </si>
  <si>
    <t>Self-deploying SaaS provider specialising in ERP solutions for defensive customer segments (primarily local governments and educational institutions).
Highly cash generative business entailing steady dividend growth 
Robust revenue growth arising from a diverse customer mix (public and private) and high levels of customer retention
Sizeable long-term growth prospects particularly within public segments as institutions shift away from legacy systems onto the cloud (likely to be exacerbated by Covid-19) with greater demands for data security and remote accessibility 
Strong balance sheet upheld by significant recurring revenues as a result of its SaaS business model</t>
  </si>
  <si>
    <t>Leader in immunology therapies with HUMIRA 
Durable cash flows from HUMIRA and IMBRUVICA (hematologic oncology) culminating in robust dividend growth prospects
Broad portfolio focusing on non-discretionary drugs
Sizeable geographic footprint and established distribution capabilities
Diversifying revenue streams via acquisition of Allergan (Botox specialist)</t>
  </si>
  <si>
    <t>- Favourable demographics; an ageing and active population.
- Cost is driving insurers/government health programmes/patients to favour greater proportion of care in outpatient clinics rather than in hospitals.  
- Business model has proven attractive for physicians. 2/3 of growth has been organic.
- Diversified payor mix. Only 25% of revenue from Medicare. 
- Scale in a fragmented market.
- Cash generative and with a strong balance sheet. Growing dividend.</t>
  </si>
  <si>
    <t>- Good visibility of earnings and high recurring revenues
- Scalable business model – Paychex uses economies of scale and high incremental margins to leverage existing infrastructure, clients and databases
- Cross selling opportunities and sticky business - once Paychex has customer details it can easily provide all services 
- Regulatory complexity (e.g. slight variations on tax rules between states) makes customers less inclined to go in-house</t>
  </si>
  <si>
    <t>Against backdrop of complexities of US Healthcare system, Craneware's product suite offers an insightful toolkit supporting operational improvement by capturing and analysing operational data.  Benefitting from considerable embedded vavlue in its customer base, revenue tends to rise even when customr additions are slow as price increases are passed through to customers (recurring revenue from Saas model).  Products essentially help run hospitals more efficiently and gaining good traction with larger hospital groups.  Sales almost exclusively in US although UK based HQ.  Valuation is high</t>
  </si>
  <si>
    <t>Play on South American macro. Franchisee for Coca Cola in Argentina, Brazil, Chile and Paraguay.
Market leader in Argentina, Chile and Paraguay. No.3 in Brazil. Also has distribution rights over some beers and some spirits.
Operatings across a range of distribution channels, although tends to be a wholesale distributor in Brazil.
Under family control. Family control A-shares, Coca Cola own 15% of A-shares with a veto over share transfer
Depending on the country, between 25% and 40% of its packaging is returnable.</t>
  </si>
  <si>
    <t>Growing steadily and has embraced the necessary move to low sugar (no sugar) drinks with relatively low exposure to carbonated soft drinks.  They continue to make strides in all business areas to grow and expand from a strong balance sheet position, clearly evidenced by a good track record.  Strong brands - Vimto best known plus Noisy drinks and Feel Good.  Diversifying portfolio of products and sells into international markets (20% of sales but higher margin - primarily Middle East linked to seasonal sales for Ramadan).  Continues to grow ahead of wider UK drinks market and in partnership with Aujan CocaCola in Middle East.</t>
  </si>
  <si>
    <t>•	Diversified flooring business selling both in UK and overseas, mix of public sector and private sector customers. 
•	75% refurbishment vs 25% new build in UK. With a replacement cycle of 7-10yrs for refurbishment which is a market some 5x the size of new build that should provide steady ongoing demand for products.
•	UK market leader with 50% market share and est 15% market share of European sheet vinyl markets.
•	Large founding family stake retained with current CEO, Mark Halstead.  First non-family Chairman appointed in 2018 Anthony Wild.
•	Progressive dividend policy, currently yielding 2.8% and is net cash (est£74m Dec’20)</t>
  </si>
  <si>
    <t>Resilient market leading prescription pharma business in the Indonesian market accompanied by scope for increased exposure to other SE Asian markets
Broad revenue streams (prescription pharma- branded, licensed and unbranded, consumer health products- OTC medicines and energy/beverage drinks, nutritionals- powdered milk, distribution and logistics- via listed subsidiary PT Enseval; also manages raw materials, medical devices and retail health service Mitrasana Clinics)
Disciplined focus on achieving steady top and bottom line growth 
Vast in-house distribution covering all 33 Indonesian provinces supports own product sales as well as capturing third-party revenues via logistical services for pharma and FMCG customers = key competitive advantage
Strong balance sheet (net cash) accompanied by a dividend characterised by an (overall) upwards trajectory</t>
  </si>
  <si>
    <t xml:space="preserve">- Play on Brazil, both its consumers and as a destination for business and tourism.
- Underpenetrated and fragmented market.
- Market leader. Largest car rental company in Brazil (and South America). Scale gives it a competitive advantage. Is the market consolidator. Commands better prices from OEMs. Post rental, can sell used vehiles directly, avoiding intermediaries. </t>
  </si>
  <si>
    <t>The mix of business continues to evolve with acquisitinos and there is ample cash to deploy when opportunities arise.  Management are addressing the emerging technology threats/opportunities of AI but it is difficult to guage how these might influence their clients' behaviour in terms of outsourcing translation and use of patent search services.  As an asset-light business the cash generation is attractive and the current yield of close to 2% is reasonably well covered.  It remains an expensive stock and no doubt carried a premium within the AIM IHT arena.  The Chairman's shareholding and influence has been highlighted before and needs to be monitored.</t>
  </si>
  <si>
    <t xml:space="preserve">This is a well-managed, diversified logistics business trading around 12x. Exposed to 3 UK sectors - Feed (Agriculture), Fuel and Foods.  Modest organic growth expectations with some bolt-on acquisitions within the Fuel division. The business has a solid balance sheet, strong discipline on cash collection and provides a healthy dividend yield of 3.4% that is well covered. </t>
  </si>
  <si>
    <t>Management approach appears to be conservative, yet forward-thinking.  This is a product-driven business that has become more diversified over the last 20yrs and sought to avoid areas that are too price competitive or volume driven.  The business should continue to grow revenue mid/low single digits and be able to maintain its profitabiliyt.  Cash on the balance sheet allows them the flexibility to consider acquisitions or shore up in more difficult times.  Progressive dividend policy, yielding 1.5% that is well covered.  The significant family holding is unlikely to change but with more institutional shareholders liquidity should improve.  Family members are actively involved in the operational side of the business.</t>
  </si>
  <si>
    <t>Provides diversification in AIM portfolio with exposure to UK agricultural sector. Benefits from mix in business direct to farmers and country stores serving a wider rural customer base.  Not expensive stock with low single digit growth expectations but note that commodity prices fluctations will move the top line and volumes and cash margins are more relevant metric to monitor.  Acquisitive on both country stores and mills.  Pays a dvidiend yielding 2.5% which is lightly covered at present.  Long standing management team but CEO Ken Greetham retired in 2018 - internal promotion of Gareth Davies who has been with the company some time.</t>
  </si>
  <si>
    <t>- Strongly growing business with specialised product in growing areas of food production
- Technical advantage over competitors stemming from history as a specialist raw materials trading business
- Conservative management style, focused on doing simple things well
- Collaborative with customer base, however, customer base is growing broader and more diverse
- Huge potential market, especially in tea (highly fragmented), and sugar replacement
- tea and sugar replacement business are higher margin, faster growing, and less working capital intense, should improve profitability with growth</t>
  </si>
  <si>
    <t>- A global leader in high quality hearing aids, market is relatively concentrated (6 main players), supporting long term margins
- Long term growth in market due to aging population and increasing willingness for customers to use product
- Consistent profitability, debt levels vary over time due to acquisitions, but typically a low debt company</t>
  </si>
  <si>
    <t xml:space="preserve">World leader in 'Steam' with strong reputation for high quality products.
Management take a long-term view and are prepared to invest in the business at the expense of margins in the short-term. 
Opportunities in EM (particularly China)
Acquisitions tend to be product/technology specific and designed to fill gaps / fit with existing portfolio </t>
  </si>
  <si>
    <t>- Leader in production of power supply testing equipment.
- Provides exposure to range of sectors including industrial automation, photonics and clean technologies that require the products during R&amp;D and manufacture of equipment and batteries.
- Focuses on selective high value niche markets with sustained growth prospects.
- Strong free cash flow generation provides attractive yield 4.4%.
- Shares trade around 15x 2019e but fell sharply in 2018 on expectations of weaker 2019.</t>
  </si>
  <si>
    <t>Dominant Latin and Central American mobile operator. Some tv exposure too. Beneficiary of higher data usage from 3-5G for mobile and also broadband. Operations in Carribbean and subsiduary in Austria.</t>
  </si>
  <si>
    <t>Direct exposure to a high quality consumer goods company with a diverse brand portfolio entailing small ticket repeat purchase goods
Established market leader within the Household Goods industry 
High quality cash flows arising from repeat transactions of everyday products and consumption of staple goods combined with growth of cosmetics customer base
Comprehensive Cosmetics portfolio comprising established brands capturing consumers throughout the value spectrum
Compelling beverage brand portfolio (exclusive domestic Coca-Cola portfolio distributor) benefitting from continuous global network effects
Significant multinational growth prospects i.e. gateway to further exposure within Far Eastern consumer markets utilising brand equity
Stable balance sheet with long-term dividend growth prospects</t>
  </si>
  <si>
    <t>founding family control with long term strategy
ongoing expansion of core soy drink into mainland China
conservative approach to expansion
very strong balance sheet and good track record of dividend growth
health and wellness driving soy consumption</t>
  </si>
  <si>
    <t>Weg insiders own 50% of the company. Net cash. Leading positions in electric motor manufacturer in LatAM (80%). Overseas opportunities/expansion (exports 1/3rd of sales). Diversified product range, not commodity products. Vertically integrated so good quality control. Disciplined management - don't do speculative tech. Solar power generation has helped drive sales in recent quarters.</t>
  </si>
  <si>
    <t>- Products/solutions enhance productivity for customers.
- High share of sales generated from customer opex budgets or aftermarket sales
- Diversified end-markets, both by sector and geography.
- Strong cash conversion (high gross margin, low capital requirements).
- Strong balance sheet.
-Restructuring of divisions is one of the strategies to drive growth from here.</t>
  </si>
  <si>
    <t>• Exposed to outsourcing trend
• Good track record and well managed
• Strong track record of integrating M&amp;A
• Market leaders with global reach</t>
  </si>
  <si>
    <t>- Mettler leads peers in more than 75% of its categories as a manufacturer of precision instruments for lab, industrial and food applications
- Highly focused internal programs drive new sales leads (Spinnaker), improve supply chain (Stern Drive), standardise systems (Blue Ocean) and develop new products (Field Turbo)
- Leads to superior pricing power, planning acumen, capital efficiency, and share gains, which provide mid-single digit revenue growth and ~75bps p.a. of operating margin expansion
- Diverse product portfolio but known for expertise in balances
- Strategy to expand organically, cautious on M&amp;A, only really technology deals or complementary niche products</t>
  </si>
  <si>
    <t xml:space="preserve">One of the world's largest producers of iron, copper and aluminium ores. Rio Tinto represents a play on the demand for hard commodities and, thus, on global GDP growth.
Has scale and a portfolio of world class assets. Rio is highly profitable and cash generative. Pays a handsome dividend.
Diverse asset base, both by commodity and geography, stabilises cash flow.
Strong balance sheet. Significant improvements made since 2009.
Has recently completed the sale of its coal assets.
</t>
  </si>
  <si>
    <t>Originally hydraulic control business but increasing revenue split 50:50 with electronic controls. New markets in Asia. CEO focus is on digesting growth and maintaining technological leadership. Very strong sales growth.</t>
  </si>
  <si>
    <t>•	Delivers Income. Yields at c. 5.3%. Committed to dividend growth at or above UK RPI.
•	Track Record. Has consistently met or exceeded performance expectations set by RIIO-T1 and the majority of the new RIIO-T2 has been accepted by National Grid as appropriate given the required level of investment in the coming 5year period.
•	Maintains constructive relationship with Ofgem in UK and the various US regulatory state bodies.
•	Diversified between the UK (55% of assets) and the US (45% of assets). 
•	Divesting businesses with lower returns, i.e. gas transmission in UK.
•	Beneficiary of the energy transition towards greater use of electricity.</t>
  </si>
  <si>
    <t xml:space="preserve">- High yield 4.5% with stable source of US$ income
- Defensive/diverse portfolio – exposure to restaurants (20%), convenience stores (18%) and auto service (7%) insulates the sites partially from ecommerce risk of retail.  The sectors more exposure amount to est 6% (2% each – consumer electronics, books, office supply).
- As a landlord should REITs should benefit from moderate demand growth and limited new supply. </t>
  </si>
  <si>
    <t xml:space="preserve">•	Engaged in the discovery, development, manufacture and sale of a diversified line of healthcare products
•	Solid end markets, with organic revenue growth at 7.3%, translated to 15.2%% EPS growth in 2018
•	Stay ahead of competition through continuous launch of new products including: FreeStyle Libre glucose monitoring system; Alinity family of next-gen core lab systems; HeartMate 3; Confirm Rx; and MRI compatible ICDs and CRT-Ds 
•	St. Jude Medical and Alere acquisitions expand Abbott’s portfolio of products to offer hospitals and doctors </t>
  </si>
  <si>
    <t>JL Mag Rare Earth  engages in the research and development, production, and sale of rare earth permanent magnetic materials in Mainland China and internationally. The company offers NdFeB PMs for use in new energy vehicles and automotive parts, energy-saving variable-frequency air-conditioners, wind power generation, 3C, industrial energy-saving motors, energy-saving elevators, rail transit, and other fields. JL is the world’s largest manufacturer of rare earth permanent magnets ( REPMs), and has a strong scientific and technical base which gives it a cost advantage – it can sell REPMs for half that of Western competitors. REPMs are crucial components in a number of applications, including EVs, wind turbines, military lasers, missiles, and jet fighters. Global demand for high performance REPMs is forecast to grow from 65,000 tonnes in 2020 to 129,100 tonnes in 2025, a 14.7% cagr. JL is increasing production of high performance REPMs from 14,000 tonnes to 40,000 tonnes 2020-2025, growing market share and with a lower cost base than Western producers. Its magnets were used in 20% of EVs manufactured in 2021 and 27% of wind turbines, and its customers include VW, Tesla, BYD, GM, Goldwind, and Siemens Gamesa. Customers cannot easily switch to other suppliers given the technical details of each product, making it difficult for new entrants to become qualified suppliers to leading enterprises. As a low-cost global leader gaining market share, in an environment of fast-growing demand, with high barriers to entry and a supportive government, the stock is an attractive investment.</t>
  </si>
  <si>
    <t xml:space="preserve">Weir Group is a global mining equipment manufacturer and service provider, selling predominantly into the mining (80% of FY 2020 revenue) and also the infrastructure and industrial (20% of FY 2020 revenue) markets. The company derives about three-quarters of its revenue through its aftermarket business, with 11,500 employees in more than 50 countries supporting the service offering, which covers every major mining region globally and has customer retention rate of more than 90%. Having undergone significant portfolio repositioning over the last few years, Weir has transformed into a mining equipment pureplay organised into two divisions: 1) Weir Minerals (74% of H1 2021 revenue); and 2) Weir ESCO (26%).
The mining sector has experienced significant underinvestment for many years (with pressure to return cash to shareholders following past overspending), but strong demand for commodities and the need to upgrade mines is paving the way for significant spending. As a mining pure play Weir is in a good position to benefit, with market leading position in critical operations. The business is much higher quality and resilient now. It has undergone a significant portfolio transformation in recent years, acquiring ESCO, and divesting the Flow Control and Oil &amp; Gas divisions. Over 75% of sales now come from the aftermarket (OPEX), which will reduce cyclicality and make it easier to operate with lower leverage (targeting 0.5x – 1.5x). It’s geographically well spread and has exposure to the future facing commodities that we’re looking for. The quality of Weir’s products and the extensive network of service centres (crucial to avoiding downtime) is a long way in front of the competition. 
There’s an opportunity for the stock to rerate as well as potential upside to earnings as analysts upgrade estimates in light of strong mining company results. In any case 17x for the current growth expectations (and clear indications from mining companies that spend will increase) looks very reasonable.  There’s also a good ESG story. Weir’s products are priced at a premium to competitors’ but provide value to customers because they require less frequent replacement and are more efficient. </t>
  </si>
  <si>
    <t>It’s a global audio technology group that listed on AIM in 2015. It develops and sells proprietary hardware and software solutions, which are used to create and reproduce high-quality sound. It’s customer base is geographically diversified and ranges from beginners and hobbyists all the way through to professional users and commercial facilities. The brands are well known and the products tend to be market leading, often used and endorsed by prominent figures in the industry. It has an excellent track record of revenue and earnings growth, both organic and through occasional acquisitions, which has been overseen by an experienced management team. The business is operating in a growing market – content creation is undergoing fundamental change and everyone from Netflix to podcasters to vloggers needs audio equipment. It’s valued at 18x forward earnings, which looks expensive given low single-digit earnings growth forecasts in the short-term. However, once one-off Covid sales wash through, the business should return to the more exciting growth seen in previous years. It’s also net cash, with strong operating margins and pays a small dividend.</t>
  </si>
  <si>
    <t>The share price has fallen 55% since the previous conclusion (see above) and over 65% since its peak at the beginning of February, and now trades at close to its 52-week low. This in my view does not reflect a deterioration in fundamentals, but rather, a broader underperformance of Chinese equities, given the hawkish policies emanating from authorities in regards to asset price speculation. This decline is despite management reiterating confidence in top line growth of 25% in the medium term which will likely translate into double-digit earnings growth. Trialling new products regionally instead of pursuing a national rollout also indicates pragmatism from management as it will help manage brand building costs whilst ensuring that returns on capital remain strong. Ultimately, Yihai possesses a small share of the growing market, and although first-party sales to Haidilao will gradually decline, this will likely be offset by the significant growth opportunities in third-party sales via the expansion of distributors to increase domestic market penetration and give scope for higher volumes of repeat purchasing, combined with the rollout of new products.</t>
  </si>
  <si>
    <t>Panel A: Balanced Fund</t>
  </si>
  <si>
    <t>Added</t>
  </si>
  <si>
    <t>Newest</t>
  </si>
  <si>
    <t>Oldest</t>
  </si>
  <si>
    <t>Years</t>
  </si>
  <si>
    <t>Panel B: Income Fund</t>
  </si>
  <si>
    <t>Panel C: HTT Fund</t>
  </si>
  <si>
    <t>Panel D: Smaller Companies Fund</t>
  </si>
  <si>
    <t>Panel E: Emerging Markets Fund</t>
  </si>
  <si>
    <t>Digitisation</t>
  </si>
  <si>
    <t>2360 TT Equity</t>
  </si>
  <si>
    <t>FIE GR Equity</t>
  </si>
  <si>
    <t>HLE GR Equity</t>
  </si>
  <si>
    <t>FPE3 GR Equity</t>
  </si>
  <si>
    <t>FRE GR Equity</t>
  </si>
  <si>
    <t>DWNI GR Equity</t>
  </si>
  <si>
    <t>BSL GR Equity</t>
  </si>
  <si>
    <t>HNL GR Equity</t>
  </si>
  <si>
    <t>SAP GR Equity</t>
  </si>
  <si>
    <t>7309 JP Equity</t>
  </si>
  <si>
    <t>ISIN</t>
  </si>
  <si>
    <t>BIMAS TI Equity</t>
  </si>
  <si>
    <t>MGROS TI Equity</t>
  </si>
  <si>
    <t>ARNA IJ Equity</t>
  </si>
  <si>
    <t>883 HK Equity</t>
  </si>
  <si>
    <t>9921 TT Equity</t>
  </si>
  <si>
    <t>GB00BVFNZH21</t>
  </si>
  <si>
    <t>CNE1000055Y4</t>
  </si>
  <si>
    <t>GB0009292243</t>
  </si>
  <si>
    <t>GB0009465807</t>
  </si>
  <si>
    <t>JP3828850002</t>
  </si>
  <si>
    <t>KE0000000216</t>
  </si>
  <si>
    <t>US28106T2096</t>
  </si>
  <si>
    <t>PHY9297P1004</t>
  </si>
  <si>
    <t>KYG851581069</t>
  </si>
  <si>
    <t>INE239A01016</t>
  </si>
  <si>
    <t>HK0066009694</t>
  </si>
  <si>
    <t>US29082K1051</t>
  </si>
  <si>
    <t>FR0013269123</t>
  </si>
  <si>
    <t>DE0005772206</t>
  </si>
  <si>
    <t>JP3358000002</t>
  </si>
  <si>
    <t>INE216A01030</t>
  </si>
  <si>
    <t>FR0000121667</t>
  </si>
  <si>
    <t>US03662Q1058</t>
  </si>
  <si>
    <t>TH0902010014</t>
  </si>
  <si>
    <t>GB0008220112</t>
  </si>
  <si>
    <t>GB00BN7SWP63</t>
  </si>
  <si>
    <t>US91282CEJ62</t>
  </si>
  <si>
    <t>GB00BYY5F144</t>
  </si>
  <si>
    <t>GB00B7Z53659</t>
  </si>
  <si>
    <t>DE000A11QTD2</t>
  </si>
  <si>
    <t>GB00BD0PCK97</t>
  </si>
  <si>
    <t>CH0224396983</t>
  </si>
  <si>
    <t>CH0184249990</t>
  </si>
  <si>
    <t>US91282CCN92</t>
  </si>
  <si>
    <t>US91282CBE03</t>
  </si>
  <si>
    <t>US91282CCL37</t>
  </si>
  <si>
    <t>US912828ZR48</t>
  </si>
  <si>
    <t>DK0010234467</t>
  </si>
  <si>
    <t>GB00BSBMW716</t>
  </si>
  <si>
    <t>US7437131094</t>
  </si>
  <si>
    <t>INE112L01020</t>
  </si>
  <si>
    <t>US912828X398</t>
  </si>
  <si>
    <t>GB0008706128</t>
  </si>
  <si>
    <t>GB0007908733</t>
  </si>
  <si>
    <t>GB0004281639</t>
  </si>
  <si>
    <t>ZAE000026639</t>
  </si>
  <si>
    <t>DE000A13SX22</t>
  </si>
  <si>
    <t>GB00B01QGK86</t>
  </si>
  <si>
    <t>DE000A3E5D64</t>
  </si>
  <si>
    <t>FR0000121972</t>
  </si>
  <si>
    <t>VN000000PNJ6</t>
  </si>
  <si>
    <t>GB00BDGT2M75</t>
  </si>
  <si>
    <t>GB00BL68HG94</t>
  </si>
  <si>
    <t>TREBIMM00018</t>
  </si>
  <si>
    <t>TREMGTI00012</t>
  </si>
  <si>
    <t>#N/A Mandatory parameter [SECURITY] cannot be empty</t>
  </si>
  <si>
    <t>USU834501038</t>
  </si>
  <si>
    <t>GB0002998192</t>
  </si>
  <si>
    <t>US0352551081</t>
  </si>
  <si>
    <t>DK0060495240</t>
  </si>
  <si>
    <t>GB0006963689</t>
  </si>
  <si>
    <t>ID1000128309</t>
  </si>
  <si>
    <t>CNE100001QQ5</t>
  </si>
  <si>
    <t>KYG984191075</t>
  </si>
  <si>
    <t>US91282CCG42</t>
  </si>
  <si>
    <t>US912828S273</t>
  </si>
  <si>
    <t>HK0883013259</t>
  </si>
  <si>
    <t>KYG390101064</t>
  </si>
  <si>
    <t>SE0009997018</t>
  </si>
  <si>
    <t>KYG8208B1014</t>
  </si>
  <si>
    <t>DK0060534915</t>
  </si>
  <si>
    <t>TW0009921007</t>
  </si>
  <si>
    <t>JP3110650003</t>
  </si>
  <si>
    <t>DE0005785604</t>
  </si>
  <si>
    <t>JP3637300009</t>
  </si>
  <si>
    <t>US5949181045</t>
  </si>
  <si>
    <t>CH0002497458</t>
  </si>
  <si>
    <t>GB00B6XZKY75</t>
  </si>
  <si>
    <t>US3434981011</t>
  </si>
  <si>
    <t>ZAE000042164</t>
  </si>
  <si>
    <t>AU000000SHL7</t>
  </si>
  <si>
    <t>VN000000VNM8</t>
  </si>
  <si>
    <t>JP3651210001</t>
  </si>
  <si>
    <t>JP3670800006</t>
  </si>
  <si>
    <t>GB0001961035</t>
  </si>
  <si>
    <t>GB00B6774699</t>
  </si>
  <si>
    <t>IE00B4ND3602</t>
  </si>
  <si>
    <t>INE101A01026</t>
  </si>
  <si>
    <t>INE196A01026</t>
  </si>
  <si>
    <t>FR0013227113</t>
  </si>
  <si>
    <t>US9128283R96</t>
  </si>
  <si>
    <t>US9128285W63</t>
  </si>
  <si>
    <t>US9128282W90</t>
  </si>
  <si>
    <t>US8923561067</t>
  </si>
  <si>
    <t>TW0002912003</t>
  </si>
  <si>
    <t>GB00B61D1Y04</t>
  </si>
  <si>
    <t>FR0000039091</t>
  </si>
  <si>
    <t>GB00B5ZN1N88</t>
  </si>
  <si>
    <t>NL0010273215</t>
  </si>
  <si>
    <t>US17275R1023</t>
  </si>
  <si>
    <t>GB0032398678</t>
  </si>
  <si>
    <t>NZXROE0001S2</t>
  </si>
  <si>
    <t>US68213N1090</t>
  </si>
  <si>
    <t>FR0000120073</t>
  </si>
  <si>
    <t>INE299U01018</t>
  </si>
  <si>
    <t>GB00BJFFLV09</t>
  </si>
  <si>
    <t>US2788651006</t>
  </si>
  <si>
    <t>KYG040111059</t>
  </si>
  <si>
    <t>CNE100000171</t>
  </si>
  <si>
    <t>GB00BH4HKS39</t>
  </si>
  <si>
    <t>US912828XW50</t>
  </si>
  <si>
    <t>US29270J1007</t>
  </si>
  <si>
    <t>DE000A0HN5C6</t>
  </si>
  <si>
    <t>PHY9584X1055</t>
  </si>
  <si>
    <t>GB00B0MT3Y97</t>
  </si>
  <si>
    <t>US3830821043</t>
  </si>
  <si>
    <t>ID1000063100</t>
  </si>
  <si>
    <t>AU000000ARB5</t>
  </si>
  <si>
    <t>CH1101098163</t>
  </si>
  <si>
    <t>IS0000000040</t>
  </si>
  <si>
    <t>INE021A01026</t>
  </si>
  <si>
    <t>INE016A01026</t>
  </si>
  <si>
    <t>INE030A01027</t>
  </si>
  <si>
    <t>INE280A01028</t>
  </si>
  <si>
    <t>AN8068571086</t>
  </si>
  <si>
    <t>GB00BYW0PQ60</t>
  </si>
  <si>
    <t>CNE1000004J3</t>
  </si>
  <si>
    <t>US89677Q1076</t>
  </si>
  <si>
    <t>GB00B3W40C23</t>
  </si>
  <si>
    <t>US28176E1082</t>
  </si>
  <si>
    <t>IM00BF0FMG91</t>
  </si>
  <si>
    <t>GB00B24CGK77</t>
  </si>
  <si>
    <t>GB0032089863</t>
  </si>
  <si>
    <t>DE0005102008</t>
  </si>
  <si>
    <t>US00206R1023</t>
  </si>
  <si>
    <t>CA87971M1032</t>
  </si>
  <si>
    <t>SG9999003735</t>
  </si>
  <si>
    <t>GB00BQS10J50</t>
  </si>
  <si>
    <t>HK0101000591</t>
  </si>
  <si>
    <t>US67103H1077</t>
  </si>
  <si>
    <t>FR0013199916</t>
  </si>
  <si>
    <t>GB00BVGBWW93</t>
  </si>
  <si>
    <t>US1713401024</t>
  </si>
  <si>
    <t>GB0006870611</t>
  </si>
  <si>
    <t>US0383361039</t>
  </si>
  <si>
    <t>GB00B5NR1S72</t>
  </si>
  <si>
    <t>CH0025238863</t>
  </si>
  <si>
    <t>US7766961061</t>
  </si>
  <si>
    <t>JP3885400006</t>
  </si>
  <si>
    <t>JP3357200009</t>
  </si>
  <si>
    <t>GB0031030819</t>
  </si>
  <si>
    <t>GB0003395000</t>
  </si>
  <si>
    <t>GB0004536594</t>
  </si>
  <si>
    <t>AU000000BAP9</t>
  </si>
  <si>
    <t>DE0005157101</t>
  </si>
  <si>
    <t>MXP320321310</t>
  </si>
  <si>
    <t>GB00B28HSF71</t>
  </si>
  <si>
    <t>GB00B04NP100</t>
  </si>
  <si>
    <t>GB00B4T7HX10</t>
  </si>
  <si>
    <t>GB0004762810</t>
  </si>
  <si>
    <t>PHY4466S1007</t>
  </si>
  <si>
    <t>US9426222009</t>
  </si>
  <si>
    <t>US0758871091</t>
  </si>
  <si>
    <t>GB0005359004</t>
  </si>
  <si>
    <t>GB0004270301</t>
  </si>
  <si>
    <t>AU000000TNE8</t>
  </si>
  <si>
    <t>US00287Y1091</t>
  </si>
  <si>
    <t>MX01WA000038</t>
  </si>
  <si>
    <t>US90337L1089</t>
  </si>
  <si>
    <t>US7043261079</t>
  </si>
  <si>
    <t>GB00B2425G68</t>
  </si>
  <si>
    <t>US29081P3038</t>
  </si>
  <si>
    <t>GB0006389398</t>
  </si>
  <si>
    <t>IE0004906560</t>
  </si>
  <si>
    <t>GB00B0LS8535</t>
  </si>
  <si>
    <t>ID1000125107</t>
  </si>
  <si>
    <t>BRRENTACNOR4</t>
  </si>
  <si>
    <t>GB00BVFCZV34</t>
  </si>
  <si>
    <t>FR0000120271</t>
  </si>
  <si>
    <t>GB0006523608</t>
  </si>
  <si>
    <t>GB00BC9ZLX92</t>
  </si>
  <si>
    <t>GB0034212331</t>
  </si>
  <si>
    <t>GB00BKS7YK08</t>
  </si>
  <si>
    <t>GB00BWFGQN14</t>
  </si>
  <si>
    <t>CH0012549785</t>
  </si>
  <si>
    <t>PTJMT0AE0001</t>
  </si>
  <si>
    <t>TW0002360005</t>
  </si>
  <si>
    <t>BRWEGEACNOR0</t>
  </si>
  <si>
    <t>HK0345001611</t>
  </si>
  <si>
    <t>GB0007538100</t>
  </si>
  <si>
    <t>KR7051900009</t>
  </si>
  <si>
    <t>US02364W1053</t>
  </si>
  <si>
    <t>GB0003308607</t>
  </si>
  <si>
    <t>FR0000051807</t>
  </si>
  <si>
    <t>DE0007164600</t>
  </si>
  <si>
    <t>GB0007188757</t>
  </si>
  <si>
    <t>US5926881054</t>
  </si>
  <si>
    <t>US42328H1095</t>
  </si>
  <si>
    <t>GB00BDR05C01</t>
  </si>
  <si>
    <t>US6374171063</t>
  </si>
  <si>
    <t>US0028241000</t>
  </si>
  <si>
    <t>GB00BP6MXD84</t>
  </si>
  <si>
    <t>#N/A Invalid Security</t>
  </si>
  <si>
    <t>DE0001102366</t>
  </si>
  <si>
    <t>GB0032452392</t>
  </si>
  <si>
    <t>GB0004893086</t>
  </si>
  <si>
    <t>GB0006667470</t>
  </si>
  <si>
    <t>GB00BZ1NTB69</t>
  </si>
  <si>
    <t>US912828WU04</t>
  </si>
  <si>
    <t>US912828H458</t>
  </si>
  <si>
    <t>US91282CAC55</t>
  </si>
  <si>
    <t>US912828WE61</t>
  </si>
  <si>
    <t>Number of engagements</t>
  </si>
  <si>
    <t>Meetings</t>
  </si>
  <si>
    <t>ESG engagements</t>
  </si>
  <si>
    <t>1-year</t>
  </si>
  <si>
    <t>3-year</t>
  </si>
  <si>
    <t>Proportion</t>
  </si>
  <si>
    <t>Companies engaged:</t>
  </si>
  <si>
    <t>Hill &amp; Smith</t>
  </si>
  <si>
    <t>James Halstead</t>
  </si>
  <si>
    <t>National Grid</t>
  </si>
  <si>
    <t>NWF Group</t>
  </si>
  <si>
    <t>RWS Holdings</t>
  </si>
  <si>
    <t>Spectris</t>
  </si>
  <si>
    <t>Tracsis</t>
  </si>
  <si>
    <t>Treatt</t>
  </si>
  <si>
    <t>Abbvie</t>
  </si>
  <si>
    <t>Ecolab</t>
  </si>
  <si>
    <t>MTN SJ Equity</t>
  </si>
  <si>
    <t>It's a dominant vertically integrated manufacturer and retailer of jewellery in Vietnam.
Investment case centres around:
- Purchasing habits of gold continue to trend towards jewellery, away from gold bars - due to rising wealth and continual regulation.
- Continues to take share from mom-and-pop retailers as PNJ expands beyond large southern cities like Ho Chi Min City.</t>
  </si>
  <si>
    <t>Risks include:	
- Exposure to fluctuations in raw materials (i.e. Gold, Silver) – c.90% of CoGS.
- inventory turnover risks and overstocking.
- Discretionary nature of products.
- Failure of north expansion.
- The strong cultural history of saving gold bullion means if government rolls back restrictions, customer may revert back to low margin gold bars.
- Government policy is not accommodative for tourism.</t>
  </si>
  <si>
    <t>ESG Considerations include:
-Governance: Association with Dong A Bank. Founder / chair is married to Dong A Bank CEO. Further, embeddedness of chair / Founder in business – she clearly remains integral to decision-making.
- Social: Monitor labour conditions of its staff and employee turnover.</t>
  </si>
  <si>
    <t>1. We expect elevated commodity prices to persist, especially those related to energy transition, which combined with a high average age for mining equipment should drive increased demand for mining equipment.
2. The TK deal presents a significant opportunity to realise synergies and to transform the combined company into a more efficient, service orientated business. It also, by reducing competition, should lead to better pricing in the industry.
3. The company’s valuation is low, reflecting the current trading environment rather than the one we expect to see in future. The usual correlation of the share price with the mining majors has broken down, but this will not persist.</t>
  </si>
  <si>
    <t>Llyods provides a stable income source at reasonable valuations, given its enhanced business strength.</t>
  </si>
  <si>
    <t>Just to confirm, after receiving a client withdrawal request, we have used America Movil shares as a source of funds given its small holding size in the EMF, which was due to our lack of conviction in the business and inferior growth prospects relative to other EMF holdings. As a result, it has been removed from the Preferred List.</t>
  </si>
  <si>
    <t>Moving long-issued bonds into short-dated bonds</t>
  </si>
  <si>
    <t>GILT 2.75% 07/09/2024</t>
  </si>
  <si>
    <t>GILT 5.00% 07/03/2025</t>
  </si>
  <si>
    <t>UKT 2.75 09/07/2024 Govt</t>
  </si>
  <si>
    <t>UKT 5.00 03/07/2025</t>
  </si>
  <si>
    <t>US TSY 2.25% 15/11/2024</t>
  </si>
  <si>
    <t>T 2.25 11/15/24 Govt</t>
  </si>
  <si>
    <t>Reissure following maturity.</t>
  </si>
  <si>
    <t>Hermes</t>
  </si>
  <si>
    <t>RMS FP Equity</t>
  </si>
  <si>
    <t xml:space="preserve">Hermes is a manufacturer of luxury leather and consumer goods. Founded in 1837, Hermes is a family-run company (majority owned by the Hermes family; the current CEO Axel Dumas is part of the sixth generation) that has a long heritage of craftsmanship and manufacturing quality products that are designed to last. Its business model centres on an intense focus on its customers (each store sells different goods tailored towards locals) and a supply-demand imbalance that contributes to its exclusivity and desirability, leading to pricing power and greater resilience relative to peers during economic downturns, as its leather goods have a track record of acting as a store of value (often increasing in value).
It stands to benefit from growing consumption of luxury goods associated with rising wealth over the long-term, which will subsequently help to expand its customer base. There is also the trend of buying less but buying better which Hermes should benefit from given its brand position and established repair services (Thierry Hermes originally founded the Company as a harness workshop in Paris). Meanwhile, there is also the recovery in travel (particularly outbound travel from China). 
Growth strategies include a measured increase in leather goods production (to fulfil its waiting list which is akin to an order book), expansion of its store network, and new product categories (e.g. it recently entered the cosmetics market via lipsticks) which will subsequently increase penetration of its customer base. Production of its Kelly and Birkin handbags is naturally constrained given that it takes over 5 years for leather workers to reach full expertise, combined with the fact that it takes over 15hrs to make one bag (as they are handcrafted). 
Significantly, Hermes’ average relationship with its top 50 suppliers is 20 years, enabling the company to work with its suppliers to continuously improve the sustainability and traceability of raw materials, in which it also controls the quality of its supply chain via vertical integration. Finally, 95% of its leathers are food by-products and 92% are sourced in Europe. Please see the notes for more on raw materials. </t>
  </si>
  <si>
    <t xml:space="preserve">It stands to benefit from growing consumption of luxury goods associated with rising wealth over the long-term, which will subsequently help to expand its customer base. There is also the trend of buying less but buying better which Hermes should benefit from given its brand position and established repair services (Thierry Hermes originally founded the Company as a harness workshop in Paris). Meanwhile, there is also the recovery in travel (particularly outbound travel from China). 
Growth strategies include a measured increase in leather goods production (to fulfil its waiting list which is akin to an order book), expansion of its store network, and new product categories (e.g. it recently entered the cosmetics market via lipsticks) which will subsequently increase penetration of its customer base. Production of its Kelly and Birkin handbags is naturally constrained given that it takes over 5 years for leather workers to reach full expertise, combined with the fact that it takes over 15hrs to make one bag (as they are handcrafted). 
Significantly, Hermes’ average relationship with its top 50 suppliers is 20 years, enabling the company to work with its suppliers to continuously improve the sustainability and traceability of raw materials, in which it also controls the quality of its supply chain via vertical integration. Finally, 95% of its leathers are food by-products and 92% are sourced in Europe. Please see the notes for more on raw materials. </t>
  </si>
  <si>
    <t>The decision was made yesterday to remove Gorman-Rupp (GR) from the Preferred List. We have been concerned over the level of debt the company accumulated with the acquisition of Fill-Rite in May, and on the level of interest payments it agreed with the banks for its senior secured and subordinated credit. Fill-Rite is a high quality company, but it the acquisition has increased the financial risk of GR. On a simple stress test, which assumed a 5% fall in sales in 2023, and operating margins falling from 10.5% for GR to 9.0% (pro-rata’d for Fill-Rite), the company breached its 4.5 times net debt/ebitda covenant on the senior secured. The interest charge on the debt means that the P&amp;L is geared, so the fall in net earnings will be considerably more than the fall in ebitda. The balance of probability is that at some point the company will be forced to stop paying dividends, and raise fresh equity. On this basis it was felt that the stock should be removed from portfolios.</t>
  </si>
  <si>
    <t>DEME Group</t>
  </si>
  <si>
    <t>DEME BB Equity</t>
  </si>
  <si>
    <t>Belgium</t>
  </si>
  <si>
    <t>James Fisher will be removed from the preferred list. The company has had a difficult few years, being impacted by changes in the Oil and Gas sector, project delays and poor divisional management. Currently, net debt to Ebitda sits at 3.3x vs a 3.5x covenant, which will constrain the ability of Management to execute their ‘turnaround’ strategy. The current economic environment is not favourable for executing divestures, and a significant proportion of the Company’s debt is due in 2024, which may provide an overhang on the stock for the next couple of years. The Company is exposed to cyclical end-markets and long-term contracts which are susceptible to delays and complications. There has been significant churn through the top levels of management in recent years and the task facing the new CEO, Jean Vernet, to transform James Fisher into a higher growth, higher margin and more resilient business is significant. With significant near-term headwinds and uncertain longer-term growth trajectory it is felt that the stock should be removed from portfolios.</t>
  </si>
  <si>
    <t xml:space="preserve">DEME owns and operates an extensive fleet of highly specialised vessels used in the dredging and offshore wind industries. The company listed on Euronext Brussels in June 2022 but has a near 150-year operating history, during which it has built leading market positions in end markets exposed to structural growth trends that we believe will sustain demand for DEME's offering over the long term. In its core dredging business, demand drivers include global trade activity and related investment in construction and maintenance of marine infrastructure (e.g., ports, harbours and seaways), as well as rising sea levels and urbanisation, which will increase the need for land reclamation and coastal protection activities near major cities. The capital intensive-nature of building and maintaining a large, diverse fleet combined with the importance of a strong track record act as barriers to entry and limit the risk of new entrants to the dredging market, which is today dominated by just four firms. 
Similar barriers to entry (i.e., capital-intensity of fleet, specialised knowledge and importance of track record) exist in the faster-growing offshore wind contracting industry, but DEME has an additional first mover advantage as one of the earliest entrants to the industry in the early 2000s. Today the company is the no.1 windfarm contractor in the world in terms of number of foundations and turbines installed, and also maintains strong positions in cable installation and rock placement – two highly sophisticated but essential components of windfarm construction. Installed capacity in offshore wind is expected to grow at anywhere from 14% to 20% annually through to 2030 (depending on source), while the complexity of offshore windfarms is also increasing (e.g., larger turbines and locations further from shore in more technically challenging environments). Both of these factors contribute to a fundamental imbalance between the demand for projects and the supply of vessels and contractors capable of delivering them. DEME's currently unmatched reputation in offshore wind contracting along with its commitment to continued fleet investment means it should be one of the key beneficiaries of this imbalance.
We spoke with the management team recently and felt comfortable that the company takes appropriate steps to limit contractual risks. DEME typically is able to claim back from customers any unexpected costs incurred during projects and tends to avoid, where possible, contracts where it is liable for project delays that result from late delivery of materials and equipment. We were also reassured that DEME’s major shareholders (Ackermans &amp; van Haaren; 62% stake) are long-term investors and are likely to retain their holding in the company beyond the end of the lock-up period next year; we view this as a source of stability that hopefully will contribute to DEME being run in the interests of the long-term investor. </t>
  </si>
  <si>
    <t>•	Ease of use, automated and mobile friendly
•	Monthly subscriptions from £10 per month.
•	Subscribers accounts connected with their accountants to update records.
•	Connections with 3rd party apps.
•	Self-reinforcement features of cloud software.</t>
  </si>
  <si>
    <t xml:space="preserve">•	Strong underlying cash generation (albeit obscured by accounting)
•	Strong AUD will impact revenues
•	High levels of R&amp;D capitalisation (&gt;40% vs. Intuit at single-digit %)
•	Valuation </t>
  </si>
  <si>
    <t>•	Fragmented industry
•	80% of business ex NZ and increasing rapidly.
•	Diversifying into new products
•	Monetising data/transactions</t>
  </si>
  <si>
    <t xml:space="preserve">•	Large scale M&amp;A to compensate for a slowdown in organic growth
•	Competition (Intuit, Sage)
•	Inability to attract talent required to improve product development
•	Regulatory developments 
•	Reputational impacts from any misuse of customer data arising from using AI/ML </t>
  </si>
  <si>
    <t>Currently Oil and Gas accounts for 50% of Rotork's revenues and significant uncertainty remains regarding the transition away from Oil and Gas into new areas. This transition will be executed by a new CEO and a relatively inexperienced senior management team. Rotork is exposed to the Opex cycle in cyclical end markets, consequently the Company could face a fall in demand as we enter a downturn. The decision to sell Rotork in the balanced Fund was made, where it has been replaced by Weir Group. Following Rotork's capital markets day in November we will assess its suitability for the SCF.</t>
  </si>
  <si>
    <t>Tokyo Ohka Kogyo, a Japanese small/mid-cap is the global market leader in providing photoresists to the semiconductor industry. These products are a small part of the chip manufacturing process, but are essential. This niche market is dominated by a few Japanese companies who have invested heavily in new technology and products, and have long-standing relationships with the chip manufacturers. The market is growing because of miniaturisation ( the smaller the chip the more photoresists are required), and the growth in chip demand – IoT etc. Operating margins are 17%, the company is highly cash generative despite spending 2-3 times depreciation on capex  and 6% on R&amp;D/sales, and it holds 22% of its market cap. as cash on the balance sheet. TOK shares are up by 58% over 5 years (vs 22% for global equities), but the shares are trading at near a 10 year PER low in absolute terms and relative to global equities.</t>
  </si>
  <si>
    <t>4186 JP Equity</t>
  </si>
  <si>
    <t>Tokyo Ohka Kogyo</t>
  </si>
  <si>
    <t>ABCM US Equity</t>
  </si>
  <si>
    <t>Conversion to US listing.</t>
  </si>
  <si>
    <t>Abcam ADS</t>
  </si>
  <si>
    <t>On 23/10/2020, Abcam listed on a secondary exchange NASDAQ and as such will no longer be eligible for business relief, therefore it is not appropriate for the AIM Portfolio Service.</t>
  </si>
  <si>
    <t xml:space="preserve">DEME has an additional first mover advantage as one of the earliest entrants to the industry in the early 2000s. Today the company is the no.1 windfarm contractor in the world in terms of number of foundations and turbines installed, and also maintains strong positions in cable installation and rock placement – two highly sophisticated but essential components of windfarm construction. Installed capacity in offshore wind is expected to grow at anywhere from 14% to 20% annually through to 2030 (depending on source), while the complexity of offshore windfarms is also increasing (e.g., larger turbines and locations further from shore in more technically challenging environments). Both of these factors contribute to a fundamental imbalance between the demand for projects and the supply of vessels and contractors capable of delivering them. DEME's currently unmatched reputation in offshore wind contracting along with its commitment to continued fleet investment means it should be one of the key beneficiaries of this imbalance.
We spoke with the management team recently and felt comfortable that the company takes appropriate steps to limit contractual risks. DEME typically is able to claim back from customers any unexpected costs incurred during projects and tends to avoid, where possible, contracts where it is liable for project delays that result from late delivery of materials and equipment. We were also reassured that DEME’s major shareholders (Ackermans &amp; van Haaren; 62% stake) are long-term investors and are likely to retain their holding in the company beyond the end of the lock-up period next year; we view this as a source of stability that hopefully will contribute to DEME being run in the interests of the long-term investor. </t>
  </si>
  <si>
    <t>A Japanese small/mid-cap is the global market leader in providing photoresists to the semiconductor industry. These products are a small part of the chip manufacturing process, but are essential. This niche market is dominated by a few Japanese companies who have invested heavily in new technology and products, and have long-standing relationships with the chip manufacturers. The market is growing because of miniaturisation ( the smaller the chip the more photoresists are required), and the growth in chip demand – IoT etc. Operating margins are 17%, the company is highly cash generative despite spending 2-3 times depreciation on capex  and 6% on R&amp;D/sales, and it holds 22% of its market cap. as cash on the balance sheet. TOK shares are up by 58% over 5 years (vs 22% for global equities), but the shares are trading at near a 10 year PER low in absolute terms and relative to global equities.</t>
  </si>
  <si>
    <t>US0003802040</t>
  </si>
  <si>
    <t>JP3571800006</t>
  </si>
  <si>
    <t>BE0974413453</t>
  </si>
  <si>
    <t>FR0000052292</t>
  </si>
  <si>
    <t>GB00BHBFH458</t>
  </si>
  <si>
    <t>US912828G385</t>
  </si>
  <si>
    <t>TOKYO OHKA KOGYO CO., LTD. manufactures photoresist for semiconductors. The Company also manufactures electronics function materials and semiconductor-assembling machines.</t>
  </si>
  <si>
    <t>Deme Group NV is a marine sustainable solutions provider. The Company offers dredging, land reclamation, marine infrastructure, offshore energy, and environmental remediation. Deme Group serves clients worldwide.</t>
  </si>
  <si>
    <t>Hermes International designs, produces, and distributes personal luxury accessories and apparel. The Company operates a chain of boutiques under the Hermes name that sells items such as leather, scarves, men's clothes, ties, women's fashions, perfume, watches, stationery, shoes, hats, gloves, and jewelry products.</t>
  </si>
  <si>
    <t>Flowers Foods, Inc. produces and markets packaged bakery foods for retail and foodservice customers. The Company offers fresh packaged and frozen bakery products such as breads, buns and rolls, cakes, pastries, doughnuts, and other snacks. Flowers Foods serves online retailers and restaurants in the United States.</t>
  </si>
  <si>
    <t>Hill &amp; Smith PLC provides fabricated metal products and services. The Company manufactures road safety barriers, temporary work zone protection products, road message signs, electricity transmission structures, industrial flooring and access systems, and FRP composite products, as well as galvanizing services. Hill &amp; Smith serves customers worldwide.</t>
  </si>
  <si>
    <t>Shell PLC explores and refines petroleum products. The Company produces and imports fuels, chemicals, and lubricants, as well as operates service station networks. Shell serves clients worldwide.</t>
  </si>
  <si>
    <t>Sector_GICS</t>
  </si>
  <si>
    <t>#N/A Field Not Applicable</t>
  </si>
  <si>
    <t>#N/A N/A</t>
  </si>
  <si>
    <t>Upon maturity.</t>
  </si>
  <si>
    <t>December 2022 asset allocation change. Cut Index-linked bonds (TIPS) in favour of conventional bonds, with a tilt towards EUR-denominated conventionals.</t>
  </si>
  <si>
    <t>Germany (Fed Rep) 0.5% 15/02/25</t>
  </si>
  <si>
    <t>Germany (Fed Rep) 0.5% 15/02/26</t>
  </si>
  <si>
    <t>DBR 0.5 02/15/25 Corp</t>
  </si>
  <si>
    <t>DBR 0.5 02/15/26 Corp</t>
  </si>
  <si>
    <t>ESG considerations being monitored</t>
  </si>
  <si>
    <t>Sinbon Electronics</t>
  </si>
  <si>
    <t>3023 TT Equity</t>
  </si>
  <si>
    <t>A Taiwanese industrial with a market cap' of £1.58bn. Part of a search for new EMF industrial names. In brief, SINBON focuses on providing highly engineered low volume complete solutions to a wide range of industries. It typically works for 1-2 years with customers developing a solution, with an emphasis on R&amp;D and technical prowess. It has identified a number of key next generation products in thematics such as green energy, EV, medical, and targeted the industry leaders. This approach has been highly successful, and the company forecasts that revenue growth will continue to be 10% to 15% for the next 3-5 years. Margins should incrementally rise as the product mix continues to improve, and the company has a 70% dividend pay-out ratio. The Best PE is 21.6 and the yield is 2.7%. Valuation is the biggest negative, but it has the potential to grow earnings at mid-teens levels for the next 3-5 years and is therefore arguably still attractively priced.</t>
  </si>
  <si>
    <t>It typically works for 1-2 years with customers developing a solution, with an emphasis on R&amp;D and technical prowess. It has identified a number of key next generation products in thematics such as green energy, EV, medical, and targeted the industry leaders. This approach has been highly successful, and the company forecasts that revenue growth will continue to be 10% to 15% for the next 3-5 years. Margins should incrementally rise as the product mix continues to improve, and the company has a 70% dividend pay-out ratio. The Best PE is 21.6 and the yield is 2.7%. Valuation is the biggest negative, but it has the potential to grow earnings at mid-teens levels for the next 3-5 years and is therefore arguably still attractively priced.</t>
  </si>
  <si>
    <t>TW0003023008</t>
  </si>
  <si>
    <t>DE0001102374</t>
  </si>
  <si>
    <t>DE0001102390</t>
  </si>
  <si>
    <t>Location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</si>
</sst>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mm/yyyy"/>
  </numFmts>
  <fonts count="21" x14ac:knownFonts="1">
    <font>
      <sz val="11"/>
      <color theme="1"/>
      <name val="Calibri"/>
      <family val="2"/>
      <scheme val="minor"/>
    </font>
    <font>
      <sz val="11"/>
      <color theme="1"/>
      <name val="Calibri"/>
      <family val="2"/>
      <scheme val="minor"/>
    </font>
    <font>
      <sz val="8"/>
      <name val="Calibri"/>
      <family val="2"/>
      <scheme val="minor"/>
    </font>
    <font>
      <sz val="11"/>
      <color theme="1"/>
      <name val="Bembo"/>
      <family val="1"/>
    </font>
    <font>
      <sz val="20"/>
      <color theme="1"/>
      <name val="Bembo"/>
      <family val="1"/>
    </font>
    <font>
      <sz val="16"/>
      <color theme="1"/>
      <name val="Bembo"/>
      <family val="1"/>
    </font>
    <font>
      <b/>
      <sz val="11"/>
      <color theme="1"/>
      <name val="Bembo"/>
      <family val="1"/>
    </font>
    <font>
      <b/>
      <sz val="16"/>
      <color theme="4"/>
      <name val="Bembo"/>
      <family val="1"/>
    </font>
    <font>
      <sz val="16"/>
      <name val="Bembo"/>
      <family val="1"/>
    </font>
    <font>
      <b/>
      <sz val="11"/>
      <name val="Bembo"/>
      <family val="1"/>
    </font>
    <font>
      <sz val="11"/>
      <name val="Bembo"/>
      <family val="1"/>
    </font>
    <font>
      <sz val="20"/>
      <name val="Bembo"/>
      <family val="1"/>
    </font>
    <font>
      <b/>
      <sz val="11"/>
      <color theme="4"/>
      <name val="Bembo"/>
      <family val="1"/>
    </font>
    <font>
      <sz val="11"/>
      <color theme="4"/>
      <name val="Bembo"/>
      <family val="1"/>
    </font>
    <font>
      <sz val="9"/>
      <color indexed="81"/>
      <name val="Tahoma"/>
      <family val="2"/>
    </font>
    <font>
      <sz val="11"/>
      <color rgb="FFC00000"/>
      <name val="Bembo"/>
      <family val="1"/>
    </font>
    <font>
      <sz val="11"/>
      <color theme="2"/>
      <name val="Bembo"/>
      <family val="1"/>
    </font>
    <font>
      <u/>
      <sz val="11"/>
      <color theme="1"/>
      <name val="Bembo"/>
      <family val="1"/>
    </font>
    <font>
      <sz val="11"/>
      <color rgb="FF3F3F76"/>
      <name val="Calibri"/>
      <family val="2"/>
      <scheme val="minor"/>
    </font>
    <font>
      <sz val="16"/>
      <color rgb="FF3F3F76"/>
      <name val="Bembo"/>
      <family val="1"/>
    </font>
    <font>
      <b/>
      <sz val="16"/>
      <color theme="1"/>
      <name val="Bembo"/>
      <family val="1"/>
    </font>
  </fonts>
  <fills count="3">
    <fill>
      <patternFill patternType="none"/>
    </fill>
    <fill>
      <patternFill patternType="gray125"/>
    </fill>
    <fill>
      <patternFill patternType="solid">
        <fgColor rgb="FFFFCC99"/>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9" fontId="1" fillId="0" borderId="0" applyFont="0" applyFill="0" applyBorder="0" applyAlignment="0" applyProtection="0"/>
    <xf numFmtId="0" fontId="18" fillId="2" borderId="16" applyNumberFormat="0" applyAlignment="0" applyProtection="0"/>
  </cellStyleXfs>
  <cellXfs count="105">
    <xf numFmtId="0" fontId="0" fillId="0" borderId="0" xfId="0"/>
    <xf numFmtId="14" fontId="7" fillId="0" borderId="0" xfId="0" applyNumberFormat="1" applyFont="1" applyProtection="1">
      <protection locked="0"/>
    </xf>
    <xf numFmtId="0" fontId="4" fillId="0" borderId="9" xfId="0" applyFont="1" applyBorder="1" applyProtection="1"/>
    <xf numFmtId="0" fontId="4" fillId="0" borderId="0" xfId="0" applyFont="1" applyProtection="1"/>
    <xf numFmtId="14" fontId="5" fillId="0" borderId="0" xfId="0" applyNumberFormat="1" applyFont="1" applyProtection="1"/>
    <xf numFmtId="0" fontId="5" fillId="0" borderId="0" xfId="0" applyFont="1" applyProtection="1"/>
    <xf numFmtId="14" fontId="8" fillId="0" borderId="0" xfId="0" applyNumberFormat="1" applyFont="1" applyProtection="1"/>
    <xf numFmtId="0" fontId="3" fillId="0" borderId="0" xfId="0" applyFont="1" applyProtection="1"/>
    <xf numFmtId="0" fontId="3" fillId="0" borderId="0" xfId="0" applyFont="1" applyAlignment="1" applyProtection="1">
      <alignment horizontal="center"/>
    </xf>
    <xf numFmtId="0" fontId="6" fillId="0" borderId="8" xfId="0" applyFont="1" applyBorder="1" applyProtection="1"/>
    <xf numFmtId="0" fontId="6" fillId="0" borderId="0" xfId="0" applyFont="1" applyProtection="1"/>
    <xf numFmtId="0" fontId="5" fillId="0" borderId="8" xfId="0" applyFont="1" applyBorder="1" applyProtection="1"/>
    <xf numFmtId="0" fontId="9" fillId="0" borderId="8" xfId="0" applyFont="1" applyBorder="1" applyAlignment="1" applyProtection="1">
      <alignment horizontal="center"/>
    </xf>
    <xf numFmtId="0" fontId="9" fillId="0" borderId="0" xfId="0" applyFont="1" applyProtection="1"/>
    <xf numFmtId="0" fontId="9" fillId="0" borderId="8" xfId="0" applyFont="1" applyBorder="1" applyProtection="1"/>
    <xf numFmtId="0" fontId="10" fillId="0" borderId="0" xfId="0" applyFont="1" applyAlignment="1" applyProtection="1">
      <alignment horizontal="center"/>
    </xf>
    <xf numFmtId="0" fontId="10" fillId="0" borderId="0" xfId="0" applyFont="1" applyProtection="1"/>
    <xf numFmtId="0" fontId="8" fillId="0" borderId="8" xfId="0" applyFont="1" applyBorder="1" applyProtection="1"/>
    <xf numFmtId="0" fontId="11" fillId="0" borderId="9" xfId="0" applyFont="1" applyBorder="1" applyProtection="1"/>
    <xf numFmtId="0" fontId="8" fillId="0" borderId="0" xfId="0" applyFont="1" applyProtection="1"/>
    <xf numFmtId="0" fontId="9" fillId="0" borderId="8" xfId="0" applyFont="1" applyBorder="1" applyAlignment="1" applyProtection="1">
      <alignment horizontal="left"/>
    </xf>
    <xf numFmtId="0" fontId="10" fillId="0" borderId="8" xfId="0" applyFont="1" applyBorder="1" applyAlignment="1" applyProtection="1">
      <alignment horizontal="left"/>
    </xf>
    <xf numFmtId="0" fontId="10" fillId="0" borderId="0" xfId="0" applyFont="1" applyAlignment="1" applyProtection="1">
      <alignment horizontal="left"/>
    </xf>
    <xf numFmtId="0" fontId="10" fillId="0" borderId="0" xfId="0" applyFont="1" applyAlignment="1" applyProtection="1">
      <alignment horizontal="center" vertical="center"/>
    </xf>
    <xf numFmtId="0" fontId="10" fillId="0" borderId="10" xfId="0" applyFont="1" applyBorder="1" applyAlignment="1" applyProtection="1">
      <alignment horizontal="center" vertical="center"/>
    </xf>
    <xf numFmtId="0" fontId="10" fillId="0" borderId="12" xfId="0" applyFont="1" applyBorder="1" applyAlignment="1" applyProtection="1">
      <alignment horizontal="left"/>
    </xf>
    <xf numFmtId="0" fontId="10" fillId="0" borderId="12" xfId="0" applyFont="1" applyBorder="1" applyAlignment="1" applyProtection="1">
      <alignment horizontal="center" vertical="center"/>
    </xf>
    <xf numFmtId="0" fontId="10" fillId="0" borderId="11" xfId="0" applyFont="1" applyBorder="1" applyAlignment="1" applyProtection="1">
      <alignment horizontal="center" vertical="center"/>
    </xf>
    <xf numFmtId="0" fontId="10" fillId="0" borderId="0" xfId="0" applyFont="1" applyBorder="1" applyAlignment="1" applyProtection="1">
      <alignment horizontal="left"/>
    </xf>
    <xf numFmtId="0" fontId="10" fillId="0" borderId="0" xfId="0" applyFont="1" applyBorder="1" applyAlignment="1" applyProtection="1">
      <alignment horizontal="center" vertical="center"/>
    </xf>
    <xf numFmtId="0" fontId="10" fillId="0" borderId="0" xfId="0" applyFont="1" applyBorder="1" applyAlignment="1" applyProtection="1">
      <alignment horizontal="left" indent="1"/>
    </xf>
    <xf numFmtId="0" fontId="10" fillId="0" borderId="13" xfId="0" applyFont="1" applyBorder="1" applyAlignment="1" applyProtection="1">
      <alignment horizontal="center"/>
    </xf>
    <xf numFmtId="0" fontId="9" fillId="0" borderId="8" xfId="0" applyFont="1" applyBorder="1" applyAlignment="1" applyProtection="1">
      <alignment horizontal="center" vertical="center"/>
    </xf>
    <xf numFmtId="0" fontId="9" fillId="0" borderId="3" xfId="0" applyFont="1" applyBorder="1" applyAlignment="1" applyProtection="1">
      <alignment horizontal="center" vertical="center"/>
    </xf>
    <xf numFmtId="0" fontId="6" fillId="0" borderId="4" xfId="0" applyFont="1" applyFill="1" applyBorder="1" applyAlignment="1" applyProtection="1">
      <alignment horizontal="left" vertical="top" wrapText="1"/>
    </xf>
    <xf numFmtId="0" fontId="6" fillId="0" borderId="5" xfId="0" applyFont="1" applyFill="1" applyBorder="1" applyAlignment="1" applyProtection="1">
      <alignment horizontal="left" vertical="top" wrapText="1"/>
    </xf>
    <xf numFmtId="14" fontId="6" fillId="0" borderId="5" xfId="0" applyNumberFormat="1" applyFont="1" applyFill="1" applyBorder="1" applyAlignment="1" applyProtection="1">
      <alignment horizontal="left" vertical="top" wrapText="1"/>
    </xf>
    <xf numFmtId="164" fontId="6" fillId="0" borderId="5" xfId="1" applyNumberFormat="1" applyFont="1" applyFill="1" applyBorder="1" applyAlignment="1" applyProtection="1">
      <alignment horizontal="left" vertical="top" wrapText="1"/>
    </xf>
    <xf numFmtId="0" fontId="6" fillId="0" borderId="6" xfId="0" applyFont="1" applyFill="1" applyBorder="1" applyAlignment="1" applyProtection="1">
      <alignment horizontal="left" vertical="top" wrapText="1"/>
    </xf>
    <xf numFmtId="0" fontId="3" fillId="0" borderId="0" xfId="0" applyFont="1" applyFill="1" applyAlignment="1" applyProtection="1">
      <alignment horizontal="left" vertical="top" wrapText="1"/>
    </xf>
    <xf numFmtId="0" fontId="3" fillId="0" borderId="2" xfId="0" applyFont="1" applyFill="1" applyBorder="1" applyAlignment="1" applyProtection="1">
      <alignment horizontal="left" vertical="top" wrapText="1"/>
    </xf>
    <xf numFmtId="0" fontId="3" fillId="0" borderId="1" xfId="0" applyFont="1" applyFill="1" applyBorder="1" applyAlignment="1" applyProtection="1">
      <alignment horizontal="left" vertical="top" wrapText="1"/>
    </xf>
    <xf numFmtId="14" fontId="3" fillId="0" borderId="1" xfId="0" applyNumberFormat="1" applyFont="1" applyFill="1" applyBorder="1" applyAlignment="1" applyProtection="1">
      <alignment horizontal="left" vertical="top" wrapText="1"/>
    </xf>
    <xf numFmtId="0" fontId="3" fillId="0" borderId="3" xfId="0" applyNumberFormat="1" applyFont="1" applyFill="1" applyBorder="1" applyAlignment="1" applyProtection="1">
      <alignment horizontal="left" vertical="top" wrapText="1"/>
    </xf>
    <xf numFmtId="0" fontId="12" fillId="0" borderId="1" xfId="0" applyNumberFormat="1" applyFont="1" applyFill="1" applyBorder="1" applyAlignment="1" applyProtection="1">
      <alignment horizontal="left" vertical="top" wrapText="1"/>
    </xf>
    <xf numFmtId="164" fontId="12" fillId="0" borderId="2" xfId="1" applyNumberFormat="1" applyFont="1" applyFill="1" applyBorder="1" applyAlignment="1" applyProtection="1">
      <alignment horizontal="left" vertical="top" wrapText="1"/>
    </xf>
    <xf numFmtId="164" fontId="12" fillId="0" borderId="1" xfId="1" applyNumberFormat="1" applyFont="1" applyFill="1" applyBorder="1" applyAlignment="1" applyProtection="1">
      <alignment horizontal="left" vertical="top" wrapText="1"/>
    </xf>
    <xf numFmtId="0" fontId="3" fillId="0" borderId="3" xfId="0" applyFont="1" applyFill="1" applyBorder="1" applyAlignment="1" applyProtection="1">
      <alignment horizontal="left" vertical="top" wrapText="1"/>
    </xf>
    <xf numFmtId="0" fontId="12" fillId="0" borderId="7" xfId="0" applyNumberFormat="1" applyFont="1" applyFill="1" applyBorder="1" applyAlignment="1" applyProtection="1">
      <alignment horizontal="left" vertical="top" wrapText="1"/>
    </xf>
    <xf numFmtId="0" fontId="13" fillId="0" borderId="7" xfId="0" applyNumberFormat="1" applyFont="1" applyFill="1" applyBorder="1" applyAlignment="1" applyProtection="1">
      <alignment horizontal="left" vertical="top" wrapText="1"/>
    </xf>
    <xf numFmtId="0" fontId="12" fillId="0" borderId="7" xfId="0" applyFont="1" applyFill="1" applyBorder="1" applyAlignment="1" applyProtection="1">
      <alignment horizontal="left" vertical="top" wrapText="1"/>
    </xf>
    <xf numFmtId="0" fontId="13" fillId="0" borderId="7"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14" fontId="3" fillId="0" borderId="14" xfId="0" applyNumberFormat="1" applyFont="1" applyFill="1" applyBorder="1" applyAlignment="1" applyProtection="1">
      <alignment horizontal="left" vertical="top" wrapText="1"/>
    </xf>
    <xf numFmtId="0" fontId="12" fillId="0" borderId="14" xfId="0" applyNumberFormat="1" applyFont="1" applyFill="1" applyBorder="1" applyAlignment="1" applyProtection="1">
      <alignment horizontal="left" vertical="top" wrapText="1"/>
    </xf>
    <xf numFmtId="164" fontId="12" fillId="0" borderId="14" xfId="1" applyNumberFormat="1" applyFont="1" applyFill="1" applyBorder="1" applyAlignment="1" applyProtection="1">
      <alignment horizontal="left" vertical="top" wrapText="1"/>
    </xf>
    <xf numFmtId="0" fontId="3" fillId="0" borderId="10" xfId="0"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wrapText="1"/>
    </xf>
    <xf numFmtId="14" fontId="3" fillId="0" borderId="0" xfId="0" applyNumberFormat="1" applyFont="1" applyFill="1" applyAlignment="1" applyProtection="1">
      <alignment horizontal="left" vertical="top" wrapText="1"/>
    </xf>
    <xf numFmtId="164" fontId="3" fillId="0" borderId="0" xfId="1" applyNumberFormat="1" applyFont="1" applyFill="1" applyAlignment="1" applyProtection="1">
      <alignment horizontal="left" vertical="top" wrapText="1"/>
    </xf>
    <xf numFmtId="14" fontId="3" fillId="0" borderId="0" xfId="0" applyNumberFormat="1" applyFont="1" applyBorder="1" applyAlignment="1">
      <alignment horizontal="left" vertical="top" wrapText="1"/>
    </xf>
    <xf numFmtId="0" fontId="3" fillId="0" borderId="0" xfId="0" applyFont="1" applyBorder="1" applyAlignment="1">
      <alignment horizontal="left" vertical="top" wrapText="1"/>
    </xf>
    <xf numFmtId="0" fontId="10" fillId="0" borderId="0" xfId="0" applyFont="1" applyBorder="1" applyAlignment="1">
      <alignment horizontal="left" vertical="top" wrapText="1"/>
    </xf>
    <xf numFmtId="0" fontId="12" fillId="0" borderId="0" xfId="0" applyFont="1" applyBorder="1" applyAlignment="1">
      <alignment horizontal="left" vertical="top" wrapText="1"/>
    </xf>
    <xf numFmtId="0" fontId="3" fillId="0" borderId="0" xfId="0" quotePrefix="1" applyFont="1" applyBorder="1" applyAlignment="1">
      <alignment horizontal="left" vertical="top" wrapText="1"/>
    </xf>
    <xf numFmtId="0" fontId="10" fillId="0" borderId="0" xfId="0" applyFont="1" applyBorder="1" applyProtection="1"/>
    <xf numFmtId="14" fontId="10" fillId="0" borderId="0" xfId="0" applyNumberFormat="1" applyFont="1" applyProtection="1"/>
    <xf numFmtId="0" fontId="9" fillId="0" borderId="0" xfId="0" applyFont="1" applyBorder="1" applyProtection="1"/>
    <xf numFmtId="14" fontId="3" fillId="0" borderId="0" xfId="0" applyNumberFormat="1" applyFont="1" applyProtection="1"/>
    <xf numFmtId="0" fontId="17" fillId="0" borderId="0" xfId="0" applyFont="1" applyAlignment="1" applyProtection="1">
      <alignment horizontal="center"/>
    </xf>
    <xf numFmtId="0" fontId="12" fillId="0" borderId="0" xfId="0" applyNumberFormat="1" applyFont="1" applyBorder="1" applyAlignment="1">
      <alignment horizontal="left" vertical="top" wrapText="1"/>
    </xf>
    <xf numFmtId="0" fontId="10" fillId="0" borderId="0" xfId="0" applyFont="1" applyAlignment="1" applyProtection="1">
      <alignment horizontal="center"/>
    </xf>
    <xf numFmtId="0" fontId="10" fillId="0" borderId="0" xfId="0" applyFont="1" applyAlignment="1" applyProtection="1">
      <alignment horizontal="center"/>
    </xf>
    <xf numFmtId="0" fontId="10" fillId="0" borderId="0" xfId="0" applyFont="1" applyAlignment="1" applyProtection="1">
      <alignment horizontal="left" indent="1"/>
    </xf>
    <xf numFmtId="165" fontId="10" fillId="0" borderId="0" xfId="1" applyNumberFormat="1" applyFont="1" applyAlignment="1" applyProtection="1">
      <alignment horizontal="center"/>
    </xf>
    <xf numFmtId="0" fontId="10" fillId="0" borderId="8" xfId="0" applyFont="1" applyBorder="1" applyProtection="1"/>
    <xf numFmtId="0" fontId="10" fillId="0" borderId="8" xfId="0" applyFont="1" applyBorder="1" applyAlignment="1" applyProtection="1">
      <alignment horizontal="center"/>
    </xf>
    <xf numFmtId="0" fontId="3" fillId="0" borderId="8" xfId="0" applyFont="1" applyBorder="1" applyAlignment="1" applyProtection="1">
      <alignment horizontal="center"/>
    </xf>
    <xf numFmtId="0" fontId="10" fillId="0" borderId="0" xfId="0" applyFont="1" applyAlignment="1" applyProtection="1">
      <alignment horizontal="center"/>
    </xf>
    <xf numFmtId="0" fontId="10" fillId="0" borderId="0" xfId="0" applyFont="1" applyAlignment="1" applyProtection="1">
      <alignment horizontal="center"/>
    </xf>
    <xf numFmtId="0" fontId="15" fillId="0" borderId="1" xfId="0" applyNumberFormat="1" applyFont="1" applyFill="1" applyBorder="1" applyAlignment="1" applyProtection="1">
      <alignment horizontal="left" vertical="top" wrapText="1"/>
    </xf>
    <xf numFmtId="0" fontId="12" fillId="0" borderId="14" xfId="0" applyFont="1" applyFill="1" applyBorder="1" applyAlignment="1" applyProtection="1">
      <alignment horizontal="left" vertical="top" wrapText="1"/>
    </xf>
    <xf numFmtId="164" fontId="12" fillId="0" borderId="13" xfId="1" applyNumberFormat="1" applyFont="1" applyFill="1" applyBorder="1" applyAlignment="1" applyProtection="1">
      <alignment horizontal="left" vertical="top" wrapText="1"/>
    </xf>
    <xf numFmtId="0" fontId="13" fillId="0" borderId="14" xfId="0" applyFont="1" applyFill="1" applyBorder="1" applyAlignment="1" applyProtection="1">
      <alignment horizontal="left" vertical="top" wrapText="1"/>
    </xf>
    <xf numFmtId="0" fontId="13" fillId="0" borderId="10" xfId="0" applyFont="1" applyFill="1" applyBorder="1" applyAlignment="1" applyProtection="1">
      <alignment horizontal="left" vertical="top" wrapText="1"/>
    </xf>
    <xf numFmtId="166" fontId="10" fillId="0" borderId="0" xfId="0" applyNumberFormat="1" applyFont="1" applyAlignment="1" applyProtection="1">
      <alignment horizontal="left"/>
    </xf>
    <xf numFmtId="0" fontId="16" fillId="0" borderId="0" xfId="0" applyFont="1" applyBorder="1" applyAlignment="1" applyProtection="1">
      <alignment horizontal="left"/>
    </xf>
    <xf numFmtId="164" fontId="10" fillId="0" borderId="0" xfId="0" applyNumberFormat="1" applyFont="1" applyAlignment="1" applyProtection="1">
      <alignment horizontal="left"/>
    </xf>
    <xf numFmtId="0" fontId="13" fillId="0" borderId="0" xfId="0" applyFont="1" applyBorder="1" applyAlignment="1">
      <alignment horizontal="left" vertical="top" wrapText="1"/>
    </xf>
    <xf numFmtId="0" fontId="6" fillId="0" borderId="3" xfId="0" applyFont="1" applyFill="1" applyBorder="1" applyAlignment="1" applyProtection="1">
      <alignment horizontal="left" vertical="top" wrapText="1"/>
    </xf>
    <xf numFmtId="164" fontId="3" fillId="0" borderId="14" xfId="1" applyNumberFormat="1" applyFont="1" applyFill="1" applyBorder="1" applyAlignment="1" applyProtection="1">
      <alignment horizontal="left" vertical="top" wrapText="1"/>
    </xf>
    <xf numFmtId="0" fontId="3" fillId="0" borderId="10" xfId="0" applyNumberFormat="1" applyFont="1" applyFill="1" applyBorder="1" applyAlignment="1" applyProtection="1">
      <alignment horizontal="left" vertical="top" wrapText="1"/>
    </xf>
    <xf numFmtId="0" fontId="13" fillId="0" borderId="14" xfId="0" applyNumberFormat="1" applyFont="1" applyFill="1" applyBorder="1" applyAlignment="1" applyProtection="1">
      <alignment horizontal="left" vertical="top" wrapText="1"/>
    </xf>
    <xf numFmtId="0" fontId="13" fillId="0" borderId="10" xfId="0" applyNumberFormat="1" applyFont="1" applyFill="1" applyBorder="1" applyAlignment="1" applyProtection="1">
      <alignment horizontal="left" vertical="top" wrapText="1"/>
    </xf>
    <xf numFmtId="0" fontId="15" fillId="0" borderId="0" xfId="0" applyNumberFormat="1" applyFont="1" applyBorder="1" applyAlignment="1">
      <alignment horizontal="left" vertical="top" wrapText="1"/>
    </xf>
    <xf numFmtId="0" fontId="13" fillId="0" borderId="0" xfId="0" applyNumberFormat="1" applyFont="1" applyBorder="1" applyAlignment="1">
      <alignment horizontal="left" vertical="top" wrapText="1"/>
    </xf>
    <xf numFmtId="0" fontId="15" fillId="0" borderId="14" xfId="0" applyNumberFormat="1" applyFont="1" applyFill="1" applyBorder="1" applyAlignment="1" applyProtection="1">
      <alignment horizontal="left" vertical="top" wrapText="1"/>
    </xf>
    <xf numFmtId="0" fontId="6" fillId="0" borderId="1" xfId="0" applyFont="1" applyFill="1" applyBorder="1" applyAlignment="1" applyProtection="1">
      <alignment horizontal="left" vertical="top" wrapText="1"/>
    </xf>
    <xf numFmtId="0" fontId="19" fillId="2" borderId="16" xfId="2" applyFont="1" applyProtection="1">
      <protection locked="0"/>
    </xf>
    <xf numFmtId="14" fontId="19" fillId="2" borderId="16" xfId="2" applyNumberFormat="1" applyFont="1" applyProtection="1">
      <protection locked="0"/>
    </xf>
    <xf numFmtId="0" fontId="5" fillId="0" borderId="0" xfId="0" applyFont="1" applyFill="1" applyProtection="1"/>
    <xf numFmtId="0" fontId="20" fillId="0" borderId="0" xfId="0" applyFont="1" applyProtection="1"/>
    <xf numFmtId="0" fontId="10" fillId="0" borderId="0" xfId="0" applyFont="1" applyAlignment="1" applyProtection="1">
      <alignment horizontal="left"/>
    </xf>
    <xf numFmtId="0" fontId="10" fillId="0" borderId="15" xfId="0" applyFont="1" applyBorder="1" applyAlignment="1" applyProtection="1">
      <alignment horizontal="center"/>
    </xf>
  </cellXfs>
  <cellStyles count="3">
    <cellStyle name="Input" xfId="2" builtinId="20"/>
    <cellStyle name="Normal" xfId="0" builtinId="0"/>
    <cellStyle name="Percent" xfId="1" builtinId="5"/>
  </cellStyles>
  <dxfs count="522">
    <dxf>
      <font>
        <strike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theme="1"/>
        <name val="Bembo"/>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b val="0"/>
        <i val="0"/>
        <strike val="0"/>
        <condense val="0"/>
        <extend val="0"/>
        <outline val="0"/>
        <shadow val="0"/>
        <u val="none"/>
        <vertAlign val="baseline"/>
        <sz val="11"/>
        <color rgb="FFC00000"/>
        <name val="Bembo"/>
        <family val="1"/>
        <scheme val="none"/>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11"/>
        <color rgb="FFC00000"/>
        <name val="Bembo"/>
        <family val="1"/>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strike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b/>
        <strike val="0"/>
        <outline val="0"/>
        <shadow val="0"/>
        <u val="none"/>
        <vertAlign val="baseline"/>
        <sz val="11"/>
        <color theme="4"/>
        <name val="Bembo"/>
        <family val="1"/>
        <scheme val="none"/>
      </font>
      <numFmt numFmtId="0" formatCode="General"/>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numFmt numFmtId="19" formatCode="dd/mm/yyyy"/>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ont>
        <strike val="0"/>
        <outline val="0"/>
        <shadow val="0"/>
        <u val="none"/>
        <vertAlign val="baseline"/>
        <sz val="11"/>
        <color theme="1"/>
        <name val="Bembo"/>
        <family val="1"/>
        <scheme val="none"/>
      </font>
      <alignment horizontal="left" vertical="top" textRotation="0" wrapText="1" indent="0" justifyLastLine="0" shrinkToFit="0" readingOrder="0"/>
    </dxf>
    <dxf>
      <fill>
        <patternFill>
          <bgColor theme="2" tint="-9.9948118533890809E-2"/>
        </patternFill>
      </fill>
    </dxf>
    <dxf>
      <fill>
        <patternFill>
          <bgColor rgb="FFFFCC99"/>
        </patternFill>
      </fill>
    </dxf>
    <dxf>
      <fill>
        <patternFill>
          <bgColor rgb="FF9966FF"/>
        </patternFill>
      </fill>
    </dxf>
    <dxf>
      <fill>
        <patternFill>
          <bgColor rgb="FFFFFF66"/>
        </patternFill>
      </fill>
    </dxf>
    <dxf>
      <fill>
        <patternFill>
          <bgColor rgb="FFFF5050"/>
        </patternFill>
      </fill>
    </dxf>
    <dxf>
      <fill>
        <patternFill>
          <bgColor theme="4" tint="0.79998168889431442"/>
        </patternFill>
      </fill>
    </dxf>
    <dxf>
      <fill>
        <patternFill>
          <bgColor theme="9" tint="0.79998168889431442"/>
        </patternFill>
      </fill>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style="thin">
          <color indexed="64"/>
        </bottom>
      </border>
      <protection locked="1" hidden="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style="thin">
          <color indexed="64"/>
        </bottom>
      </border>
      <protection locked="1" hidden="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style="thin">
          <color indexed="64"/>
        </bottom>
      </border>
      <protection locked="1" hidden="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style="thin">
          <color indexed="64"/>
        </bottom>
      </border>
      <protection locked="1" hidden="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style="thin">
          <color indexed="64"/>
        </bottom>
      </border>
      <protection locked="1" hidden="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bottom style="thin">
          <color indexed="64"/>
        </bottom>
      </border>
      <protection locked="1" hidden="0"/>
    </dxf>
    <dxf>
      <font>
        <b/>
        <i val="0"/>
        <strike val="0"/>
        <condense val="0"/>
        <extend val="0"/>
        <outline val="0"/>
        <shadow val="0"/>
        <u val="none"/>
        <vertAlign val="baseline"/>
        <sz val="11"/>
        <color theme="4"/>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1"/>
        <color theme="4"/>
        <name val="Bembo"/>
        <family val="1"/>
        <scheme val="none"/>
      </font>
      <numFmt numFmtId="164" formatCode="0.0"/>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numFmt numFmtId="19" formatCode="dd/mm/yyyy"/>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i val="0"/>
        <strike val="0"/>
        <condense val="0"/>
        <extend val="0"/>
        <outline val="0"/>
        <shadow val="0"/>
        <u val="none"/>
        <vertAlign val="baseline"/>
        <sz val="11"/>
        <color theme="4"/>
        <name val="Bembo"/>
        <family val="1"/>
        <scheme val="none"/>
      </font>
      <numFmt numFmtId="164" formatCode="0.0"/>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protection locked="1" hidden="0"/>
    </dxf>
    <dxf>
      <font>
        <b/>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numFmt numFmtId="19" formatCode="dd/mm/yyyy"/>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rgb="FFC00000"/>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1"/>
        <color rgb="FFC00000"/>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1"/>
        <color rgb="FFC00000"/>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4"/>
        <name val="Bembo"/>
        <family val="1"/>
        <scheme val="none"/>
      </font>
      <fill>
        <patternFill patternType="none">
          <fgColor indexed="64"/>
          <bgColor auto="1"/>
        </patternFill>
      </fill>
      <alignment horizontal="left" vertical="top" textRotation="0" wrapText="1" indent="0" justifyLastLine="0" shrinkToFit="0" readingOrder="0"/>
      <protection locked="1" hidden="0"/>
    </dxf>
    <dxf>
      <border outline="0">
        <bottom style="medium">
          <color indexed="64"/>
        </bottom>
      </border>
    </dxf>
    <dxf>
      <font>
        <b/>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1" hidden="0"/>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ont>
        <color auto="1"/>
      </font>
      <fill>
        <patternFill>
          <bgColor theme="0" tint="-0.14996795556505021"/>
        </patternFill>
      </fill>
    </dxf>
    <dxf>
      <font>
        <color auto="1"/>
      </font>
      <fill>
        <patternFill>
          <bgColor theme="0" tint="-0.14996795556505021"/>
        </patternFill>
      </fill>
    </dxf>
    <dxf>
      <font>
        <color auto="1"/>
      </font>
      <fill>
        <patternFill>
          <bgColor theme="5" tint="0.59996337778862885"/>
        </patternFill>
      </fill>
    </dxf>
    <dxf>
      <font>
        <color auto="1"/>
      </font>
      <fill>
        <patternFill>
          <bgColor theme="5" tint="0.59996337778862885"/>
        </patternFill>
      </fill>
    </dxf>
    <dxf>
      <font>
        <color auto="1"/>
      </font>
      <fill>
        <patternFill>
          <bgColor rgb="FF9999FF"/>
        </patternFill>
      </fill>
    </dxf>
    <dxf>
      <font>
        <color auto="1"/>
      </font>
      <fill>
        <patternFill>
          <bgColor rgb="FF9999FF"/>
        </patternFill>
      </fill>
    </dxf>
    <dxf>
      <font>
        <b val="0"/>
        <i val="0"/>
        <color auto="1"/>
      </font>
      <fill>
        <patternFill>
          <bgColor theme="7" tint="0.59996337778862885"/>
        </patternFill>
      </fill>
    </dxf>
    <dxf>
      <font>
        <b val="0"/>
        <i val="0"/>
        <color auto="1"/>
      </font>
      <fill>
        <patternFill>
          <bgColor theme="7" tint="0.59996337778862885"/>
        </patternFill>
      </fill>
    </dxf>
    <dxf>
      <font>
        <color auto="1"/>
      </font>
      <fill>
        <patternFill>
          <fgColor theme="5" tint="0.59996337778862885"/>
          <bgColor rgb="FFFF4F4F"/>
        </patternFill>
      </fill>
    </dxf>
    <dxf>
      <font>
        <color auto="1"/>
      </font>
      <fill>
        <patternFill>
          <fgColor theme="5" tint="0.59996337778862885"/>
          <bgColor rgb="FFFF4F4F"/>
        </patternFill>
      </fill>
    </dxf>
    <dxf>
      <font>
        <color auto="1"/>
      </font>
      <fill>
        <patternFill>
          <bgColor theme="4" tint="0.39994506668294322"/>
        </patternFill>
      </fill>
    </dxf>
    <dxf>
      <font>
        <color auto="1"/>
      </font>
      <fill>
        <patternFill>
          <bgColor theme="4" tint="0.39994506668294322"/>
        </patternFill>
      </fill>
    </dxf>
    <dxf>
      <font>
        <color theme="3"/>
      </font>
      <fill>
        <patternFill>
          <bgColor theme="5" tint="0.59996337778862885"/>
        </patternFill>
      </fill>
      <border>
        <left style="thin">
          <color theme="3"/>
        </left>
        <right style="thin">
          <color theme="3"/>
        </right>
        <top style="thin">
          <color theme="3"/>
        </top>
        <bottom style="thin">
          <color theme="3"/>
        </bottom>
        <vertical/>
        <horizontal/>
      </border>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ont>
        <b val="0"/>
        <i val="0"/>
      </font>
      <fill>
        <patternFill>
          <bgColor rgb="FFC00000"/>
        </patternFill>
      </fill>
    </dxf>
    <dxf>
      <font>
        <b val="0"/>
        <i val="0"/>
      </font>
      <fill>
        <patternFill>
          <bgColor rgb="FF0070C0"/>
        </patternFill>
      </fill>
    </dxf>
    <dxf>
      <font>
        <b val="0"/>
        <i val="0"/>
      </font>
      <fill>
        <patternFill>
          <bgColor rgb="FFFFC000"/>
        </patternFill>
      </fill>
    </dxf>
    <dxf>
      <font>
        <b val="0"/>
        <i val="0"/>
      </font>
      <fill>
        <patternFill>
          <bgColor rgb="FFFFFF00"/>
        </patternFill>
      </fill>
    </dxf>
    <dxf>
      <font>
        <b val="0"/>
        <i val="0"/>
      </font>
      <fill>
        <patternFill>
          <bgColor rgb="FF7030A0"/>
        </patternFill>
      </fill>
    </dxf>
    <dxf>
      <font>
        <b val="0"/>
        <i val="0"/>
      </font>
      <fill>
        <patternFill>
          <bgColor theme="2"/>
        </patternFill>
      </fill>
    </dxf>
    <dxf>
      <fill>
        <patternFill>
          <bgColor theme="0" tint="-4.9989318521683403E-2"/>
        </patternFill>
      </fill>
    </dxf>
    <dxf>
      <font>
        <b/>
        <i val="0"/>
      </font>
      <fill>
        <patternFill>
          <bgColor theme="6"/>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4.9989318521683403E-2"/>
        </patternFill>
      </fill>
    </dxf>
    <dxf>
      <font>
        <b/>
        <i val="0"/>
      </font>
      <fill>
        <patternFill>
          <bgColor theme="6"/>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4.9989318521683403E-2"/>
        </patternFill>
      </fill>
    </dxf>
  </dxfs>
  <tableStyles count="3" defaultTableStyle="TableStyleMedium2" defaultPivotStyle="PivotStyleLight16">
    <tableStyle name="Table Style 1" pivot="0" count="1" xr9:uid="{75C78070-56B8-4EEC-BB42-A536F8BDB356}">
      <tableStyleElement type="secondRowStripe" dxfId="521"/>
    </tableStyle>
    <tableStyle name="Table Style 1 2" pivot="0" count="3" xr9:uid="{B6A9369E-1A7B-4C05-B69A-415AD761FCA6}">
      <tableStyleElement type="wholeTable" dxfId="520"/>
      <tableStyleElement type="headerRow" dxfId="519"/>
      <tableStyleElement type="firstRowStripe" dxfId="518"/>
    </tableStyle>
    <tableStyle name="Table Style 2" pivot="0" count="3" xr9:uid="{DF0B6D4F-D852-4F21-AE6A-93691D6EF1A7}">
      <tableStyleElement type="wholeTable" dxfId="517"/>
      <tableStyleElement type="headerRow" dxfId="516"/>
      <tableStyleElement type="secondRowStripe" dxfId="515"/>
    </tableStyle>
  </tableStyles>
  <colors>
    <mruColors>
      <color rgb="FFFF4F4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microsoft.com/office/2017/06/relationships/rdRichValue" Target="richData/rdrichvalue.xml"/><Relationship Id="rId5" Type="http://schemas.openxmlformats.org/officeDocument/2006/relationships/externalLink" Target="externalLinks/externalLink2.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vestment%20Info/Companies/Ongoing%20Company%20Meeting%20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vestment%20Info/ESG/Engagements/ESG%20Engagement%20Lo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Investment%20Info/Company%20Ratios/Company%20Ratios%20Lo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estment meeting log"/>
      <sheetName val="SUMMARY of interactions"/>
    </sheetNames>
    <sheetDataSet>
      <sheetData sheetId="0">
        <row r="1">
          <cell r="C1" t="str">
            <v>Company name</v>
          </cell>
          <cell r="F1" t="str">
            <v>Sector_GICS</v>
          </cell>
          <cell r="M1" t="str">
            <v>Exists in Private Client / AIM funds</v>
          </cell>
        </row>
        <row r="2">
          <cell r="C2" t="str">
            <v>Dr Martens</v>
          </cell>
          <cell r="F2"/>
          <cell r="M2" t="str">
            <v>FALSE</v>
          </cell>
        </row>
        <row r="3">
          <cell r="C3" t="str">
            <v>Wynnstay Group</v>
          </cell>
          <cell r="F3"/>
          <cell r="M3" t="b">
            <v>1</v>
          </cell>
        </row>
        <row r="4">
          <cell r="C4" t="str">
            <v>Wabtec</v>
          </cell>
          <cell r="F4"/>
          <cell r="M4" t="str">
            <v>FALSE</v>
          </cell>
        </row>
        <row r="5">
          <cell r="C5" t="str">
            <v>Ossur</v>
          </cell>
          <cell r="F5"/>
          <cell r="M5" t="b">
            <v>0</v>
          </cell>
        </row>
        <row r="6">
          <cell r="C6" t="str">
            <v>Chemring</v>
          </cell>
          <cell r="F6"/>
          <cell r="M6" t="str">
            <v>FALSE</v>
          </cell>
        </row>
        <row r="7">
          <cell r="C7"/>
          <cell r="F7"/>
          <cell r="M7" t="b">
            <v>0</v>
          </cell>
        </row>
        <row r="8">
          <cell r="C8" t="str">
            <v>Hang Lung</v>
          </cell>
          <cell r="F8"/>
          <cell r="M8" t="b">
            <v>0</v>
          </cell>
        </row>
        <row r="9">
          <cell r="C9" t="str">
            <v>Cimory</v>
          </cell>
          <cell r="F9"/>
          <cell r="M9" t="str">
            <v>FALSE</v>
          </cell>
        </row>
        <row r="10">
          <cell r="C10" t="str">
            <v>SGS</v>
          </cell>
          <cell r="F10"/>
          <cell r="M10" t="b">
            <v>0</v>
          </cell>
        </row>
        <row r="11">
          <cell r="C11" t="str">
            <v>WEG S.A. COM STK NPV</v>
          </cell>
          <cell r="F11"/>
          <cell r="M11" t="b">
            <v>0</v>
          </cell>
        </row>
        <row r="12">
          <cell r="C12" t="str">
            <v>Wilcon Depot Inc</v>
          </cell>
          <cell r="F12"/>
          <cell r="M12" t="b">
            <v>0</v>
          </cell>
        </row>
        <row r="13">
          <cell r="C13" t="str">
            <v>Diploma</v>
          </cell>
          <cell r="F13"/>
          <cell r="M13" t="str">
            <v>FALSE</v>
          </cell>
        </row>
        <row r="14">
          <cell r="C14"/>
          <cell r="F14"/>
          <cell r="M14" t="str">
            <v>FALSE</v>
          </cell>
        </row>
        <row r="15">
          <cell r="C15"/>
          <cell r="F15"/>
          <cell r="M15" t="str">
            <v>FALSE</v>
          </cell>
        </row>
        <row r="16">
          <cell r="C16" t="str">
            <v>GB Group</v>
          </cell>
          <cell r="F16"/>
          <cell r="M16" t="b">
            <v>1</v>
          </cell>
        </row>
        <row r="17">
          <cell r="C17" t="str">
            <v>Anta Sports</v>
          </cell>
          <cell r="F17"/>
          <cell r="M17" t="b">
            <v>0</v>
          </cell>
        </row>
        <row r="18">
          <cell r="C18" t="str">
            <v>FLSmidth</v>
          </cell>
          <cell r="F18"/>
          <cell r="M18" t="b">
            <v>0</v>
          </cell>
        </row>
        <row r="19">
          <cell r="C19" t="str">
            <v>Shandong Weigao Group</v>
          </cell>
          <cell r="F19"/>
          <cell r="M19" t="b">
            <v>0</v>
          </cell>
        </row>
        <row r="20">
          <cell r="C20" t="str">
            <v>Neogen</v>
          </cell>
          <cell r="F20"/>
          <cell r="M20" t="str">
            <v>FALSE</v>
          </cell>
        </row>
        <row r="21">
          <cell r="C21" t="str">
            <v>Teleperformance</v>
          </cell>
          <cell r="F21"/>
          <cell r="M21" t="b">
            <v>0</v>
          </cell>
        </row>
        <row r="22">
          <cell r="C22" t="str">
            <v>Metropolis Healthcare</v>
          </cell>
          <cell r="F22"/>
          <cell r="M22" t="b">
            <v>0</v>
          </cell>
        </row>
        <row r="23">
          <cell r="C23" t="str">
            <v>Ashtead Technology</v>
          </cell>
          <cell r="F23"/>
          <cell r="M23" t="str">
            <v>FALSE</v>
          </cell>
        </row>
        <row r="24">
          <cell r="C24" t="str">
            <v>Helios Technologies</v>
          </cell>
          <cell r="F24"/>
          <cell r="M24" t="b">
            <v>0</v>
          </cell>
        </row>
        <row r="25">
          <cell r="C25"/>
          <cell r="F25" t="str">
            <v>#N/A Mandatory parameter [SECURITY] cannot be empty</v>
          </cell>
          <cell r="M25" t="str">
            <v>FALSE</v>
          </cell>
        </row>
        <row r="26">
          <cell r="C26" t="str">
            <v>Vinamilk</v>
          </cell>
          <cell r="F26" t="str">
            <v>Consumer Staples</v>
          </cell>
          <cell r="M26" t="b">
            <v>0</v>
          </cell>
        </row>
        <row r="27">
          <cell r="C27" t="str">
            <v>Ashtead Technology</v>
          </cell>
          <cell r="F27" t="str">
            <v>Industrials</v>
          </cell>
          <cell r="M27" t="str">
            <v>FALSE</v>
          </cell>
        </row>
        <row r="28">
          <cell r="C28" t="str">
            <v>ULVAC</v>
          </cell>
          <cell r="F28" t="str">
            <v>Information Technology</v>
          </cell>
          <cell r="M28" t="str">
            <v>FALSE</v>
          </cell>
        </row>
        <row r="29">
          <cell r="C29" t="str">
            <v>ULVAC</v>
          </cell>
          <cell r="F29" t="str">
            <v>Information Technology</v>
          </cell>
          <cell r="M29" t="str">
            <v>FALSE</v>
          </cell>
        </row>
        <row r="30">
          <cell r="C30" t="str">
            <v>Bapcor</v>
          </cell>
          <cell r="F30" t="str">
            <v>Consumer Discretionary</v>
          </cell>
          <cell r="M30" t="b">
            <v>0</v>
          </cell>
        </row>
        <row r="31">
          <cell r="C31" t="str">
            <v>GB Group</v>
          </cell>
          <cell r="F31" t="str">
            <v>Information Technology</v>
          </cell>
          <cell r="M31" t="b">
            <v>1</v>
          </cell>
        </row>
        <row r="32">
          <cell r="C32" t="str">
            <v>Belimo</v>
          </cell>
          <cell r="F32" t="str">
            <v>Industrials</v>
          </cell>
          <cell r="M32" t="b">
            <v>0</v>
          </cell>
        </row>
        <row r="33">
          <cell r="C33" t="str">
            <v>Keyence Corp</v>
          </cell>
          <cell r="F33" t="str">
            <v>Information Technology</v>
          </cell>
          <cell r="M33" t="str">
            <v>FALSE</v>
          </cell>
        </row>
        <row r="34">
          <cell r="C34" t="str">
            <v>HMS Networks</v>
          </cell>
          <cell r="F34" t="str">
            <v>Information Technology</v>
          </cell>
          <cell r="M34" t="b">
            <v>0</v>
          </cell>
        </row>
        <row r="35">
          <cell r="C35" t="str">
            <v>Nissan Chemical Corporation</v>
          </cell>
          <cell r="F35" t="str">
            <v>Materials</v>
          </cell>
          <cell r="M35" t="b">
            <v>0</v>
          </cell>
        </row>
        <row r="36">
          <cell r="C36" t="str">
            <v>Teleperformance</v>
          </cell>
          <cell r="F36" t="str">
            <v>Industrials</v>
          </cell>
          <cell r="M36" t="b">
            <v>0</v>
          </cell>
        </row>
        <row r="37">
          <cell r="C37" t="str">
            <v>Soitec</v>
          </cell>
          <cell r="F37" t="str">
            <v>Information Technology</v>
          </cell>
          <cell r="M37" t="b">
            <v>0</v>
          </cell>
        </row>
        <row r="38">
          <cell r="C38" t="str">
            <v>Ajinomoto</v>
          </cell>
          <cell r="F38" t="str">
            <v>Consumer Staples</v>
          </cell>
          <cell r="M38" t="str">
            <v>FALSE</v>
          </cell>
        </row>
        <row r="39">
          <cell r="C39" t="str">
            <v>Insulet</v>
          </cell>
          <cell r="F39"/>
          <cell r="M39" t="str">
            <v>FALSE</v>
          </cell>
        </row>
        <row r="40">
          <cell r="C40" t="str">
            <v>Gamma Communications</v>
          </cell>
          <cell r="F40" t="str">
            <v>Communication Services</v>
          </cell>
          <cell r="M40" t="b">
            <v>1</v>
          </cell>
        </row>
        <row r="41">
          <cell r="C41" t="str">
            <v xml:space="preserve">James Latham </v>
          </cell>
          <cell r="F41" t="str">
            <v>Industrials</v>
          </cell>
          <cell r="M41" t="b">
            <v>1</v>
          </cell>
        </row>
        <row r="42">
          <cell r="C42" t="str">
            <v>Johnson Matthey</v>
          </cell>
          <cell r="F42"/>
          <cell r="M42" t="str">
            <v>FALSE</v>
          </cell>
        </row>
        <row r="43">
          <cell r="C43" t="str">
            <v>Strix</v>
          </cell>
          <cell r="F43" t="str">
            <v>Information Technology</v>
          </cell>
          <cell r="M43" t="b">
            <v>1</v>
          </cell>
        </row>
        <row r="44">
          <cell r="C44" t="str">
            <v>RWS Holdings</v>
          </cell>
          <cell r="F44" t="str">
            <v>Industrials</v>
          </cell>
          <cell r="M44" t="b">
            <v>1</v>
          </cell>
        </row>
        <row r="45">
          <cell r="C45" t="str">
            <v>Estee Lauder</v>
          </cell>
          <cell r="F45" t="str">
            <v>Consumer Staples</v>
          </cell>
          <cell r="M45" t="str">
            <v>FALSE</v>
          </cell>
        </row>
        <row r="46">
          <cell r="C46" t="str">
            <v>Treatt</v>
          </cell>
          <cell r="F46" t="str">
            <v>Materials</v>
          </cell>
          <cell r="M46" t="b">
            <v>0</v>
          </cell>
        </row>
        <row r="47">
          <cell r="C47" t="str">
            <v>Vitasoy</v>
          </cell>
          <cell r="F47" t="str">
            <v>Consumer Staples</v>
          </cell>
          <cell r="M47" t="b">
            <v>0</v>
          </cell>
        </row>
        <row r="48">
          <cell r="C48" t="str">
            <v>Becton Dickinson</v>
          </cell>
          <cell r="F48" t="str">
            <v>Health Care</v>
          </cell>
          <cell r="M48" t="b">
            <v>0</v>
          </cell>
        </row>
        <row r="49">
          <cell r="C49" t="str">
            <v>Kadant</v>
          </cell>
          <cell r="F49" t="str">
            <v>Industrials</v>
          </cell>
          <cell r="M49" t="str">
            <v>FALSE</v>
          </cell>
        </row>
        <row r="50">
          <cell r="C50" t="str">
            <v>Invinity Energy Systems</v>
          </cell>
          <cell r="F50" t="str">
            <v>Industrials</v>
          </cell>
          <cell r="M50" t="str">
            <v>FALSE</v>
          </cell>
        </row>
        <row r="51">
          <cell r="C51" t="str">
            <v>Rio Tinto</v>
          </cell>
          <cell r="F51" t="str">
            <v>Materials</v>
          </cell>
          <cell r="M51" t="b">
            <v>0</v>
          </cell>
        </row>
        <row r="52">
          <cell r="C52" t="str">
            <v>John Wood Group PLC</v>
          </cell>
          <cell r="F52" t="str">
            <v>#N/A Invalid Security</v>
          </cell>
          <cell r="M52" t="str">
            <v>FALSE</v>
          </cell>
        </row>
        <row r="53">
          <cell r="C53" t="str">
            <v>National Grid</v>
          </cell>
          <cell r="F53" t="str">
            <v>#N/A Invalid Security</v>
          </cell>
          <cell r="M53" t="str">
            <v>FALSE</v>
          </cell>
        </row>
        <row r="54">
          <cell r="C54" t="str">
            <v>Lloyds Banking Group</v>
          </cell>
          <cell r="F54" t="str">
            <v>Financials</v>
          </cell>
          <cell r="M54" t="b">
            <v>0</v>
          </cell>
        </row>
        <row r="55">
          <cell r="C55" t="str">
            <v>Segro Plc</v>
          </cell>
          <cell r="F55" t="str">
            <v>Real Estate</v>
          </cell>
          <cell r="M55" t="b">
            <v>0</v>
          </cell>
        </row>
        <row r="56">
          <cell r="C56" t="str">
            <v>SimCorp</v>
          </cell>
          <cell r="F56" t="str">
            <v>Information Technology</v>
          </cell>
          <cell r="M56" t="b">
            <v>0</v>
          </cell>
        </row>
        <row r="57">
          <cell r="C57" t="str">
            <v>Tracsis</v>
          </cell>
          <cell r="F57" t="str">
            <v>Information Technology</v>
          </cell>
          <cell r="M57" t="b">
            <v>1</v>
          </cell>
        </row>
        <row r="58">
          <cell r="C58" t="str">
            <v>Omnicell</v>
          </cell>
          <cell r="F58" t="str">
            <v>Health Care</v>
          </cell>
          <cell r="M58" t="b">
            <v>0</v>
          </cell>
        </row>
        <row r="59">
          <cell r="C59" t="str">
            <v>Shimadzu Corp</v>
          </cell>
          <cell r="F59" t="str">
            <v>Information Technology</v>
          </cell>
          <cell r="M59" t="b">
            <v>0</v>
          </cell>
        </row>
        <row r="60">
          <cell r="C60" t="str">
            <v>Dotdigital</v>
          </cell>
          <cell r="F60" t="str">
            <v>Information Technology</v>
          </cell>
          <cell r="M60" t="b">
            <v>1</v>
          </cell>
        </row>
        <row r="61">
          <cell r="C61" t="str">
            <v>TFG</v>
          </cell>
          <cell r="F61" t="str">
            <v>Consumer Discretionary</v>
          </cell>
          <cell r="M61" t="str">
            <v>FALSE</v>
          </cell>
        </row>
        <row r="62">
          <cell r="C62" t="str">
            <v>MTN Group</v>
          </cell>
          <cell r="F62" t="str">
            <v>Communication Services</v>
          </cell>
          <cell r="M62" t="b">
            <v>0</v>
          </cell>
        </row>
        <row r="63">
          <cell r="C63" t="str">
            <v>Shoprite</v>
          </cell>
          <cell r="F63" t="str">
            <v>Consumer Staples</v>
          </cell>
          <cell r="M63" t="str">
            <v>FALSE</v>
          </cell>
        </row>
        <row r="64">
          <cell r="C64" t="str">
            <v>Pick n Pay Stores</v>
          </cell>
          <cell r="F64" t="str">
            <v>Consumer Staples</v>
          </cell>
          <cell r="M64" t="str">
            <v>FALSE</v>
          </cell>
        </row>
        <row r="65">
          <cell r="C65" t="str">
            <v>Vodacom Group</v>
          </cell>
          <cell r="F65" t="str">
            <v>Communication Services</v>
          </cell>
          <cell r="M65" t="str">
            <v>FALSE</v>
          </cell>
        </row>
        <row r="66">
          <cell r="C66" t="str">
            <v>Teleperformance</v>
          </cell>
          <cell r="F66" t="str">
            <v>Industrials</v>
          </cell>
          <cell r="M66" t="b">
            <v>0</v>
          </cell>
        </row>
        <row r="67">
          <cell r="C67" t="str">
            <v>Schneider Electric</v>
          </cell>
          <cell r="F67" t="str">
            <v>Industrials</v>
          </cell>
          <cell r="M67" t="b">
            <v>0</v>
          </cell>
        </row>
        <row r="68">
          <cell r="C68" t="str">
            <v>Dotdigital</v>
          </cell>
          <cell r="F68" t="str">
            <v>Information Technology</v>
          </cell>
          <cell r="M68" t="b">
            <v>1</v>
          </cell>
        </row>
        <row r="69">
          <cell r="C69" t="str">
            <v>Energy Recovery</v>
          </cell>
          <cell r="F69" t="str">
            <v>Industrials</v>
          </cell>
          <cell r="M69" t="b">
            <v>0</v>
          </cell>
        </row>
        <row r="70">
          <cell r="C70" t="str">
            <v>Kuehne &amp; Nagel</v>
          </cell>
          <cell r="F70" t="str">
            <v>Industrials</v>
          </cell>
          <cell r="M70" t="b">
            <v>0</v>
          </cell>
        </row>
        <row r="71">
          <cell r="C71" t="str">
            <v>Nabtesco</v>
          </cell>
          <cell r="F71" t="str">
            <v>Industrials</v>
          </cell>
          <cell r="M71" t="b">
            <v>0</v>
          </cell>
        </row>
        <row r="72">
          <cell r="C72" t="str">
            <v>Ossur</v>
          </cell>
          <cell r="F72" t="str">
            <v>Health Care</v>
          </cell>
          <cell r="M72" t="b">
            <v>0</v>
          </cell>
        </row>
        <row r="73">
          <cell r="C73" t="str">
            <v>Basler AG</v>
          </cell>
          <cell r="F73" t="str">
            <v>Information Technology</v>
          </cell>
          <cell r="M73" t="b">
            <v>0</v>
          </cell>
        </row>
        <row r="74">
          <cell r="C74" t="str">
            <v>XP Power</v>
          </cell>
          <cell r="F74" t="str">
            <v>Industrials</v>
          </cell>
          <cell r="M74" t="b">
            <v>0</v>
          </cell>
        </row>
        <row r="75">
          <cell r="C75" t="str">
            <v>Kalbe Farma</v>
          </cell>
          <cell r="F75" t="str">
            <v>Health Care</v>
          </cell>
          <cell r="M75" t="b">
            <v>0</v>
          </cell>
        </row>
        <row r="76">
          <cell r="C76" t="str">
            <v>Thorpe (FW)</v>
          </cell>
          <cell r="F76" t="str">
            <v>Industrials</v>
          </cell>
          <cell r="M76" t="b">
            <v>1</v>
          </cell>
        </row>
        <row r="77">
          <cell r="C77" t="str">
            <v>Restore PLC</v>
          </cell>
          <cell r="F77" t="str">
            <v>Industrials</v>
          </cell>
          <cell r="M77" t="b">
            <v>1</v>
          </cell>
        </row>
        <row r="78">
          <cell r="C78" t="str">
            <v>Localiza</v>
          </cell>
          <cell r="F78" t="str">
            <v>Industrials</v>
          </cell>
          <cell r="M78" t="b">
            <v>0</v>
          </cell>
        </row>
        <row r="79">
          <cell r="C79" t="str">
            <v xml:space="preserve">Spectris </v>
          </cell>
          <cell r="F79" t="str">
            <v>Information Technology</v>
          </cell>
          <cell r="M79" t="b">
            <v>0</v>
          </cell>
        </row>
        <row r="80">
          <cell r="C80" t="str">
            <v>ASML</v>
          </cell>
          <cell r="F80" t="str">
            <v>Information Technology</v>
          </cell>
          <cell r="M80" t="b">
            <v>0</v>
          </cell>
        </row>
        <row r="81">
          <cell r="C81" t="str">
            <v>Intuit</v>
          </cell>
          <cell r="F81" t="str">
            <v>Information Technology</v>
          </cell>
          <cell r="M81" t="str">
            <v>FALSE</v>
          </cell>
        </row>
        <row r="82">
          <cell r="C82" t="str">
            <v>Anta Sports</v>
          </cell>
          <cell r="F82" t="str">
            <v>Consumer Discretionary</v>
          </cell>
          <cell r="M82" t="b">
            <v>0</v>
          </cell>
        </row>
        <row r="83">
          <cell r="C83" t="str">
            <v>James Fisher &amp; Sons</v>
          </cell>
          <cell r="F83" t="str">
            <v>Industrials</v>
          </cell>
          <cell r="M83" t="b">
            <v>0</v>
          </cell>
        </row>
        <row r="84">
          <cell r="C84" t="str">
            <v>Shell</v>
          </cell>
          <cell r="F84" t="str">
            <v>Energy</v>
          </cell>
          <cell r="M84" t="b">
            <v>0</v>
          </cell>
        </row>
        <row r="85">
          <cell r="C85" t="str">
            <v xml:space="preserve">James Halstead </v>
          </cell>
          <cell r="F85" t="str">
            <v>Industrials</v>
          </cell>
          <cell r="M85" t="b">
            <v>1</v>
          </cell>
        </row>
        <row r="86">
          <cell r="C86" t="str">
            <v xml:space="preserve">Hill &amp; Smith </v>
          </cell>
          <cell r="F86" t="str">
            <v>Materials</v>
          </cell>
          <cell r="M86" t="b">
            <v>0</v>
          </cell>
        </row>
        <row r="87">
          <cell r="C87" t="str">
            <v xml:space="preserve">Croda </v>
          </cell>
          <cell r="F87" t="str">
            <v>Materials</v>
          </cell>
          <cell r="M87" t="b">
            <v>0</v>
          </cell>
        </row>
        <row r="88">
          <cell r="C88" t="str">
            <v>DEME Group</v>
          </cell>
          <cell r="F88" t="str">
            <v>Industrials</v>
          </cell>
          <cell r="M88" t="b">
            <v>0</v>
          </cell>
        </row>
        <row r="89">
          <cell r="C89" t="str">
            <v>SimCorp</v>
          </cell>
          <cell r="F89" t="str">
            <v>Information Technology</v>
          </cell>
          <cell r="M89" t="b">
            <v>0</v>
          </cell>
        </row>
        <row r="90">
          <cell r="C90" t="str">
            <v>TOK</v>
          </cell>
          <cell r="F90" t="str">
            <v>Materials</v>
          </cell>
          <cell r="M90" t="b">
            <v>0</v>
          </cell>
        </row>
        <row r="91">
          <cell r="C91" t="str">
            <v>TotalEnergies</v>
          </cell>
          <cell r="F91" t="str">
            <v>Energy</v>
          </cell>
          <cell r="M91" t="b">
            <v>0</v>
          </cell>
        </row>
        <row r="92">
          <cell r="C92" t="str">
            <v>LG Household &amp; Healthcare</v>
          </cell>
          <cell r="F92" t="str">
            <v>Consumer Staples</v>
          </cell>
          <cell r="M92" t="b">
            <v>0</v>
          </cell>
        </row>
        <row r="93">
          <cell r="C93" t="str">
            <v>Tracsis</v>
          </cell>
          <cell r="F93" t="str">
            <v>Information Technology</v>
          </cell>
          <cell r="M93" t="b">
            <v>1</v>
          </cell>
        </row>
        <row r="94">
          <cell r="C94" t="str">
            <v>AG Barr</v>
          </cell>
          <cell r="F94" t="str">
            <v>Consumer Staples</v>
          </cell>
          <cell r="M94" t="b">
            <v>0</v>
          </cell>
        </row>
        <row r="95">
          <cell r="C95" t="str">
            <v>Edwards Lifesciences</v>
          </cell>
          <cell r="F95" t="str">
            <v>Health Care</v>
          </cell>
          <cell r="M95" t="b">
            <v>0</v>
          </cell>
        </row>
        <row r="96">
          <cell r="C96" t="str">
            <v>Alliance Pharma</v>
          </cell>
          <cell r="F96" t="str">
            <v>Health Care</v>
          </cell>
          <cell r="M96" t="b">
            <v>1</v>
          </cell>
        </row>
        <row r="97">
          <cell r="C97" t="str">
            <v xml:space="preserve">Trip.com </v>
          </cell>
          <cell r="F97" t="str">
            <v>Consumer Discretionary</v>
          </cell>
          <cell r="M97" t="b">
            <v>0</v>
          </cell>
        </row>
        <row r="98">
          <cell r="C98" t="str">
            <v xml:space="preserve">Hermes </v>
          </cell>
          <cell r="F98" t="str">
            <v>Consumer Discretionary</v>
          </cell>
          <cell r="M98" t="b">
            <v>0</v>
          </cell>
        </row>
        <row r="99">
          <cell r="C99" t="str">
            <v>Mattioli Woods</v>
          </cell>
          <cell r="F99" t="str">
            <v>Financials</v>
          </cell>
          <cell r="M99" t="b">
            <v>1</v>
          </cell>
        </row>
        <row r="100">
          <cell r="C100" t="str">
            <v>Oxford Nanopore</v>
          </cell>
          <cell r="F100" t="str">
            <v>Health Care</v>
          </cell>
          <cell r="M100" t="str">
            <v>FALSE</v>
          </cell>
        </row>
        <row r="101">
          <cell r="C101" t="str">
            <v>Big Technologies</v>
          </cell>
          <cell r="F101" t="str">
            <v>Industrials</v>
          </cell>
          <cell r="M101" t="str">
            <v>FALSE</v>
          </cell>
        </row>
        <row r="102">
          <cell r="C102" t="str">
            <v>Churchill China</v>
          </cell>
          <cell r="F102" t="str">
            <v>Consumer Discretionary</v>
          </cell>
          <cell r="M102" t="b">
            <v>1</v>
          </cell>
        </row>
        <row r="103">
          <cell r="C103" t="str">
            <v>Cisco</v>
          </cell>
          <cell r="F103" t="str">
            <v>Information Technology</v>
          </cell>
          <cell r="M103" t="b">
            <v>0</v>
          </cell>
        </row>
        <row r="104">
          <cell r="C104" t="str">
            <v>U.S. Physical Therapy</v>
          </cell>
          <cell r="F104" t="str">
            <v>Health Care</v>
          </cell>
          <cell r="M104" t="b">
            <v>0</v>
          </cell>
        </row>
        <row r="105">
          <cell r="C105" t="str">
            <v>Doosan Fuel Cell</v>
          </cell>
          <cell r="F105" t="str">
            <v>Industrials</v>
          </cell>
          <cell r="M105" t="str">
            <v>FALSE</v>
          </cell>
        </row>
        <row r="106">
          <cell r="C106" t="str">
            <v>YETI Holdings</v>
          </cell>
          <cell r="F106" t="str">
            <v>Consumer Discretionary</v>
          </cell>
          <cell r="M106" t="str">
            <v>FALSE</v>
          </cell>
        </row>
        <row r="107">
          <cell r="C107" t="str">
            <v>Rubis</v>
          </cell>
          <cell r="F107" t="str">
            <v>Utilities</v>
          </cell>
          <cell r="M107" t="b">
            <v>0</v>
          </cell>
        </row>
        <row r="108">
          <cell r="C108" t="str">
            <v>DSM</v>
          </cell>
          <cell r="F108" t="str">
            <v>Materials</v>
          </cell>
          <cell r="M108" t="str">
            <v>FALSE</v>
          </cell>
        </row>
        <row r="109">
          <cell r="C109" t="str">
            <v>Bloom Energy</v>
          </cell>
          <cell r="F109" t="str">
            <v>Industrials</v>
          </cell>
          <cell r="M109" t="str">
            <v>FALSE</v>
          </cell>
        </row>
        <row r="110">
          <cell r="C110" t="str">
            <v>Furuya Metal</v>
          </cell>
          <cell r="F110" t="str">
            <v>Information Technology</v>
          </cell>
          <cell r="M110" t="b">
            <v>0</v>
          </cell>
        </row>
        <row r="111">
          <cell r="C111" t="str">
            <v>Treatt</v>
          </cell>
          <cell r="F111" t="str">
            <v>Materials</v>
          </cell>
          <cell r="M111" t="b">
            <v>0</v>
          </cell>
        </row>
        <row r="112">
          <cell r="C112" t="str">
            <v>ITM Power</v>
          </cell>
          <cell r="F112" t="str">
            <v>Industrials</v>
          </cell>
          <cell r="M112" t="str">
            <v>FALSE</v>
          </cell>
        </row>
        <row r="113">
          <cell r="C113" t="str">
            <v>Shell</v>
          </cell>
          <cell r="F113" t="str">
            <v>Energy</v>
          </cell>
          <cell r="M113" t="b">
            <v>0</v>
          </cell>
        </row>
        <row r="114">
          <cell r="C114" t="str">
            <v>Ceres Power</v>
          </cell>
          <cell r="F114" t="str">
            <v>Industrials</v>
          </cell>
          <cell r="M114" t="str">
            <v>FALSE</v>
          </cell>
        </row>
        <row r="115">
          <cell r="C115" t="str">
            <v>Nel Hydrogen</v>
          </cell>
          <cell r="F115" t="str">
            <v>Industrials</v>
          </cell>
          <cell r="M115" t="str">
            <v>FALSE</v>
          </cell>
        </row>
        <row r="116">
          <cell r="C116" t="str">
            <v>Dabur India INR1</v>
          </cell>
          <cell r="F116" t="str">
            <v>Consumer Staples</v>
          </cell>
          <cell r="M116" t="b">
            <v>0</v>
          </cell>
        </row>
        <row r="117">
          <cell r="C117" t="str">
            <v>Andina</v>
          </cell>
          <cell r="F117" t="str">
            <v>Consumer Staples</v>
          </cell>
          <cell r="M117" t="b">
            <v>0</v>
          </cell>
        </row>
        <row r="118">
          <cell r="C118" t="str">
            <v>Stevanato</v>
          </cell>
          <cell r="F118" t="str">
            <v>Health Care</v>
          </cell>
          <cell r="M118" t="str">
            <v>FALSE</v>
          </cell>
        </row>
        <row r="119">
          <cell r="C119" t="str">
            <v>Mahindra &amp; Mahindra</v>
          </cell>
          <cell r="F119" t="str">
            <v>Consumer Discretionary</v>
          </cell>
          <cell r="M119" t="b">
            <v>0</v>
          </cell>
        </row>
        <row r="120">
          <cell r="C120" t="str">
            <v>Johnson Matthey</v>
          </cell>
          <cell r="F120" t="str">
            <v>Materials</v>
          </cell>
          <cell r="M120" t="str">
            <v>FALSE</v>
          </cell>
        </row>
        <row r="121">
          <cell r="C121" t="str">
            <v xml:space="preserve">Hill &amp; Smith </v>
          </cell>
          <cell r="F121" t="str">
            <v>Materials</v>
          </cell>
          <cell r="M121" t="b">
            <v>0</v>
          </cell>
        </row>
        <row r="122">
          <cell r="C122" t="str">
            <v>Dr Hoenle</v>
          </cell>
          <cell r="F122" t="str">
            <v>Industrials</v>
          </cell>
          <cell r="M122" t="b">
            <v>0</v>
          </cell>
        </row>
        <row r="123">
          <cell r="C123" t="str">
            <v>Energy Recovery</v>
          </cell>
          <cell r="F123" t="str">
            <v>Industrials</v>
          </cell>
          <cell r="M123" t="b">
            <v>0</v>
          </cell>
        </row>
        <row r="124">
          <cell r="C124" t="str">
            <v xml:space="preserve">National Retail Properties </v>
          </cell>
          <cell r="F124" t="str">
            <v>Real Estate</v>
          </cell>
          <cell r="M124" t="b">
            <v>0</v>
          </cell>
        </row>
        <row r="125">
          <cell r="C125" t="str">
            <v xml:space="preserve">NWF Group </v>
          </cell>
          <cell r="F125" t="str">
            <v>Energy</v>
          </cell>
          <cell r="M125" t="b">
            <v>1</v>
          </cell>
        </row>
        <row r="126">
          <cell r="C126" t="str">
            <v>XP Power</v>
          </cell>
          <cell r="F126" t="str">
            <v>Industrials</v>
          </cell>
          <cell r="M126" t="b">
            <v>0</v>
          </cell>
        </row>
        <row r="127">
          <cell r="C127" t="str">
            <v xml:space="preserve">James Latham </v>
          </cell>
          <cell r="F127" t="str">
            <v>Industrials</v>
          </cell>
          <cell r="M127" t="b">
            <v>1</v>
          </cell>
        </row>
        <row r="128">
          <cell r="C128" t="str">
            <v>TechnologyOne</v>
          </cell>
          <cell r="F128" t="str">
            <v>Information Technology</v>
          </cell>
          <cell r="M128" t="b">
            <v>0</v>
          </cell>
        </row>
        <row r="129">
          <cell r="C129" t="str">
            <v xml:space="preserve">Croda </v>
          </cell>
          <cell r="F129" t="str">
            <v>Materials</v>
          </cell>
          <cell r="M129" t="b">
            <v>0</v>
          </cell>
        </row>
        <row r="130">
          <cell r="C130" t="str">
            <v>Walmart de Mexico</v>
          </cell>
          <cell r="F130" t="str">
            <v>Consumer Staples</v>
          </cell>
          <cell r="M130" t="b">
            <v>0</v>
          </cell>
        </row>
        <row r="131">
          <cell r="C131" t="str">
            <v>Hang Lung</v>
          </cell>
          <cell r="F131" t="str">
            <v>Real Estate</v>
          </cell>
          <cell r="M131" t="b">
            <v>0</v>
          </cell>
        </row>
        <row r="132">
          <cell r="C132" t="str">
            <v>ASML</v>
          </cell>
          <cell r="F132" t="str">
            <v>Information Technology</v>
          </cell>
          <cell r="M132" t="b">
            <v>0</v>
          </cell>
        </row>
        <row r="133">
          <cell r="C133" t="str">
            <v>Xero</v>
          </cell>
          <cell r="F133" t="str">
            <v>Information Technology</v>
          </cell>
          <cell r="M133" t="b">
            <v>0</v>
          </cell>
        </row>
        <row r="134">
          <cell r="C134" t="str">
            <v>Strix</v>
          </cell>
          <cell r="F134" t="str">
            <v>Information Technology</v>
          </cell>
          <cell r="M134" t="b">
            <v>1</v>
          </cell>
        </row>
        <row r="135">
          <cell r="C135" t="str">
            <v>JL Mag Rare-Earth</v>
          </cell>
          <cell r="F135" t="str">
            <v>Industrials</v>
          </cell>
          <cell r="M135" t="b">
            <v>0</v>
          </cell>
        </row>
        <row r="136">
          <cell r="C136" t="str">
            <v>President Chain Store</v>
          </cell>
          <cell r="F136" t="str">
            <v>Consumer Staples</v>
          </cell>
          <cell r="M136" t="b">
            <v>0</v>
          </cell>
        </row>
        <row r="137">
          <cell r="C137" t="str">
            <v>Vitasoy</v>
          </cell>
          <cell r="F137" t="str">
            <v>Consumer Staples</v>
          </cell>
          <cell r="M137" t="b">
            <v>0</v>
          </cell>
        </row>
        <row r="138">
          <cell r="C138" t="str">
            <v>Furuya Metal</v>
          </cell>
          <cell r="F138" t="str">
            <v>Information Technology</v>
          </cell>
          <cell r="M138" t="b">
            <v>0</v>
          </cell>
        </row>
        <row r="139">
          <cell r="C139" t="str">
            <v xml:space="preserve">Soitec  </v>
          </cell>
          <cell r="F139" t="str">
            <v>Information Technology</v>
          </cell>
          <cell r="M139" t="b">
            <v>0</v>
          </cell>
        </row>
        <row r="140">
          <cell r="C140" t="str">
            <v>Judges Scientific</v>
          </cell>
          <cell r="F140" t="str">
            <v>Industrials</v>
          </cell>
          <cell r="M140" t="b">
            <v>1</v>
          </cell>
        </row>
        <row r="141">
          <cell r="C141" t="str">
            <v>Wynnstay Group</v>
          </cell>
          <cell r="F141" t="str">
            <v>Consumer Staples</v>
          </cell>
          <cell r="M141" t="b">
            <v>1</v>
          </cell>
        </row>
        <row r="142">
          <cell r="C142" t="str">
            <v>Nichols</v>
          </cell>
          <cell r="F142" t="str">
            <v>Consumer Staples</v>
          </cell>
          <cell r="M142" t="b">
            <v>1</v>
          </cell>
        </row>
        <row r="143">
          <cell r="C143" t="str">
            <v>Energy Recovery</v>
          </cell>
          <cell r="F143" t="str">
            <v>Industrials</v>
          </cell>
          <cell r="M143" t="b">
            <v>0</v>
          </cell>
        </row>
        <row r="144">
          <cell r="C144" t="str">
            <v>SAP</v>
          </cell>
          <cell r="F144" t="str">
            <v>Information Technology</v>
          </cell>
          <cell r="M144" t="b">
            <v>0</v>
          </cell>
        </row>
        <row r="145">
          <cell r="C145" t="str">
            <v>Embecta</v>
          </cell>
          <cell r="F145" t="str">
            <v>Health Care</v>
          </cell>
          <cell r="M145" t="b">
            <v>0</v>
          </cell>
        </row>
        <row r="146">
          <cell r="C146" t="str">
            <v>Dr Lal PathLabs Ltd</v>
          </cell>
          <cell r="F146" t="str">
            <v>#N/A Invalid Security</v>
          </cell>
          <cell r="M146" t="str">
            <v>FALSE</v>
          </cell>
        </row>
        <row r="147">
          <cell r="C147" t="str">
            <v xml:space="preserve">Spectris </v>
          </cell>
          <cell r="F147" t="str">
            <v>Information Technology</v>
          </cell>
          <cell r="M147" t="b">
            <v>0</v>
          </cell>
        </row>
        <row r="148">
          <cell r="C148" t="str">
            <v>Petronas Chemicals Group Bhd</v>
          </cell>
          <cell r="F148" t="str">
            <v>Materials</v>
          </cell>
          <cell r="M148" t="str">
            <v>FALSE</v>
          </cell>
        </row>
        <row r="149">
          <cell r="C149" t="str">
            <v>Varun Beverages</v>
          </cell>
          <cell r="F149" t="str">
            <v>Consumer Staples</v>
          </cell>
          <cell r="M149" t="str">
            <v>FALSE</v>
          </cell>
        </row>
        <row r="150">
          <cell r="C150" t="str">
            <v>Devyani International</v>
          </cell>
          <cell r="F150" t="str">
            <v>Consumer Discretionary</v>
          </cell>
          <cell r="M150" t="str">
            <v>FALSE</v>
          </cell>
        </row>
        <row r="151">
          <cell r="C151" t="str">
            <v>Yihai International Holding Ltd</v>
          </cell>
          <cell r="F151" t="str">
            <v>Consumer Staples</v>
          </cell>
          <cell r="M151" t="b">
            <v>0</v>
          </cell>
        </row>
        <row r="152">
          <cell r="C152" t="str">
            <v xml:space="preserve">Kerry Group </v>
          </cell>
          <cell r="F152" t="str">
            <v>Consumer Staples</v>
          </cell>
          <cell r="M152" t="b">
            <v>0</v>
          </cell>
        </row>
        <row r="153">
          <cell r="C153" t="str">
            <v>Asahi Intecc Co Ltd</v>
          </cell>
          <cell r="F153" t="str">
            <v>Health Care</v>
          </cell>
          <cell r="M153" t="b">
            <v>0</v>
          </cell>
        </row>
        <row r="154">
          <cell r="C154" t="str">
            <v>National Grid</v>
          </cell>
          <cell r="F154" t="str">
            <v>Utilities</v>
          </cell>
          <cell r="M154" t="b">
            <v>0</v>
          </cell>
        </row>
        <row r="155">
          <cell r="C155" t="str">
            <v>SimCorp</v>
          </cell>
          <cell r="F155" t="str">
            <v>Information Technology</v>
          </cell>
          <cell r="M155" t="b">
            <v>0</v>
          </cell>
        </row>
        <row r="156">
          <cell r="C156" t="str">
            <v>Phu Nhuan Jewelry</v>
          </cell>
          <cell r="F156" t="str">
            <v>Consumer Discretionary</v>
          </cell>
          <cell r="M156" t="b">
            <v>0</v>
          </cell>
        </row>
        <row r="157">
          <cell r="C157" t="str">
            <v xml:space="preserve">Learning Technologies Group </v>
          </cell>
          <cell r="F157" t="str">
            <v>Information Technology</v>
          </cell>
          <cell r="M157" t="b">
            <v>1</v>
          </cell>
        </row>
        <row r="158">
          <cell r="C158" t="str">
            <v>Centre Testing International</v>
          </cell>
          <cell r="F158" t="str">
            <v>#N/A Invalid Security</v>
          </cell>
          <cell r="M158" t="str">
            <v>FALSE</v>
          </cell>
        </row>
        <row r="159">
          <cell r="C159" t="str">
            <v>Jeronimo Martins</v>
          </cell>
          <cell r="F159" t="str">
            <v>Consumer Staples</v>
          </cell>
          <cell r="M159" t="b">
            <v>0</v>
          </cell>
        </row>
        <row r="160">
          <cell r="C160" t="str">
            <v>Focusrite</v>
          </cell>
          <cell r="F160" t="str">
            <v>Consumer Discretionary</v>
          </cell>
          <cell r="M160" t="b">
            <v>1</v>
          </cell>
        </row>
        <row r="161">
          <cell r="C161" t="str">
            <v>Weir Group</v>
          </cell>
          <cell r="F161" t="str">
            <v>Industrials</v>
          </cell>
          <cell r="M161" t="b">
            <v>0</v>
          </cell>
        </row>
        <row r="162">
          <cell r="C162" t="str">
            <v>ASOS</v>
          </cell>
          <cell r="F162" t="str">
            <v>Consumer Discretionary</v>
          </cell>
          <cell r="M162" t="str">
            <v>FALSE</v>
          </cell>
        </row>
        <row r="163">
          <cell r="C163" t="str">
            <v>OVH Groupe SAS</v>
          </cell>
          <cell r="F163" t="str">
            <v>Information Technology</v>
          </cell>
          <cell r="M163" t="str">
            <v>FALSE</v>
          </cell>
        </row>
        <row r="164">
          <cell r="C164" t="str">
            <v>Tecan Group</v>
          </cell>
          <cell r="F164" t="str">
            <v>Health Care</v>
          </cell>
          <cell r="M164" t="str">
            <v>FALSE</v>
          </cell>
        </row>
        <row r="165">
          <cell r="C165" t="str">
            <v>SGS</v>
          </cell>
          <cell r="F165" t="str">
            <v>Industrials</v>
          </cell>
          <cell r="M165" t="b">
            <v>0</v>
          </cell>
        </row>
        <row r="166">
          <cell r="C166" t="str">
            <v>Intercos SpA</v>
          </cell>
          <cell r="F166" t="str">
            <v>Consumer Staples</v>
          </cell>
          <cell r="M166" t="str">
            <v>FALSE</v>
          </cell>
        </row>
        <row r="167">
          <cell r="C167" t="str">
            <v>Comet Holding AG</v>
          </cell>
          <cell r="F167" t="str">
            <v>Information Technology</v>
          </cell>
          <cell r="M167" t="str">
            <v>FALSE</v>
          </cell>
        </row>
        <row r="168">
          <cell r="C168" t="str">
            <v>GB Group</v>
          </cell>
          <cell r="F168" t="str">
            <v>Information Technology</v>
          </cell>
          <cell r="M168" t="b">
            <v>1</v>
          </cell>
        </row>
        <row r="169">
          <cell r="C169" t="str">
            <v>Voltalia SA</v>
          </cell>
          <cell r="F169" t="str">
            <v>Utilities</v>
          </cell>
          <cell r="M169" t="str">
            <v>FALSE</v>
          </cell>
        </row>
        <row r="170">
          <cell r="C170" t="str">
            <v>GEA Group AG</v>
          </cell>
          <cell r="F170" t="str">
            <v>Industrials</v>
          </cell>
          <cell r="M170" t="str">
            <v>FALSE</v>
          </cell>
        </row>
        <row r="171">
          <cell r="C171" t="str">
            <v>Borregaard</v>
          </cell>
          <cell r="F171" t="str">
            <v>Materials</v>
          </cell>
          <cell r="M171" t="str">
            <v>FALSE</v>
          </cell>
        </row>
        <row r="172">
          <cell r="C172" t="str">
            <v>Teleperformance</v>
          </cell>
          <cell r="F172" t="str">
            <v>Industrials</v>
          </cell>
          <cell r="M172" t="b">
            <v>0</v>
          </cell>
        </row>
        <row r="173">
          <cell r="C173" t="str">
            <v>Aston Martin</v>
          </cell>
          <cell r="F173" t="str">
            <v>Consumer Discretionary</v>
          </cell>
          <cell r="M173" t="str">
            <v>FALSE</v>
          </cell>
        </row>
        <row r="174">
          <cell r="C174" t="str">
            <v>Metropolis Healthcare</v>
          </cell>
          <cell r="F174" t="str">
            <v>Health Care</v>
          </cell>
          <cell r="M174" t="b">
            <v>0</v>
          </cell>
        </row>
        <row r="175">
          <cell r="C175" t="str">
            <v>Gorman-Rupp COM STK</v>
          </cell>
          <cell r="F175" t="str">
            <v>Industrials</v>
          </cell>
          <cell r="M175" t="b">
            <v>0</v>
          </cell>
        </row>
        <row r="176">
          <cell r="C176" t="str">
            <v>Adobe Systems</v>
          </cell>
          <cell r="F176" t="str">
            <v>Information Technology</v>
          </cell>
          <cell r="M176" t="str">
            <v>FALSE</v>
          </cell>
        </row>
        <row r="177">
          <cell r="C177" t="str">
            <v>Churchill China</v>
          </cell>
          <cell r="F177" t="str">
            <v>Consumer Discretionary</v>
          </cell>
          <cell r="M177" t="b">
            <v>1</v>
          </cell>
        </row>
        <row r="178">
          <cell r="C178" t="str">
            <v>Lloyds Banking Group Ord GBP0.1</v>
          </cell>
          <cell r="F178" t="str">
            <v>Financials</v>
          </cell>
          <cell r="M178" t="b">
            <v>0</v>
          </cell>
        </row>
        <row r="179">
          <cell r="C179" t="str">
            <v>SINBON Electronics</v>
          </cell>
          <cell r="F179" t="str">
            <v>Information Technology</v>
          </cell>
          <cell r="M179" t="b">
            <v>0</v>
          </cell>
        </row>
        <row r="180">
          <cell r="C180" t="str">
            <v>Gamma Communications</v>
          </cell>
          <cell r="F180" t="str">
            <v>Communication Services</v>
          </cell>
          <cell r="M180" t="b">
            <v>1</v>
          </cell>
        </row>
        <row r="181">
          <cell r="C181" t="str">
            <v>FLSmidth</v>
          </cell>
          <cell r="F181" t="str">
            <v>Industrials</v>
          </cell>
          <cell r="M181" t="b">
            <v>0</v>
          </cell>
        </row>
        <row r="182">
          <cell r="C182" t="str">
            <v>Ecolab</v>
          </cell>
          <cell r="F182" t="str">
            <v>Materials</v>
          </cell>
          <cell r="M182" t="b">
            <v>0</v>
          </cell>
        </row>
        <row r="183">
          <cell r="C183" t="str">
            <v>Semler Scientific</v>
          </cell>
          <cell r="F183" t="str">
            <v>Health Care</v>
          </cell>
          <cell r="M183" t="str">
            <v>FALSE</v>
          </cell>
        </row>
        <row r="184">
          <cell r="C184" t="str">
            <v>Belimo</v>
          </cell>
          <cell r="F184" t="str">
            <v>Industrials</v>
          </cell>
          <cell r="M184" t="b">
            <v>0</v>
          </cell>
        </row>
        <row r="185">
          <cell r="C185" t="str">
            <v>AG Barr</v>
          </cell>
          <cell r="F185" t="str">
            <v>Consumer Staples</v>
          </cell>
          <cell r="M185" t="b">
            <v>0</v>
          </cell>
        </row>
        <row r="186">
          <cell r="C186" t="str">
            <v>Basler AG</v>
          </cell>
          <cell r="F186" t="str">
            <v>Information Technology</v>
          </cell>
          <cell r="M186" t="b">
            <v>0</v>
          </cell>
        </row>
        <row r="187">
          <cell r="C187" t="str">
            <v>Alliance Pharma</v>
          </cell>
          <cell r="F187" t="str">
            <v>Health Care</v>
          </cell>
          <cell r="M187" t="b">
            <v>1</v>
          </cell>
        </row>
        <row r="188">
          <cell r="C188" t="str">
            <v>Judges Scientific</v>
          </cell>
          <cell r="F188" t="str">
            <v>Industrials</v>
          </cell>
          <cell r="M188" t="b">
            <v>1</v>
          </cell>
        </row>
        <row r="189">
          <cell r="C189" t="str">
            <v>Misumi</v>
          </cell>
          <cell r="F189" t="str">
            <v>Industrials</v>
          </cell>
          <cell r="M189" t="b">
            <v>0</v>
          </cell>
        </row>
        <row r="190">
          <cell r="C190" t="str">
            <v>Metropolis Healthcare</v>
          </cell>
          <cell r="F190" t="str">
            <v>Health Care</v>
          </cell>
          <cell r="M190" t="b">
            <v>0</v>
          </cell>
        </row>
        <row r="191">
          <cell r="C191" t="str">
            <v>Restore PLC</v>
          </cell>
          <cell r="F191" t="str">
            <v>Industrials</v>
          </cell>
          <cell r="M191" t="b">
            <v>1</v>
          </cell>
        </row>
        <row r="192">
          <cell r="C192" t="str">
            <v>EMIS Group Plc Ord GBP0.01</v>
          </cell>
          <cell r="F192" t="str">
            <v>Health Care</v>
          </cell>
          <cell r="M192" t="b">
            <v>1</v>
          </cell>
        </row>
        <row r="193">
          <cell r="C193" t="str">
            <v>Abbvie</v>
          </cell>
          <cell r="F193" t="str">
            <v>Health Care</v>
          </cell>
          <cell r="M193" t="b">
            <v>0</v>
          </cell>
        </row>
        <row r="194">
          <cell r="C194" t="str">
            <v>RWS Holdings</v>
          </cell>
          <cell r="F194" t="str">
            <v>Industrials</v>
          </cell>
          <cell r="M194" t="b">
            <v>1</v>
          </cell>
        </row>
        <row r="195">
          <cell r="C195" t="str">
            <v>Shimadzu Corp</v>
          </cell>
          <cell r="F195" t="str">
            <v>Information Technology</v>
          </cell>
          <cell r="M195" t="b">
            <v>0</v>
          </cell>
        </row>
        <row r="196">
          <cell r="C196" t="str">
            <v>LG Household &amp; Healthcare</v>
          </cell>
          <cell r="F196" t="str">
            <v>Consumer Staples</v>
          </cell>
          <cell r="M196" t="b">
            <v>0</v>
          </cell>
        </row>
        <row r="197">
          <cell r="C197" t="str">
            <v>MP Evans</v>
          </cell>
          <cell r="F197"/>
          <cell r="M197" t="b">
            <v>0</v>
          </cell>
        </row>
        <row r="198">
          <cell r="C198" t="str">
            <v>Anta Sports</v>
          </cell>
          <cell r="F198" t="str">
            <v>Consumer Discretionary</v>
          </cell>
          <cell r="M198" t="b">
            <v>0</v>
          </cell>
        </row>
        <row r="199">
          <cell r="C199" t="str">
            <v>Helios Technologies</v>
          </cell>
          <cell r="F199" t="str">
            <v>Industrials</v>
          </cell>
          <cell r="M199" t="b">
            <v>0</v>
          </cell>
        </row>
        <row r="200">
          <cell r="C200" t="str">
            <v>Novo Nordisk</v>
          </cell>
          <cell r="F200" t="str">
            <v>Health Care</v>
          </cell>
          <cell r="M200" t="b">
            <v>0</v>
          </cell>
        </row>
        <row r="201">
          <cell r="C201" t="str">
            <v>FEMSA</v>
          </cell>
          <cell r="F201" t="str">
            <v>Consumer Staples</v>
          </cell>
          <cell r="M201" t="b">
            <v>0</v>
          </cell>
        </row>
        <row r="202">
          <cell r="C202" t="str">
            <v>Jollibee</v>
          </cell>
          <cell r="F202" t="str">
            <v>Consumer Discretionary</v>
          </cell>
          <cell r="M202" t="b">
            <v>0</v>
          </cell>
        </row>
        <row r="203">
          <cell r="C203" t="str">
            <v>Johnson Service Group</v>
          </cell>
          <cell r="F203" t="str">
            <v>Industrials</v>
          </cell>
          <cell r="M203" t="b">
            <v>1</v>
          </cell>
        </row>
        <row r="204">
          <cell r="C204" t="str">
            <v>Proto-Labs</v>
          </cell>
          <cell r="F204" t="str">
            <v>Industrials</v>
          </cell>
          <cell r="M204" t="b">
            <v>0</v>
          </cell>
        </row>
        <row r="205">
          <cell r="C205" t="str">
            <v>Ossur</v>
          </cell>
          <cell r="F205" t="str">
            <v>Health Care</v>
          </cell>
          <cell r="M205" t="b">
            <v>0</v>
          </cell>
        </row>
        <row r="206">
          <cell r="C206" t="str">
            <v>Mettler Toledo</v>
          </cell>
          <cell r="F206" t="str">
            <v>Health Care</v>
          </cell>
          <cell r="M206" t="b">
            <v>0</v>
          </cell>
        </row>
        <row r="207">
          <cell r="C207" t="str">
            <v>Rubis</v>
          </cell>
          <cell r="F207" t="str">
            <v>Utilities</v>
          </cell>
          <cell r="M207" t="b">
            <v>0</v>
          </cell>
        </row>
        <row r="208">
          <cell r="C208" t="str">
            <v>TELUS Corp</v>
          </cell>
          <cell r="F208" t="str">
            <v>Communication Services</v>
          </cell>
          <cell r="M208" t="b">
            <v>0</v>
          </cell>
        </row>
        <row r="209">
          <cell r="C209"/>
          <cell r="F209" t="str">
            <v>#N/A Mandatory parameter [SECURITY] cannot be empty</v>
          </cell>
          <cell r="M209" t="str">
            <v>FALSE</v>
          </cell>
        </row>
        <row r="210">
          <cell r="C210" t="str">
            <v>Trupanion, Veterinary Practice Partners, Covetrus, Elanco, Zoetis</v>
          </cell>
          <cell r="F210" t="str">
            <v>#N/A Mandatory parameter [SECURITY] cannot be empty</v>
          </cell>
          <cell r="M210" t="str">
            <v>FALSE</v>
          </cell>
        </row>
        <row r="211">
          <cell r="C211" t="str">
            <v>Thai Beverage</v>
          </cell>
          <cell r="F211" t="str">
            <v>Consumer Staples</v>
          </cell>
          <cell r="M211" t="b">
            <v>0</v>
          </cell>
        </row>
        <row r="212">
          <cell r="C212" t="str">
            <v>Chroma ATE</v>
          </cell>
          <cell r="F212" t="str">
            <v>Information Technology</v>
          </cell>
          <cell r="M212" t="b">
            <v>0</v>
          </cell>
        </row>
        <row r="213">
          <cell r="C213" t="str">
            <v>RWS Holdings</v>
          </cell>
          <cell r="F213" t="str">
            <v>Industrials</v>
          </cell>
          <cell r="M213" t="b">
            <v>1</v>
          </cell>
        </row>
        <row r="214">
          <cell r="C214" t="str">
            <v>Rotork</v>
          </cell>
          <cell r="F214" t="str">
            <v>Industrials</v>
          </cell>
          <cell r="M214" t="b">
            <v>0</v>
          </cell>
        </row>
        <row r="215">
          <cell r="C215" t="str">
            <v>Sonova Holding AG</v>
          </cell>
          <cell r="F215" t="str">
            <v>Health Care</v>
          </cell>
          <cell r="M215" t="b">
            <v>0</v>
          </cell>
        </row>
        <row r="216">
          <cell r="C216" t="str">
            <v>XP Power</v>
          </cell>
          <cell r="F216" t="str">
            <v>Industrials</v>
          </cell>
          <cell r="M216" t="b">
            <v>0</v>
          </cell>
        </row>
        <row r="217">
          <cell r="C217" t="str">
            <v>Dotdigital</v>
          </cell>
          <cell r="F217" t="str">
            <v>Information Technology</v>
          </cell>
          <cell r="M217" t="b">
            <v>1</v>
          </cell>
        </row>
        <row r="218">
          <cell r="C218" t="str">
            <v>LiveChat A/S</v>
          </cell>
          <cell r="F218" t="str">
            <v>#N/A Invalid Security</v>
          </cell>
          <cell r="M218" t="str">
            <v>FALSE</v>
          </cell>
        </row>
        <row r="219">
          <cell r="C219" t="str">
            <v>Xero</v>
          </cell>
          <cell r="F219" t="str">
            <v>Information Technology</v>
          </cell>
          <cell r="M219" t="b">
            <v>0</v>
          </cell>
        </row>
        <row r="220">
          <cell r="C220" t="str">
            <v>Lloyds Banking Group Ord GBP0.1</v>
          </cell>
          <cell r="F220" t="str">
            <v>Financials</v>
          </cell>
          <cell r="M220" t="b">
            <v>0</v>
          </cell>
        </row>
        <row r="221">
          <cell r="C221" t="str">
            <v>Genus Plc Ord GBP0.10</v>
          </cell>
          <cell r="F221" t="str">
            <v>Health Care</v>
          </cell>
          <cell r="M221" t="str">
            <v>FALSE</v>
          </cell>
        </row>
        <row r="222">
          <cell r="C222" t="str">
            <v>GSK</v>
          </cell>
          <cell r="F222" t="str">
            <v>Health Care</v>
          </cell>
          <cell r="M222" t="b">
            <v>0</v>
          </cell>
        </row>
        <row r="223">
          <cell r="C223" t="str">
            <v>Energy Recovery</v>
          </cell>
          <cell r="F223" t="str">
            <v>Industrials</v>
          </cell>
          <cell r="M223" t="b">
            <v>0</v>
          </cell>
        </row>
        <row r="224">
          <cell r="C224" t="str">
            <v>Segro Plc</v>
          </cell>
          <cell r="F224" t="str">
            <v>Real Estate</v>
          </cell>
          <cell r="M224" t="b">
            <v>0</v>
          </cell>
        </row>
        <row r="225">
          <cell r="C225" t="str">
            <v>Air Liquide</v>
          </cell>
          <cell r="F225" t="str">
            <v>Materials</v>
          </cell>
          <cell r="M225" t="b">
            <v>0</v>
          </cell>
        </row>
        <row r="226">
          <cell r="C226" t="str">
            <v>Mattioli Woods</v>
          </cell>
          <cell r="F226" t="str">
            <v>Financials</v>
          </cell>
          <cell r="M226" t="b">
            <v>1</v>
          </cell>
        </row>
        <row r="227">
          <cell r="C227" t="str">
            <v>Renew Holdings Ord GBP0.10</v>
          </cell>
          <cell r="F227" t="str">
            <v>Industrials</v>
          </cell>
          <cell r="M227" t="b">
            <v>1</v>
          </cell>
        </row>
        <row r="228">
          <cell r="C228" t="str">
            <v xml:space="preserve">IDOX </v>
          </cell>
          <cell r="F228" t="str">
            <v>Information Technology</v>
          </cell>
          <cell r="M228" t="b">
            <v>1</v>
          </cell>
        </row>
        <row r="229">
          <cell r="C229" t="str">
            <v>SSE Plc GBP0.50</v>
          </cell>
          <cell r="F229" t="str">
            <v>Utilities</v>
          </cell>
          <cell r="M229" t="b">
            <v>0</v>
          </cell>
        </row>
        <row r="230">
          <cell r="C230"/>
          <cell r="F230" t="str">
            <v>#N/A Mandatory parameter [SECURITY] cannot be empty</v>
          </cell>
          <cell r="M230" t="str">
            <v>FALSE</v>
          </cell>
        </row>
        <row r="231">
          <cell r="C231" t="str">
            <v>Wilcon Depot Inc</v>
          </cell>
          <cell r="F231" t="str">
            <v>Consumer Discretionary</v>
          </cell>
          <cell r="M231" t="b">
            <v>0</v>
          </cell>
        </row>
        <row r="232">
          <cell r="C232" t="str">
            <v>Assura</v>
          </cell>
          <cell r="F232" t="str">
            <v>Real Estate</v>
          </cell>
          <cell r="M232" t="b">
            <v>0</v>
          </cell>
        </row>
        <row r="233">
          <cell r="C233"/>
          <cell r="F233" t="str">
            <v>#N/A Mandatory parameter [SECURITY] cannot be empty</v>
          </cell>
          <cell r="M233" t="str">
            <v>FALSE</v>
          </cell>
        </row>
        <row r="234">
          <cell r="C234" t="str">
            <v>James Fisher &amp; Sons</v>
          </cell>
          <cell r="F234" t="str">
            <v>Industrials</v>
          </cell>
          <cell r="M234" t="b">
            <v>0</v>
          </cell>
        </row>
        <row r="235">
          <cell r="C235" t="str">
            <v>Teleperformance</v>
          </cell>
          <cell r="F235" t="str">
            <v>Industrials</v>
          </cell>
          <cell r="M235" t="b">
            <v>0</v>
          </cell>
        </row>
        <row r="236">
          <cell r="C236" t="str">
            <v>Belimo</v>
          </cell>
          <cell r="F236" t="str">
            <v>Industrials</v>
          </cell>
          <cell r="M236" t="b">
            <v>0</v>
          </cell>
        </row>
        <row r="237">
          <cell r="C237" t="str">
            <v>StoneCo</v>
          </cell>
          <cell r="F237" t="str">
            <v>Information Technology</v>
          </cell>
          <cell r="M237" t="b">
            <v>0</v>
          </cell>
        </row>
        <row r="238">
          <cell r="C238" t="str">
            <v xml:space="preserve">Somero Enterprises Inc </v>
          </cell>
          <cell r="F238" t="str">
            <v>Industrials</v>
          </cell>
          <cell r="M238" t="b">
            <v>1</v>
          </cell>
        </row>
        <row r="239">
          <cell r="C239" t="str">
            <v>Volex</v>
          </cell>
          <cell r="F239" t="str">
            <v>Industrials</v>
          </cell>
          <cell r="M239" t="str">
            <v>FALSE</v>
          </cell>
        </row>
        <row r="240">
          <cell r="C240" t="str">
            <v>James Fisher &amp; Sons</v>
          </cell>
          <cell r="F240" t="str">
            <v>Industrials</v>
          </cell>
          <cell r="M240" t="b">
            <v>0</v>
          </cell>
        </row>
        <row r="241">
          <cell r="C241" t="str">
            <v>Asian Paints</v>
          </cell>
          <cell r="F241" t="str">
            <v>Materials</v>
          </cell>
          <cell r="M241" t="b">
            <v>0</v>
          </cell>
        </row>
        <row r="242">
          <cell r="C242" t="str">
            <v>Rio Tinto</v>
          </cell>
          <cell r="F242" t="str">
            <v>Materials</v>
          </cell>
          <cell r="M242" t="b">
            <v>0</v>
          </cell>
        </row>
        <row r="243">
          <cell r="C243"/>
          <cell r="F243" t="str">
            <v>#N/A Mandatory parameter [SECURITY] cannot be empty</v>
          </cell>
          <cell r="M243" t="str">
            <v>FALSE</v>
          </cell>
        </row>
        <row r="244">
          <cell r="C244" t="str">
            <v>Friedrich Vorwerk</v>
          </cell>
          <cell r="F244" t="str">
            <v>Energy</v>
          </cell>
          <cell r="M244" t="str">
            <v>FALSE</v>
          </cell>
        </row>
        <row r="245">
          <cell r="C245" t="str">
            <v xml:space="preserve">Spectris </v>
          </cell>
          <cell r="F245" t="str">
            <v>Information Technology</v>
          </cell>
          <cell r="M245" t="b">
            <v>0</v>
          </cell>
        </row>
        <row r="246">
          <cell r="C246" t="str">
            <v>Dotdigital</v>
          </cell>
          <cell r="F246" t="str">
            <v>Information Technology</v>
          </cell>
          <cell r="M246" t="b">
            <v>1</v>
          </cell>
        </row>
        <row r="247">
          <cell r="C247" t="str">
            <v>Tracsis</v>
          </cell>
          <cell r="F247" t="str">
            <v>Information Technology</v>
          </cell>
          <cell r="M247" t="b">
            <v>1</v>
          </cell>
        </row>
        <row r="248">
          <cell r="C248" t="str">
            <v>Mettler Toledo</v>
          </cell>
          <cell r="F248" t="str">
            <v>Health Care</v>
          </cell>
          <cell r="M248" t="b">
            <v>0</v>
          </cell>
        </row>
        <row r="249">
          <cell r="C249" t="str">
            <v>Qualys</v>
          </cell>
          <cell r="F249" t="str">
            <v>Information Technology</v>
          </cell>
          <cell r="M249" t="str">
            <v>FALSE</v>
          </cell>
        </row>
        <row r="250">
          <cell r="C250" t="str">
            <v>Restore PLC</v>
          </cell>
          <cell r="F250" t="str">
            <v>Industrials</v>
          </cell>
          <cell r="M250" t="b">
            <v>1</v>
          </cell>
        </row>
        <row r="251">
          <cell r="C251" t="str">
            <v>U.S. Physical Therapy</v>
          </cell>
          <cell r="F251" t="str">
            <v>Health Care</v>
          </cell>
          <cell r="M251" t="b">
            <v>0</v>
          </cell>
        </row>
        <row r="252">
          <cell r="C252" t="str">
            <v>Schneider Electric</v>
          </cell>
          <cell r="F252" t="str">
            <v>Industrials</v>
          </cell>
          <cell r="M252" t="b">
            <v>0</v>
          </cell>
        </row>
        <row r="253">
          <cell r="C253" t="str">
            <v>Watsco</v>
          </cell>
          <cell r="F253" t="str">
            <v>Industrials</v>
          </cell>
          <cell r="M253" t="b">
            <v>0</v>
          </cell>
        </row>
        <row r="254">
          <cell r="C254" t="str">
            <v>Proya Cosmetics</v>
          </cell>
          <cell r="F254" t="str">
            <v>Consumer Staples</v>
          </cell>
          <cell r="M254" t="str">
            <v>FALSE</v>
          </cell>
        </row>
        <row r="255">
          <cell r="C255" t="str">
            <v>Craneware</v>
          </cell>
          <cell r="F255" t="str">
            <v>Health Care</v>
          </cell>
          <cell r="M255" t="b">
            <v>1</v>
          </cell>
        </row>
        <row r="256">
          <cell r="C256" t="str">
            <v>Iomart</v>
          </cell>
          <cell r="F256" t="str">
            <v>Information Technology</v>
          </cell>
          <cell r="M256" t="b">
            <v>0</v>
          </cell>
        </row>
        <row r="257">
          <cell r="C257" t="str">
            <v>Proto-Labs</v>
          </cell>
          <cell r="F257" t="str">
            <v>Industrials</v>
          </cell>
          <cell r="M257" t="b">
            <v>0</v>
          </cell>
        </row>
        <row r="258">
          <cell r="C258" t="str">
            <v>Spirax Sarco</v>
          </cell>
          <cell r="F258" t="str">
            <v>Industrials</v>
          </cell>
          <cell r="M258" t="b">
            <v>0</v>
          </cell>
        </row>
        <row r="259">
          <cell r="C259" t="str">
            <v>Paychex</v>
          </cell>
          <cell r="F259" t="str">
            <v>Information Technology</v>
          </cell>
          <cell r="M259" t="b">
            <v>0</v>
          </cell>
        </row>
        <row r="260">
          <cell r="C260" t="str">
            <v>AG Barr</v>
          </cell>
          <cell r="F260" t="str">
            <v>Consumer Staples</v>
          </cell>
          <cell r="M260" t="b">
            <v>0</v>
          </cell>
        </row>
        <row r="261">
          <cell r="C261" t="str">
            <v>Dada Nexus</v>
          </cell>
          <cell r="F261" t="str">
            <v>Consumer Discretionary</v>
          </cell>
          <cell r="M261" t="str">
            <v>FALSE</v>
          </cell>
        </row>
        <row r="262">
          <cell r="C262" t="str">
            <v>Edita Food Industries EGP0.2</v>
          </cell>
          <cell r="F262" t="str">
            <v>Consumer Staples</v>
          </cell>
          <cell r="M262" t="str">
            <v>FALSE</v>
          </cell>
        </row>
        <row r="263">
          <cell r="C263" t="str">
            <v>Migros Ticaret TRY1</v>
          </cell>
          <cell r="F263" t="str">
            <v>Consumer Staples</v>
          </cell>
          <cell r="M263" t="b">
            <v>0</v>
          </cell>
        </row>
        <row r="264">
          <cell r="C264" t="str">
            <v>Rotork</v>
          </cell>
          <cell r="F264" t="str">
            <v>Industrials</v>
          </cell>
          <cell r="M264" t="b">
            <v>0</v>
          </cell>
        </row>
        <row r="265">
          <cell r="C265" t="str">
            <v xml:space="preserve">Fuchs Petrolub </v>
          </cell>
          <cell r="F265" t="str">
            <v>Materials</v>
          </cell>
          <cell r="M265" t="str">
            <v>FALSE</v>
          </cell>
        </row>
        <row r="266">
          <cell r="C266" t="str">
            <v>Abbott Laboratories</v>
          </cell>
          <cell r="F266" t="str">
            <v>Health Care</v>
          </cell>
          <cell r="M266" t="b">
            <v>0</v>
          </cell>
        </row>
        <row r="267">
          <cell r="C267" t="str">
            <v>Ossur</v>
          </cell>
          <cell r="F267" t="str">
            <v>Health Care</v>
          </cell>
          <cell r="M267" t="b">
            <v>0</v>
          </cell>
        </row>
        <row r="268">
          <cell r="C268" t="str">
            <v>BIM Birlesik Magazalar</v>
          </cell>
          <cell r="F268" t="str">
            <v>Consumer Staples</v>
          </cell>
          <cell r="M268" t="b">
            <v>0</v>
          </cell>
        </row>
        <row r="269">
          <cell r="C269" t="str">
            <v>NCC Group Plc</v>
          </cell>
          <cell r="F269" t="str">
            <v>Information Technology</v>
          </cell>
          <cell r="M269" t="b">
            <v>0</v>
          </cell>
        </row>
        <row r="270">
          <cell r="C270" t="str">
            <v>XP Power</v>
          </cell>
          <cell r="F270" t="str">
            <v>Industrials</v>
          </cell>
          <cell r="M270" t="b">
            <v>0</v>
          </cell>
        </row>
        <row r="271">
          <cell r="C271" t="str">
            <v xml:space="preserve">NWF Group </v>
          </cell>
          <cell r="F271" t="str">
            <v>Energy</v>
          </cell>
          <cell r="M271" t="b">
            <v>1</v>
          </cell>
        </row>
        <row r="272">
          <cell r="C272" t="str">
            <v>Proto Labs Inc</v>
          </cell>
          <cell r="F272" t="str">
            <v>Industrials</v>
          </cell>
          <cell r="M272" t="b">
            <v>0</v>
          </cell>
        </row>
        <row r="273">
          <cell r="C273" t="str">
            <v>Universal Robina Corp PHP1</v>
          </cell>
          <cell r="F273" t="str">
            <v>Consumer Staples</v>
          </cell>
          <cell r="M273" t="str">
            <v>FALSE</v>
          </cell>
        </row>
        <row r="274">
          <cell r="C274" t="str">
            <v>Wynnstay Group</v>
          </cell>
          <cell r="F274" t="str">
            <v>Consumer Staples</v>
          </cell>
          <cell r="M274" t="b">
            <v>1</v>
          </cell>
        </row>
        <row r="275">
          <cell r="C275" t="str">
            <v>Porvair Ord GBP0.02</v>
          </cell>
          <cell r="F275" t="str">
            <v>Industrials</v>
          </cell>
          <cell r="M275" t="b">
            <v>0</v>
          </cell>
        </row>
        <row r="276">
          <cell r="C276"/>
          <cell r="F276" t="str">
            <v>#N/A Mandatory parameter [SECURITY] cannot be empty</v>
          </cell>
          <cell r="M276" t="str">
            <v>FALSE</v>
          </cell>
        </row>
        <row r="277">
          <cell r="C277" t="str">
            <v xml:space="preserve">James Latham </v>
          </cell>
          <cell r="F277" t="str">
            <v>Industrials</v>
          </cell>
          <cell r="M277" t="b">
            <v>1</v>
          </cell>
        </row>
        <row r="278">
          <cell r="C278" t="str">
            <v>Aptar</v>
          </cell>
          <cell r="F278" t="str">
            <v>Materials</v>
          </cell>
          <cell r="M278" t="b">
            <v>0</v>
          </cell>
        </row>
        <row r="279">
          <cell r="C279" t="str">
            <v>WEG S.A. COM STK NPV</v>
          </cell>
          <cell r="F279" t="str">
            <v>Industrials</v>
          </cell>
          <cell r="M279" t="b">
            <v>0</v>
          </cell>
        </row>
        <row r="280">
          <cell r="C280"/>
          <cell r="F280" t="str">
            <v>#N/A Mandatory parameter [SECURITY] cannot be empty</v>
          </cell>
          <cell r="M280" t="str">
            <v>FALSE</v>
          </cell>
        </row>
        <row r="281">
          <cell r="C281" t="str">
            <v>Andina</v>
          </cell>
          <cell r="F281" t="str">
            <v>Consumer Staples</v>
          </cell>
          <cell r="M281" t="b">
            <v>0</v>
          </cell>
        </row>
        <row r="282">
          <cell r="C282" t="str">
            <v>GB Group</v>
          </cell>
          <cell r="F282" t="str">
            <v>Information Technology</v>
          </cell>
          <cell r="M282" t="b">
            <v>1</v>
          </cell>
        </row>
        <row r="283">
          <cell r="C283" t="str">
            <v>Dabur India INR1</v>
          </cell>
          <cell r="F283" t="str">
            <v>Consumer Staples</v>
          </cell>
          <cell r="M283" t="b">
            <v>0</v>
          </cell>
        </row>
        <row r="284">
          <cell r="C284" t="str">
            <v>Kalbe Farma</v>
          </cell>
          <cell r="F284" t="str">
            <v>Health Care</v>
          </cell>
          <cell r="M284" t="b">
            <v>0</v>
          </cell>
        </row>
        <row r="285">
          <cell r="C285" t="str">
            <v>Misumi</v>
          </cell>
          <cell r="F285" t="str">
            <v>Industrials</v>
          </cell>
          <cell r="M285" t="b">
            <v>0</v>
          </cell>
        </row>
        <row r="286">
          <cell r="C286" t="str">
            <v>Victrex Plc GBP0.01 Ord</v>
          </cell>
          <cell r="F286" t="str">
            <v>Materials</v>
          </cell>
          <cell r="M286" t="b">
            <v>0</v>
          </cell>
        </row>
        <row r="287">
          <cell r="C287" t="str">
            <v>TechnologyOne</v>
          </cell>
          <cell r="F287" t="str">
            <v>Information Technology</v>
          </cell>
          <cell r="M287" t="b">
            <v>0</v>
          </cell>
        </row>
        <row r="288">
          <cell r="C288" t="str">
            <v xml:space="preserve">James Halstead </v>
          </cell>
          <cell r="F288" t="str">
            <v>Industrials</v>
          </cell>
          <cell r="M288" t="b">
            <v>1</v>
          </cell>
        </row>
        <row r="289">
          <cell r="C289" t="str">
            <v>Nissan Chemical Corporation</v>
          </cell>
          <cell r="F289" t="str">
            <v>Materials</v>
          </cell>
          <cell r="M289" t="b">
            <v>0</v>
          </cell>
        </row>
        <row r="290">
          <cell r="C290" t="str">
            <v>Anika Therapeutics</v>
          </cell>
          <cell r="F290" t="str">
            <v>Health Care</v>
          </cell>
          <cell r="M290" t="b">
            <v>0</v>
          </cell>
        </row>
        <row r="291">
          <cell r="C291" t="str">
            <v>National Grid</v>
          </cell>
          <cell r="F291" t="str">
            <v>Utilities</v>
          </cell>
          <cell r="M291" t="b">
            <v>0</v>
          </cell>
        </row>
        <row r="292">
          <cell r="C292" t="str">
            <v xml:space="preserve">Croda </v>
          </cell>
          <cell r="F292" t="str">
            <v>Materials</v>
          </cell>
          <cell r="M292" t="b">
            <v>0</v>
          </cell>
        </row>
        <row r="293">
          <cell r="C293" t="str">
            <v>Thorpe (FW)</v>
          </cell>
          <cell r="F293" t="str">
            <v>Industrials</v>
          </cell>
          <cell r="M293" t="b">
            <v>1</v>
          </cell>
        </row>
        <row r="294">
          <cell r="C294" t="str">
            <v>TELUS Corp</v>
          </cell>
          <cell r="F294" t="str">
            <v>Communication Services</v>
          </cell>
          <cell r="M294" t="b">
            <v>0</v>
          </cell>
        </row>
        <row r="295">
          <cell r="C295" t="str">
            <v>Jumia Technologies</v>
          </cell>
          <cell r="F295" t="str">
            <v>Consumer Discretionary</v>
          </cell>
          <cell r="M295" t="str">
            <v>FALSE</v>
          </cell>
        </row>
        <row r="296">
          <cell r="C296" t="str">
            <v>Ansys</v>
          </cell>
          <cell r="F296" t="str">
            <v>Information Technology</v>
          </cell>
          <cell r="M296" t="b">
            <v>0</v>
          </cell>
        </row>
        <row r="297">
          <cell r="C297" t="str">
            <v>Treatt</v>
          </cell>
          <cell r="F297" t="str">
            <v>Materials</v>
          </cell>
          <cell r="M297" t="b">
            <v>0</v>
          </cell>
        </row>
        <row r="298">
          <cell r="C298" t="str">
            <v>Jeronimo Martins</v>
          </cell>
          <cell r="F298" t="str">
            <v>Consumer Staples</v>
          </cell>
          <cell r="M298" t="b">
            <v>0</v>
          </cell>
        </row>
        <row r="299">
          <cell r="C299" t="str">
            <v>Strix</v>
          </cell>
          <cell r="F299" t="str">
            <v>Information Technology</v>
          </cell>
          <cell r="M299" t="b">
            <v>1</v>
          </cell>
        </row>
        <row r="300">
          <cell r="C300" t="str">
            <v>Churchill China</v>
          </cell>
          <cell r="F300" t="str">
            <v>Consumer Discretionary</v>
          </cell>
          <cell r="M300" t="b">
            <v>1</v>
          </cell>
        </row>
        <row r="301">
          <cell r="C301" t="str">
            <v>Iomart</v>
          </cell>
          <cell r="F301" t="str">
            <v>Information Technology</v>
          </cell>
          <cell r="M301" t="b">
            <v>0</v>
          </cell>
        </row>
        <row r="302">
          <cell r="C302" t="str">
            <v>Somfy</v>
          </cell>
          <cell r="F302" t="str">
            <v>Industrials</v>
          </cell>
          <cell r="M302" t="b">
            <v>0</v>
          </cell>
        </row>
        <row r="303">
          <cell r="C303"/>
          <cell r="F303" t="str">
            <v>#N/A Mandatory parameter [SECURITY] cannot be empty</v>
          </cell>
          <cell r="M303" t="str">
            <v>FALSE</v>
          </cell>
        </row>
        <row r="304">
          <cell r="C304" t="str">
            <v>SAP</v>
          </cell>
          <cell r="F304" t="str">
            <v>Information Technology</v>
          </cell>
          <cell r="M304" t="b">
            <v>0</v>
          </cell>
        </row>
        <row r="305">
          <cell r="C305" t="str">
            <v>Craneware</v>
          </cell>
          <cell r="F305" t="str">
            <v>Health Care</v>
          </cell>
          <cell r="M305" t="b">
            <v>1</v>
          </cell>
        </row>
        <row r="306">
          <cell r="C306" t="str">
            <v>Basler AG</v>
          </cell>
          <cell r="F306" t="str">
            <v>Information Technology</v>
          </cell>
          <cell r="M306" t="b">
            <v>0</v>
          </cell>
        </row>
        <row r="307">
          <cell r="C307" t="str">
            <v>VNV Global</v>
          </cell>
          <cell r="F307" t="str">
            <v>Financials</v>
          </cell>
          <cell r="M307" t="str">
            <v>FALSE</v>
          </cell>
        </row>
        <row r="308">
          <cell r="C308" t="str">
            <v>Metropolis Healthcare</v>
          </cell>
          <cell r="F308" t="str">
            <v>Health Care</v>
          </cell>
          <cell r="M308" t="b">
            <v>0</v>
          </cell>
        </row>
        <row r="309">
          <cell r="C309" t="str">
            <v>Johnson Service Group</v>
          </cell>
          <cell r="F309" t="str">
            <v>Industrials</v>
          </cell>
          <cell r="M309" t="b">
            <v>1</v>
          </cell>
        </row>
        <row r="310">
          <cell r="C310" t="str">
            <v>Judges Scientific</v>
          </cell>
          <cell r="F310" t="str">
            <v>Industrials</v>
          </cell>
          <cell r="M310" t="b">
            <v>1</v>
          </cell>
        </row>
        <row r="311">
          <cell r="C311" t="str">
            <v>MP Evans</v>
          </cell>
          <cell r="F311" t="str">
            <v>Consumer Staples</v>
          </cell>
          <cell r="M311" t="b">
            <v>0</v>
          </cell>
        </row>
        <row r="312">
          <cell r="C312" t="str">
            <v>Helios Technologies</v>
          </cell>
          <cell r="F312" t="str">
            <v>Industrials</v>
          </cell>
          <cell r="M312" t="b">
            <v>0</v>
          </cell>
        </row>
        <row r="313">
          <cell r="C313" t="str">
            <v>Ultrajaya Milk Industries</v>
          </cell>
          <cell r="F313" t="str">
            <v>Consumer Staples</v>
          </cell>
          <cell r="M313" t="b">
            <v>0</v>
          </cell>
        </row>
        <row r="314">
          <cell r="C314" t="str">
            <v>Jollibee</v>
          </cell>
          <cell r="F314" t="str">
            <v>Consumer Discretionary</v>
          </cell>
          <cell r="M314" t="b">
            <v>0</v>
          </cell>
        </row>
        <row r="315">
          <cell r="C315" t="str">
            <v>Deere and Co</v>
          </cell>
          <cell r="F315" t="str">
            <v>Industrials</v>
          </cell>
          <cell r="M315" t="str">
            <v>FALSE</v>
          </cell>
        </row>
        <row r="316">
          <cell r="C316" t="str">
            <v xml:space="preserve">Hill &amp; Smith </v>
          </cell>
          <cell r="F316" t="str">
            <v>Materials</v>
          </cell>
          <cell r="M316" t="b">
            <v>0</v>
          </cell>
        </row>
        <row r="317">
          <cell r="C317" t="str">
            <v>James Fisher &amp; Sons</v>
          </cell>
          <cell r="F317" t="str">
            <v>Industrials</v>
          </cell>
          <cell r="M317" t="b">
            <v>0</v>
          </cell>
        </row>
        <row r="318">
          <cell r="C318" t="str">
            <v>Vivo Energy Plc Ord USD0.50</v>
          </cell>
          <cell r="F318" t="str">
            <v>#N/A Invalid Security</v>
          </cell>
          <cell r="M318" t="str">
            <v>FALSE</v>
          </cell>
        </row>
        <row r="319">
          <cell r="C319" t="str">
            <v>Nichols</v>
          </cell>
          <cell r="F319" t="str">
            <v>Consumer Staples</v>
          </cell>
          <cell r="M319" t="b">
            <v>1</v>
          </cell>
        </row>
        <row r="320">
          <cell r="C320" t="str">
            <v>XP Power</v>
          </cell>
          <cell r="F320" t="str">
            <v>Industrials</v>
          </cell>
          <cell r="M320" t="b">
            <v>0</v>
          </cell>
        </row>
        <row r="321">
          <cell r="C321" t="str">
            <v>Marico</v>
          </cell>
          <cell r="F321" t="str">
            <v>Consumer Staples</v>
          </cell>
          <cell r="M321" t="b">
            <v>0</v>
          </cell>
        </row>
        <row r="322">
          <cell r="C322" t="str">
            <v>Xero</v>
          </cell>
          <cell r="F322" t="str">
            <v>Information Technology</v>
          </cell>
          <cell r="M322" t="b">
            <v>0</v>
          </cell>
        </row>
        <row r="323">
          <cell r="C323" t="str">
            <v>Becton Dickinson</v>
          </cell>
          <cell r="F323" t="str">
            <v>Health Care</v>
          </cell>
          <cell r="M323" t="b">
            <v>0</v>
          </cell>
        </row>
        <row r="324">
          <cell r="C324" t="str">
            <v xml:space="preserve">IDOX </v>
          </cell>
          <cell r="F324" t="str">
            <v>Information Technology</v>
          </cell>
          <cell r="M324" t="b">
            <v>1</v>
          </cell>
        </row>
        <row r="325">
          <cell r="C325" t="str">
            <v>Mattioli Woods</v>
          </cell>
          <cell r="F325" t="str">
            <v>Financials</v>
          </cell>
          <cell r="M325" t="b">
            <v>1</v>
          </cell>
        </row>
        <row r="326">
          <cell r="C326" t="str">
            <v>Ossur</v>
          </cell>
          <cell r="F326" t="str">
            <v>Health Care</v>
          </cell>
          <cell r="M326" t="b">
            <v>0</v>
          </cell>
        </row>
        <row r="327">
          <cell r="C327" t="str">
            <v>Texas Instruments</v>
          </cell>
          <cell r="F327" t="str">
            <v>Information Technology</v>
          </cell>
          <cell r="M327" t="str">
            <v>FALSE</v>
          </cell>
        </row>
        <row r="328">
          <cell r="C328" t="str">
            <v>SAP</v>
          </cell>
          <cell r="F328" t="str">
            <v>Information Technology</v>
          </cell>
          <cell r="M328" t="b">
            <v>0</v>
          </cell>
        </row>
        <row r="329">
          <cell r="C329" t="str">
            <v>Fielmann</v>
          </cell>
          <cell r="F329" t="str">
            <v>Consumer Discretionary</v>
          </cell>
          <cell r="M329" t="b">
            <v>0</v>
          </cell>
        </row>
        <row r="330">
          <cell r="C330" t="str">
            <v>Mindspace</v>
          </cell>
          <cell r="F330" t="str">
            <v>#N/A Mandatory parameter [SECURITY] cannot be empty</v>
          </cell>
          <cell r="M330" t="str">
            <v>FALSE</v>
          </cell>
        </row>
        <row r="331">
          <cell r="C331" t="str">
            <v>CVS Group Plc ord GBP0.002</v>
          </cell>
          <cell r="F331" t="str">
            <v>Health Care</v>
          </cell>
          <cell r="M331" t="str">
            <v>FALSE</v>
          </cell>
        </row>
        <row r="332">
          <cell r="C332" t="str">
            <v>Ginko International</v>
          </cell>
          <cell r="F332" t="str">
            <v>#N/A Mandatory parameter [SECURITY] cannot be empty</v>
          </cell>
          <cell r="M332" t="str">
            <v>FALSE</v>
          </cell>
        </row>
        <row r="333">
          <cell r="C333"/>
          <cell r="F333" t="str">
            <v>#N/A Mandatory parameter [SECURITY] cannot be empty</v>
          </cell>
          <cell r="M333" t="str">
            <v>FALSE</v>
          </cell>
        </row>
        <row r="334">
          <cell r="C334" t="str">
            <v>Asahi Intecc Co Ltd</v>
          </cell>
          <cell r="F334" t="str">
            <v>Health Care</v>
          </cell>
          <cell r="M334" t="b">
            <v>0</v>
          </cell>
        </row>
        <row r="335">
          <cell r="C335" t="str">
            <v>Bioventix</v>
          </cell>
          <cell r="F335" t="str">
            <v>#N/A Mandatory parameter [SECURITY] cannot be empty</v>
          </cell>
          <cell r="M335" t="str">
            <v>FALSE</v>
          </cell>
        </row>
        <row r="336">
          <cell r="C336" t="str">
            <v>Churchill China</v>
          </cell>
          <cell r="F336" t="str">
            <v>Consumer Discretionary</v>
          </cell>
          <cell r="M336" t="b">
            <v>1</v>
          </cell>
        </row>
        <row r="337">
          <cell r="C337" t="str">
            <v>Iomart</v>
          </cell>
          <cell r="F337" t="str">
            <v>Information Technology</v>
          </cell>
          <cell r="M337" t="b">
            <v>0</v>
          </cell>
        </row>
        <row r="338">
          <cell r="C338" t="str">
            <v>NRC Health</v>
          </cell>
          <cell r="F338" t="str">
            <v>#N/A Mandatory parameter [SECURITY] cannot be empty</v>
          </cell>
          <cell r="M338" t="str">
            <v>FALSE</v>
          </cell>
        </row>
        <row r="339">
          <cell r="C339"/>
          <cell r="F339" t="str">
            <v>#N/A Mandatory parameter [SECURITY] cannot be empty</v>
          </cell>
          <cell r="M339" t="str">
            <v>FALSE</v>
          </cell>
        </row>
        <row r="340">
          <cell r="C340"/>
          <cell r="F340" t="str">
            <v>#N/A Mandatory parameter [SECURITY] cannot be empty</v>
          </cell>
          <cell r="M340" t="str">
            <v>FALSE</v>
          </cell>
        </row>
        <row r="341">
          <cell r="C341" t="str">
            <v xml:space="preserve">James Latham </v>
          </cell>
          <cell r="F341" t="str">
            <v>Industrials</v>
          </cell>
          <cell r="M341" t="b">
            <v>1</v>
          </cell>
        </row>
        <row r="342">
          <cell r="C342" t="str">
            <v>Sonic Healthcare</v>
          </cell>
          <cell r="F342" t="str">
            <v>Health Care</v>
          </cell>
          <cell r="M342" t="b">
            <v>0</v>
          </cell>
        </row>
        <row r="343">
          <cell r="C343" t="str">
            <v>Treatt</v>
          </cell>
          <cell r="F343" t="str">
            <v>Materials</v>
          </cell>
          <cell r="M343" t="b">
            <v>0</v>
          </cell>
        </row>
        <row r="344">
          <cell r="C344" t="str">
            <v>Assura</v>
          </cell>
          <cell r="F344" t="str">
            <v>Real Estate</v>
          </cell>
          <cell r="M344" t="b">
            <v>0</v>
          </cell>
        </row>
        <row r="345">
          <cell r="C345"/>
          <cell r="F345" t="str">
            <v>#N/A Mandatory parameter [SECURITY] cannot be empty</v>
          </cell>
          <cell r="M345" t="str">
            <v>FALSE</v>
          </cell>
        </row>
        <row r="346">
          <cell r="C346" t="str">
            <v>Flowers Foods USD0.01</v>
          </cell>
          <cell r="F346" t="str">
            <v>Consumer Staples</v>
          </cell>
          <cell r="M346" t="b">
            <v>0</v>
          </cell>
        </row>
        <row r="347">
          <cell r="C347" t="str">
            <v>Valmet Industries</v>
          </cell>
          <cell r="F347" t="str">
            <v>#N/A Mandatory parameter [SECURITY] cannot be empty</v>
          </cell>
          <cell r="M347" t="str">
            <v>FALSE</v>
          </cell>
        </row>
        <row r="348">
          <cell r="C348" t="str">
            <v>U.S. Physical Therapy</v>
          </cell>
          <cell r="F348" t="str">
            <v>Health Care</v>
          </cell>
          <cell r="M348" t="b">
            <v>0</v>
          </cell>
        </row>
        <row r="349">
          <cell r="C349" t="str">
            <v>Energy Recovery</v>
          </cell>
          <cell r="F349" t="str">
            <v>Industrials</v>
          </cell>
          <cell r="M349" t="b">
            <v>0</v>
          </cell>
        </row>
        <row r="350">
          <cell r="C350" t="str">
            <v xml:space="preserve">Spectris </v>
          </cell>
          <cell r="F350" t="str">
            <v>Information Technology</v>
          </cell>
          <cell r="M350" t="b">
            <v>0</v>
          </cell>
        </row>
        <row r="351">
          <cell r="C351" t="str">
            <v>XP Power</v>
          </cell>
          <cell r="F351" t="str">
            <v>Industrials</v>
          </cell>
          <cell r="M351" t="b">
            <v>0</v>
          </cell>
        </row>
        <row r="352">
          <cell r="C352" t="str">
            <v>AG Barr</v>
          </cell>
          <cell r="F352" t="str">
            <v>Consumer Staples</v>
          </cell>
          <cell r="M352" t="b">
            <v>0</v>
          </cell>
        </row>
        <row r="353">
          <cell r="C353" t="str">
            <v>Hella KGaA Hueck &amp; Co.</v>
          </cell>
          <cell r="F353" t="str">
            <v>Consumer Discretionary</v>
          </cell>
          <cell r="M353" t="b">
            <v>0</v>
          </cell>
        </row>
        <row r="354">
          <cell r="C354" t="str">
            <v>Edwards Lifesciences</v>
          </cell>
          <cell r="F354" t="str">
            <v>Health Care</v>
          </cell>
          <cell r="M354" t="b">
            <v>0</v>
          </cell>
        </row>
        <row r="355">
          <cell r="C355" t="str">
            <v>Chroma ATE</v>
          </cell>
          <cell r="F355" t="str">
            <v>Information Technology</v>
          </cell>
          <cell r="M355" t="b">
            <v>0</v>
          </cell>
        </row>
        <row r="356">
          <cell r="C356" t="str">
            <v>Avast</v>
          </cell>
          <cell r="F356" t="str">
            <v>#N/A Mandatory parameter [SECURITY] cannot be empty</v>
          </cell>
          <cell r="M356" t="str">
            <v>FALSE</v>
          </cell>
        </row>
        <row r="357">
          <cell r="C357" t="str">
            <v>Chase Corporation</v>
          </cell>
          <cell r="F357" t="str">
            <v>#N/A Mandatory parameter [SECURITY] cannot be empty</v>
          </cell>
          <cell r="M357" t="str">
            <v>FALSE</v>
          </cell>
        </row>
        <row r="358">
          <cell r="C358" t="str">
            <v>Ecolab</v>
          </cell>
          <cell r="F358" t="str">
            <v>Materials</v>
          </cell>
          <cell r="M358" t="b">
            <v>0</v>
          </cell>
        </row>
        <row r="359">
          <cell r="C359" t="str">
            <v>Advanced Medical Solutions</v>
          </cell>
          <cell r="F359" t="str">
            <v>Health Care</v>
          </cell>
          <cell r="M359" t="b">
            <v>1</v>
          </cell>
        </row>
        <row r="360">
          <cell r="C360" t="str">
            <v>Label Vie</v>
          </cell>
          <cell r="F360" t="str">
            <v>#N/A Mandatory parameter [SECURITY] cannot be empty</v>
          </cell>
          <cell r="M360" t="str">
            <v>FALSE</v>
          </cell>
        </row>
        <row r="361">
          <cell r="C361" t="str">
            <v>Ecolab</v>
          </cell>
          <cell r="F361" t="str">
            <v>Materials</v>
          </cell>
          <cell r="M361" t="b">
            <v>0</v>
          </cell>
        </row>
        <row r="362">
          <cell r="C362" t="str">
            <v>Dotdigital</v>
          </cell>
          <cell r="F362" t="str">
            <v>Information Technology</v>
          </cell>
          <cell r="M362" t="b">
            <v>1</v>
          </cell>
        </row>
        <row r="363">
          <cell r="C363"/>
          <cell r="F363" t="str">
            <v>#N/A Mandatory parameter [SECURITY] cannot be empty</v>
          </cell>
          <cell r="M363" t="str">
            <v>FALSE</v>
          </cell>
        </row>
        <row r="364">
          <cell r="C364" t="str">
            <v>Johnson Service Group</v>
          </cell>
          <cell r="F364" t="str">
            <v>Industrials</v>
          </cell>
          <cell r="M364" t="b">
            <v>1</v>
          </cell>
        </row>
        <row r="365">
          <cell r="C365" t="str">
            <v>NCC Group Plc</v>
          </cell>
          <cell r="F365" t="str">
            <v>Information Technology</v>
          </cell>
          <cell r="M365" t="b">
            <v>0</v>
          </cell>
        </row>
        <row r="366">
          <cell r="C366" t="str">
            <v>Gorman-Rupp COM STK</v>
          </cell>
          <cell r="F366" t="str">
            <v>Industrials</v>
          </cell>
          <cell r="M366" t="b">
            <v>0</v>
          </cell>
        </row>
        <row r="367">
          <cell r="C367" t="str">
            <v>James Fisher &amp; Sons</v>
          </cell>
          <cell r="F367" t="str">
            <v>Industrials</v>
          </cell>
          <cell r="M367" t="b">
            <v>0</v>
          </cell>
        </row>
        <row r="368">
          <cell r="C368"/>
          <cell r="F368" t="str">
            <v>#N/A Mandatory parameter [SECURITY] cannot be empty</v>
          </cell>
          <cell r="M368" t="str">
            <v>FALSE</v>
          </cell>
        </row>
        <row r="369">
          <cell r="C369" t="str">
            <v>Craneware</v>
          </cell>
          <cell r="F369" t="str">
            <v>Health Care</v>
          </cell>
          <cell r="M369" t="b">
            <v>1</v>
          </cell>
        </row>
        <row r="370">
          <cell r="C370" t="str">
            <v>Rotork</v>
          </cell>
          <cell r="F370" t="str">
            <v>Industrials</v>
          </cell>
          <cell r="M370" t="b">
            <v>0</v>
          </cell>
        </row>
        <row r="371">
          <cell r="C371" t="str">
            <v>Segro Plc</v>
          </cell>
          <cell r="F371" t="str">
            <v>Real Estate</v>
          </cell>
          <cell r="M371" t="b">
            <v>0</v>
          </cell>
        </row>
        <row r="372">
          <cell r="C372" t="str">
            <v>XP Power</v>
          </cell>
          <cell r="F372" t="str">
            <v>Industrials</v>
          </cell>
          <cell r="M372" t="b">
            <v>0</v>
          </cell>
        </row>
        <row r="373">
          <cell r="C373" t="str">
            <v>Vivo Energy Plc Ord USD0.50</v>
          </cell>
          <cell r="F373" t="str">
            <v>#N/A Mandatory parameter [SECURITY] cannot be empty</v>
          </cell>
          <cell r="M373" t="str">
            <v>FALSE</v>
          </cell>
        </row>
        <row r="374">
          <cell r="C374" t="str">
            <v xml:space="preserve">Fuchs Petrolub </v>
          </cell>
          <cell r="F374" t="str">
            <v>Materials</v>
          </cell>
          <cell r="M374" t="str">
            <v>FALSE</v>
          </cell>
        </row>
        <row r="375">
          <cell r="C375" t="str">
            <v>Helios Technologies</v>
          </cell>
          <cell r="F375" t="str">
            <v>Industrials</v>
          </cell>
          <cell r="M375" t="b">
            <v>0</v>
          </cell>
        </row>
        <row r="376">
          <cell r="C376" t="str">
            <v>Mahindra &amp; Mahindra</v>
          </cell>
          <cell r="F376" t="str">
            <v>Consumer Discretionary</v>
          </cell>
          <cell r="M376" t="b">
            <v>0</v>
          </cell>
        </row>
        <row r="377">
          <cell r="C377" t="str">
            <v xml:space="preserve">Soitec  </v>
          </cell>
          <cell r="F377" t="str">
            <v>Information Technology</v>
          </cell>
          <cell r="M377" t="b">
            <v>0</v>
          </cell>
        </row>
        <row r="378">
          <cell r="C378" t="str">
            <v>Nissan Chemical Corporation</v>
          </cell>
          <cell r="F378" t="str">
            <v>Materials</v>
          </cell>
          <cell r="M378" t="b">
            <v>0</v>
          </cell>
        </row>
        <row r="379">
          <cell r="C379" t="str">
            <v>Energy Recovery</v>
          </cell>
          <cell r="F379" t="str">
            <v>Industrials</v>
          </cell>
          <cell r="M379" t="b">
            <v>0</v>
          </cell>
        </row>
        <row r="380">
          <cell r="C380"/>
          <cell r="F380" t="str">
            <v>#N/A Mandatory parameter [SECURITY] cannot be empty</v>
          </cell>
          <cell r="M380" t="str">
            <v>FALSE</v>
          </cell>
        </row>
        <row r="381">
          <cell r="C381" t="str">
            <v>TravelSky Technology</v>
          </cell>
          <cell r="F381" t="str">
            <v>Information Technology</v>
          </cell>
          <cell r="M381" t="b">
            <v>0</v>
          </cell>
        </row>
        <row r="382">
          <cell r="C382" t="str">
            <v>Basler AG</v>
          </cell>
          <cell r="F382" t="str">
            <v>Information Technology</v>
          </cell>
          <cell r="M382" t="b">
            <v>0</v>
          </cell>
        </row>
        <row r="383">
          <cell r="C383" t="str">
            <v>LG Household &amp; Healthcare</v>
          </cell>
          <cell r="F383" t="str">
            <v>Consumer Staples</v>
          </cell>
          <cell r="M383" t="b">
            <v>0</v>
          </cell>
        </row>
        <row r="384">
          <cell r="C384" t="str">
            <v>TELUS Corp</v>
          </cell>
          <cell r="F384" t="str">
            <v>Communication Services</v>
          </cell>
          <cell r="M384" t="b">
            <v>0</v>
          </cell>
        </row>
        <row r="385">
          <cell r="C385" t="str">
            <v xml:space="preserve">Hill &amp; Smith </v>
          </cell>
          <cell r="F385" t="str">
            <v>Materials</v>
          </cell>
          <cell r="M385" t="b">
            <v>0</v>
          </cell>
        </row>
        <row r="386">
          <cell r="C386"/>
          <cell r="F386" t="str">
            <v>#N/A Mandatory parameter [SECURITY] cannot be empty</v>
          </cell>
          <cell r="M386" t="str">
            <v>FALSE</v>
          </cell>
        </row>
        <row r="387">
          <cell r="C387" t="str">
            <v>Crompton Greaves Consumer Electricals</v>
          </cell>
          <cell r="F387" t="str">
            <v>Consumer Discretionary</v>
          </cell>
          <cell r="M387" t="b">
            <v>0</v>
          </cell>
        </row>
        <row r="388">
          <cell r="C388" t="str">
            <v>EssilorLuxottica</v>
          </cell>
          <cell r="F388" t="str">
            <v>Health Care</v>
          </cell>
          <cell r="M388" t="b">
            <v>0</v>
          </cell>
        </row>
        <row r="389">
          <cell r="C389" t="str">
            <v>IPG Photonics Corp</v>
          </cell>
          <cell r="F389" t="str">
            <v>#N/A Mandatory parameter [SECURITY] cannot be empty</v>
          </cell>
          <cell r="M389" t="str">
            <v>FALSE</v>
          </cell>
        </row>
        <row r="390">
          <cell r="C390" t="str">
            <v>Sumo Group</v>
          </cell>
          <cell r="F390" t="str">
            <v>#N/A Mandatory parameter [SECURITY] cannot be empty</v>
          </cell>
          <cell r="M390" t="str">
            <v>FALSE</v>
          </cell>
        </row>
        <row r="391">
          <cell r="C391" t="str">
            <v>Chemometec</v>
          </cell>
          <cell r="F391" t="str">
            <v>#N/A Mandatory parameter [SECURITY] cannot be empty</v>
          </cell>
          <cell r="M391" t="str">
            <v>FALSE</v>
          </cell>
        </row>
        <row r="392">
          <cell r="C392" t="str">
            <v>Anika Therapeutics</v>
          </cell>
          <cell r="F392" t="str">
            <v>Health Care</v>
          </cell>
          <cell r="M392" t="b">
            <v>0</v>
          </cell>
        </row>
        <row r="393">
          <cell r="C393" t="str">
            <v>Rotork</v>
          </cell>
          <cell r="F393" t="str">
            <v>Industrials</v>
          </cell>
          <cell r="M393" t="b">
            <v>0</v>
          </cell>
        </row>
        <row r="394">
          <cell r="C394" t="str">
            <v>Omnicell</v>
          </cell>
          <cell r="F394" t="str">
            <v>Health Care</v>
          </cell>
          <cell r="M394" t="b">
            <v>0</v>
          </cell>
        </row>
        <row r="395">
          <cell r="C395" t="str">
            <v>MercadoLibre</v>
          </cell>
          <cell r="F395" t="str">
            <v>Consumer Discretionary</v>
          </cell>
          <cell r="M395" t="str">
            <v>FALSE</v>
          </cell>
        </row>
        <row r="396">
          <cell r="C396" t="str">
            <v>Victrex Plc GBP0.01 Ord</v>
          </cell>
          <cell r="F396" t="str">
            <v>Materials</v>
          </cell>
          <cell r="M396" t="b">
            <v>0</v>
          </cell>
        </row>
        <row r="397">
          <cell r="C397" t="str">
            <v>Energy Recovery</v>
          </cell>
          <cell r="F397" t="str">
            <v>Industrials</v>
          </cell>
          <cell r="M397" t="b">
            <v>0</v>
          </cell>
        </row>
        <row r="398">
          <cell r="C398" t="str">
            <v>Rio Tinto</v>
          </cell>
          <cell r="F398" t="str">
            <v>Materials</v>
          </cell>
          <cell r="M398" t="b">
            <v>0</v>
          </cell>
        </row>
        <row r="399">
          <cell r="C399" t="str">
            <v>Tracsis</v>
          </cell>
          <cell r="F399" t="str">
            <v>Information Technology</v>
          </cell>
          <cell r="M399" t="b">
            <v>1</v>
          </cell>
        </row>
        <row r="400">
          <cell r="C400" t="str">
            <v>Giant Manufacturing Co TWD10</v>
          </cell>
          <cell r="F400" t="str">
            <v>Consumer Discretionary</v>
          </cell>
          <cell r="M400" t="b">
            <v>0</v>
          </cell>
        </row>
        <row r="401">
          <cell r="C401" t="str">
            <v>SGS</v>
          </cell>
          <cell r="F401" t="str">
            <v>Industrials</v>
          </cell>
          <cell r="M401" t="b">
            <v>0</v>
          </cell>
        </row>
        <row r="402">
          <cell r="C402"/>
          <cell r="F402" t="str">
            <v>#N/A Mandatory parameter [SECURITY] cannot be empty</v>
          </cell>
          <cell r="M402" t="str">
            <v>FALSE</v>
          </cell>
        </row>
        <row r="403">
          <cell r="C403" t="str">
            <v>Arwana Citramulia</v>
          </cell>
          <cell r="F403" t="str">
            <v>Industrials</v>
          </cell>
          <cell r="M403" t="b">
            <v>0</v>
          </cell>
        </row>
        <row r="404">
          <cell r="C404" t="str">
            <v>Kalbe Farma</v>
          </cell>
          <cell r="F404" t="str">
            <v>Health Care</v>
          </cell>
          <cell r="M404" t="b">
            <v>0</v>
          </cell>
        </row>
        <row r="405">
          <cell r="C405" t="str">
            <v>Marel</v>
          </cell>
          <cell r="F405" t="str">
            <v>#N/A Mandatory parameter [SECURITY] cannot be empty</v>
          </cell>
          <cell r="M405" t="str">
            <v>FALSE</v>
          </cell>
        </row>
        <row r="406">
          <cell r="C406" t="str">
            <v>Strix</v>
          </cell>
          <cell r="F406" t="str">
            <v>Information Technology</v>
          </cell>
          <cell r="M406" t="b">
            <v>1</v>
          </cell>
        </row>
        <row r="407">
          <cell r="C407"/>
          <cell r="F407" t="str">
            <v>#N/A Mandatory parameter [SECURITY] cannot be empty</v>
          </cell>
          <cell r="M407" t="str">
            <v>FALSE</v>
          </cell>
        </row>
        <row r="408">
          <cell r="C408" t="str">
            <v>Vivo Energy</v>
          </cell>
          <cell r="F408" t="str">
            <v>#N/A Mandatory parameter [SECURITY] cannot be empty</v>
          </cell>
          <cell r="M408" t="str">
            <v>FALSE</v>
          </cell>
        </row>
        <row r="409">
          <cell r="C409" t="str">
            <v>ContourGlobal</v>
          </cell>
          <cell r="F409" t="str">
            <v>#N/A Mandatory parameter [SECURITY] cannot be empty</v>
          </cell>
          <cell r="M409" t="str">
            <v>FALSE</v>
          </cell>
        </row>
        <row r="410">
          <cell r="C410" t="str">
            <v xml:space="preserve">Croda </v>
          </cell>
          <cell r="F410" t="str">
            <v>Materials</v>
          </cell>
          <cell r="M410" t="b">
            <v>0</v>
          </cell>
        </row>
        <row r="411">
          <cell r="C411" t="str">
            <v>Dorman Products</v>
          </cell>
          <cell r="F411" t="str">
            <v>#N/A Mandatory parameter [SECURITY] cannot be empty</v>
          </cell>
          <cell r="M411" t="str">
            <v>FALSE</v>
          </cell>
        </row>
        <row r="412">
          <cell r="C412" t="str">
            <v>CH Robinson</v>
          </cell>
          <cell r="F412" t="str">
            <v>#N/A Mandatory parameter [SECURITY] cannot be empty</v>
          </cell>
          <cell r="M412" t="str">
            <v>FALSE</v>
          </cell>
        </row>
        <row r="413">
          <cell r="C413" t="str">
            <v>DSV Panalpina</v>
          </cell>
          <cell r="F413" t="str">
            <v>#N/A Mandatory parameter [SECURITY] cannot be empty</v>
          </cell>
          <cell r="M413" t="str">
            <v>FALSE</v>
          </cell>
        </row>
        <row r="414">
          <cell r="C414" t="str">
            <v>Craneware</v>
          </cell>
          <cell r="F414" t="str">
            <v>Health Care</v>
          </cell>
          <cell r="M414" t="b">
            <v>1</v>
          </cell>
        </row>
        <row r="415">
          <cell r="C415" t="str">
            <v>Rotork</v>
          </cell>
          <cell r="F415" t="str">
            <v>Industrials</v>
          </cell>
          <cell r="M415" t="b">
            <v>0</v>
          </cell>
        </row>
        <row r="416">
          <cell r="C416" t="str">
            <v>XP Power</v>
          </cell>
          <cell r="F416" t="str">
            <v>Industrials</v>
          </cell>
          <cell r="M416" t="b">
            <v>0</v>
          </cell>
        </row>
        <row r="417">
          <cell r="C417" t="str">
            <v xml:space="preserve">Hill &amp; Smith </v>
          </cell>
          <cell r="F417" t="str">
            <v>Materials</v>
          </cell>
          <cell r="M417" t="b">
            <v>0</v>
          </cell>
        </row>
        <row r="418">
          <cell r="C418" t="str">
            <v>Teleperformance</v>
          </cell>
          <cell r="F418" t="str">
            <v>Industrials</v>
          </cell>
          <cell r="M418" t="b">
            <v>0</v>
          </cell>
        </row>
        <row r="419">
          <cell r="C419" t="str">
            <v xml:space="preserve">Kerry Group </v>
          </cell>
          <cell r="F419" t="str">
            <v>Consumer Staples</v>
          </cell>
          <cell r="M419" t="b">
            <v>0</v>
          </cell>
        </row>
        <row r="420">
          <cell r="C420" t="str">
            <v>Persimmon Ord GBP0.10</v>
          </cell>
          <cell r="F420" t="str">
            <v>#N/A Mandatory parameter [SECURITY] cannot be empty</v>
          </cell>
          <cell r="M420" t="str">
            <v>FALSE</v>
          </cell>
        </row>
        <row r="421">
          <cell r="C421" t="str">
            <v>GlobalData</v>
          </cell>
          <cell r="F421" t="str">
            <v>#N/A Mandatory parameter [SECURITY] cannot be empty</v>
          </cell>
          <cell r="M421" t="str">
            <v>FALSE</v>
          </cell>
        </row>
        <row r="422">
          <cell r="C422" t="str">
            <v>Tristel</v>
          </cell>
          <cell r="F422" t="str">
            <v>#N/A Mandatory parameter [SECURITY] cannot be empty</v>
          </cell>
          <cell r="M422" t="str">
            <v>FALSE</v>
          </cell>
        </row>
        <row r="423">
          <cell r="C423" t="str">
            <v>Ossur</v>
          </cell>
          <cell r="F423" t="str">
            <v>Health Care</v>
          </cell>
          <cell r="M423" t="b">
            <v>0</v>
          </cell>
        </row>
        <row r="424">
          <cell r="C424" t="str">
            <v>NCC Group Plc</v>
          </cell>
          <cell r="F424" t="str">
            <v>Information Technology</v>
          </cell>
          <cell r="M424" t="b">
            <v>0</v>
          </cell>
        </row>
        <row r="425">
          <cell r="C425" t="str">
            <v>GSK</v>
          </cell>
          <cell r="F425" t="str">
            <v>Health Care</v>
          </cell>
          <cell r="M425" t="b">
            <v>0</v>
          </cell>
        </row>
        <row r="426">
          <cell r="C426" t="str">
            <v>Jollibee</v>
          </cell>
          <cell r="F426" t="str">
            <v>Consumer Discretionary</v>
          </cell>
          <cell r="M426" t="b">
            <v>0</v>
          </cell>
        </row>
        <row r="427">
          <cell r="C427" t="str">
            <v>Masimo</v>
          </cell>
          <cell r="F427" t="str">
            <v>#N/A Mandatory parameter [SECURITY] cannot be empty</v>
          </cell>
          <cell r="M427" t="str">
            <v>FALSE</v>
          </cell>
        </row>
        <row r="428">
          <cell r="C428" t="str">
            <v>IsraVision</v>
          </cell>
          <cell r="F428" t="str">
            <v>#N/A Mandatory parameter [SECURITY] cannot be empty</v>
          </cell>
          <cell r="M428" t="str">
            <v>FALSE</v>
          </cell>
        </row>
        <row r="429">
          <cell r="C429"/>
          <cell r="F429" t="str">
            <v>#N/A Mandatory parameter [SECURITY] cannot be empty</v>
          </cell>
          <cell r="M429" t="str">
            <v>FALSE</v>
          </cell>
        </row>
        <row r="430">
          <cell r="C430" t="str">
            <v>TELUS Corp</v>
          </cell>
          <cell r="F430" t="str">
            <v>Communication Services</v>
          </cell>
          <cell r="M430" t="b">
            <v>0</v>
          </cell>
        </row>
        <row r="431">
          <cell r="C431" t="str">
            <v>Energy Recovery</v>
          </cell>
          <cell r="F431" t="str">
            <v>Industrials</v>
          </cell>
          <cell r="M431" t="b">
            <v>0</v>
          </cell>
        </row>
        <row r="432">
          <cell r="C432" t="str">
            <v>Stepan</v>
          </cell>
          <cell r="F432" t="str">
            <v>#N/A Mandatory parameter [SECURITY] cannot be empty</v>
          </cell>
          <cell r="M432" t="str">
            <v>FALSE</v>
          </cell>
        </row>
        <row r="433">
          <cell r="C433" t="str">
            <v>Abbvie</v>
          </cell>
          <cell r="F433" t="str">
            <v>Health Care</v>
          </cell>
          <cell r="M433" t="b">
            <v>0</v>
          </cell>
        </row>
        <row r="434">
          <cell r="C434" t="str">
            <v>Nel Hydrogen</v>
          </cell>
          <cell r="F434" t="str">
            <v>Industrials</v>
          </cell>
          <cell r="M434" t="str">
            <v>FALSE</v>
          </cell>
        </row>
        <row r="435">
          <cell r="C435" t="str">
            <v>Strix</v>
          </cell>
          <cell r="F435" t="str">
            <v>Information Technology</v>
          </cell>
          <cell r="M435" t="b">
            <v>1</v>
          </cell>
        </row>
        <row r="436">
          <cell r="C436" t="str">
            <v>Churchill China</v>
          </cell>
          <cell r="F436" t="str">
            <v>Consumer Discretionary</v>
          </cell>
          <cell r="M436" t="b">
            <v>1</v>
          </cell>
        </row>
        <row r="437">
          <cell r="C437" t="str">
            <v>Victrex</v>
          </cell>
          <cell r="F437" t="str">
            <v>Materials</v>
          </cell>
          <cell r="M437" t="b">
            <v>0</v>
          </cell>
        </row>
        <row r="438">
          <cell r="C438"/>
          <cell r="F438" t="str">
            <v>#N/A Mandatory parameter [SECURITY] cannot be empty</v>
          </cell>
          <cell r="M438" t="str">
            <v>FALSE</v>
          </cell>
        </row>
        <row r="439">
          <cell r="C439" t="str">
            <v xml:space="preserve">Portmeirion </v>
          </cell>
          <cell r="F439" t="str">
            <v>#N/A Mandatory parameter [SECURITY] cannot be empty</v>
          </cell>
          <cell r="M439" t="str">
            <v>FALSE</v>
          </cell>
        </row>
        <row r="440">
          <cell r="C440" t="str">
            <v xml:space="preserve">James Latham </v>
          </cell>
          <cell r="F440" t="str">
            <v>Industrials</v>
          </cell>
          <cell r="M440" t="b">
            <v>1</v>
          </cell>
        </row>
        <row r="441">
          <cell r="C441" t="str">
            <v>Iomart</v>
          </cell>
          <cell r="F441" t="str">
            <v>Information Technology</v>
          </cell>
          <cell r="M441" t="b">
            <v>0</v>
          </cell>
        </row>
        <row r="442">
          <cell r="C442" t="str">
            <v>GB Group</v>
          </cell>
          <cell r="F442" t="str">
            <v>Information Technology</v>
          </cell>
          <cell r="M442" t="b">
            <v>1</v>
          </cell>
        </row>
        <row r="443">
          <cell r="C443" t="str">
            <v>Zotefoams</v>
          </cell>
          <cell r="F443" t="str">
            <v>#N/A Mandatory parameter [SECURITY] cannot be empty</v>
          </cell>
          <cell r="M443" t="str">
            <v>FALSE</v>
          </cell>
        </row>
        <row r="444">
          <cell r="C444" t="str">
            <v>Porvair Ord GBP0.02</v>
          </cell>
          <cell r="F444" t="str">
            <v>Industrials</v>
          </cell>
          <cell r="M444" t="b">
            <v>0</v>
          </cell>
        </row>
        <row r="445">
          <cell r="C445" t="str">
            <v>Zimmer Biomet</v>
          </cell>
          <cell r="F445" t="str">
            <v>#N/A Mandatory parameter [SECURITY] cannot be empty</v>
          </cell>
          <cell r="M445" t="str">
            <v>FALSE</v>
          </cell>
        </row>
        <row r="446">
          <cell r="C446" t="str">
            <v>Krka</v>
          </cell>
          <cell r="F446" t="str">
            <v>#N/A Mandatory parameter [SECURITY] cannot be empty</v>
          </cell>
          <cell r="M446" t="str">
            <v>FALSE</v>
          </cell>
        </row>
        <row r="447">
          <cell r="C447" t="str">
            <v>Close Brothers</v>
          </cell>
          <cell r="F447" t="str">
            <v>#N/A Mandatory parameter [SECURITY] cannot be empty</v>
          </cell>
          <cell r="M447" t="str">
            <v>FALSE</v>
          </cell>
        </row>
        <row r="448">
          <cell r="C448" t="str">
            <v>Restore PLC</v>
          </cell>
          <cell r="F448" t="str">
            <v>Industrials</v>
          </cell>
          <cell r="M448" t="b">
            <v>1</v>
          </cell>
        </row>
        <row r="449">
          <cell r="C449" t="str">
            <v>Vodafone</v>
          </cell>
          <cell r="F449" t="str">
            <v>Communication Services</v>
          </cell>
          <cell r="M449" t="b">
            <v>0</v>
          </cell>
        </row>
        <row r="450">
          <cell r="C450" t="str">
            <v>WD-40</v>
          </cell>
          <cell r="F450" t="str">
            <v>#N/A Mandatory parameter [SECURITY] cannot be empty</v>
          </cell>
          <cell r="M450" t="str">
            <v>FALSE</v>
          </cell>
        </row>
        <row r="451">
          <cell r="C451" t="str">
            <v>MTN Group</v>
          </cell>
          <cell r="F451" t="str">
            <v>Communication Services</v>
          </cell>
          <cell r="M451" t="b">
            <v>0</v>
          </cell>
        </row>
        <row r="452">
          <cell r="C452" t="str">
            <v>AB Inbev</v>
          </cell>
          <cell r="F452" t="str">
            <v>#N/A Mandatory parameter [SECURITY] cannot be empty</v>
          </cell>
          <cell r="M452" t="str">
            <v>FALSE</v>
          </cell>
        </row>
        <row r="453">
          <cell r="C453" t="str">
            <v>Shoprite</v>
          </cell>
          <cell r="F453" t="str">
            <v>Consumer Staples</v>
          </cell>
          <cell r="M453" t="str">
            <v>FALSE</v>
          </cell>
        </row>
        <row r="454">
          <cell r="C454" t="str">
            <v>Imperial Logistics</v>
          </cell>
          <cell r="F454" t="str">
            <v>#N/A Mandatory parameter [SECURITY] cannot be empty</v>
          </cell>
          <cell r="M454" t="str">
            <v>FALSE</v>
          </cell>
        </row>
        <row r="455">
          <cell r="C455" t="str">
            <v>Cashbuild</v>
          </cell>
          <cell r="F455" t="str">
            <v>#N/A Mandatory parameter [SECURITY] cannot be empty</v>
          </cell>
          <cell r="M455" t="str">
            <v>FALSE</v>
          </cell>
        </row>
        <row r="456">
          <cell r="C456" t="str">
            <v>Assura</v>
          </cell>
          <cell r="F456" t="str">
            <v>Real Estate</v>
          </cell>
          <cell r="M456" t="b">
            <v>0</v>
          </cell>
        </row>
        <row r="457">
          <cell r="C457"/>
          <cell r="F457" t="str">
            <v>#N/A Mandatory parameter [SECURITY] cannot be empty</v>
          </cell>
          <cell r="M457" t="str">
            <v>FALSE</v>
          </cell>
        </row>
        <row r="458">
          <cell r="C458" t="str">
            <v>Helios Technologies</v>
          </cell>
          <cell r="F458" t="str">
            <v>Industrials</v>
          </cell>
          <cell r="M458" t="b">
            <v>0</v>
          </cell>
        </row>
        <row r="459">
          <cell r="C459" t="str">
            <v>National Grid</v>
          </cell>
          <cell r="F459" t="str">
            <v>Utilities</v>
          </cell>
          <cell r="M459" t="b">
            <v>0</v>
          </cell>
        </row>
        <row r="460">
          <cell r="C460" t="str">
            <v>Waters Corp</v>
          </cell>
          <cell r="F460" t="str">
            <v>#N/A Mandatory parameter [SECURITY] cannot be empty</v>
          </cell>
          <cell r="M460" t="str">
            <v>FALSE</v>
          </cell>
        </row>
        <row r="461">
          <cell r="C461" t="str">
            <v>Velocys</v>
          </cell>
          <cell r="F461" t="str">
            <v>#N/A Mandatory parameter [SECURITY] cannot be empty</v>
          </cell>
          <cell r="M461" t="str">
            <v>FALSE</v>
          </cell>
        </row>
        <row r="462">
          <cell r="C462" t="str">
            <v>GSK</v>
          </cell>
          <cell r="F462" t="str">
            <v>Health Care</v>
          </cell>
          <cell r="M462" t="b">
            <v>0</v>
          </cell>
        </row>
        <row r="463">
          <cell r="C463" t="str">
            <v>Neste</v>
          </cell>
          <cell r="F463" t="str">
            <v>#N/A Mandatory parameter [SECURITY] cannot be empty</v>
          </cell>
          <cell r="M463" t="str">
            <v>FALSE</v>
          </cell>
        </row>
        <row r="464">
          <cell r="C464" t="str">
            <v>Dr Hoenle</v>
          </cell>
          <cell r="F464" t="str">
            <v>Industrials</v>
          </cell>
          <cell r="M464" t="b">
            <v>0</v>
          </cell>
        </row>
        <row r="465">
          <cell r="C465" t="str">
            <v>Ossur</v>
          </cell>
          <cell r="F465" t="str">
            <v>Health Care</v>
          </cell>
          <cell r="M465" t="b">
            <v>0</v>
          </cell>
        </row>
        <row r="466">
          <cell r="C466" t="str">
            <v>Gamma Communications</v>
          </cell>
          <cell r="F466" t="str">
            <v>Communication Services</v>
          </cell>
          <cell r="M466" t="b">
            <v>1</v>
          </cell>
        </row>
        <row r="467">
          <cell r="C467" t="str">
            <v xml:space="preserve">Learning Technologies Group </v>
          </cell>
          <cell r="F467" t="str">
            <v>Information Technology</v>
          </cell>
          <cell r="M467" t="b">
            <v>1</v>
          </cell>
        </row>
        <row r="468">
          <cell r="C468" t="str">
            <v xml:space="preserve">Walker Greenbank </v>
          </cell>
          <cell r="F468" t="str">
            <v>#N/A Mandatory parameter [SECURITY] cannot be empty</v>
          </cell>
          <cell r="M468" t="str">
            <v>FALSE</v>
          </cell>
        </row>
        <row r="469">
          <cell r="C469"/>
          <cell r="F469" t="str">
            <v>#N/A Mandatory parameter [SECURITY] cannot be empty</v>
          </cell>
          <cell r="M469" t="str">
            <v>FALSE</v>
          </cell>
        </row>
        <row r="470">
          <cell r="C470"/>
          <cell r="F470" t="str">
            <v>#N/A Mandatory parameter [SECURITY] cannot be empty</v>
          </cell>
          <cell r="M470" t="str">
            <v>FALSE</v>
          </cell>
        </row>
        <row r="471">
          <cell r="C471"/>
          <cell r="F471" t="str">
            <v>#N/A Mandatory parameter [SECURITY] cannot be empty</v>
          </cell>
          <cell r="M471" t="str">
            <v>FALSE</v>
          </cell>
        </row>
        <row r="472">
          <cell r="C472" t="str">
            <v>Close Brothers</v>
          </cell>
          <cell r="F472" t="str">
            <v>#N/A Mandatory parameter [SECURITY] cannot be empty</v>
          </cell>
          <cell r="M472" t="str">
            <v>FALSE</v>
          </cell>
        </row>
        <row r="473">
          <cell r="C473" t="str">
            <v>Bapcor</v>
          </cell>
          <cell r="F473" t="str">
            <v>Consumer Discretionary</v>
          </cell>
          <cell r="M473" t="b">
            <v>0</v>
          </cell>
        </row>
        <row r="474">
          <cell r="C474" t="str">
            <v>Strix</v>
          </cell>
          <cell r="F474" t="str">
            <v>Information Technology</v>
          </cell>
          <cell r="M474" t="b">
            <v>1</v>
          </cell>
        </row>
        <row r="475">
          <cell r="C475" t="str">
            <v>Raven Industries</v>
          </cell>
          <cell r="F475" t="str">
            <v>#N/A Mandatory parameter [SECURITY] cannot be empty</v>
          </cell>
          <cell r="M475" t="str">
            <v>FALSE</v>
          </cell>
        </row>
        <row r="476">
          <cell r="C476" t="str">
            <v>Zimmer Biomet</v>
          </cell>
          <cell r="F476" t="str">
            <v>#N/A Mandatory parameter [SECURITY] cannot be empty</v>
          </cell>
          <cell r="M476" t="str">
            <v>FALSE</v>
          </cell>
        </row>
        <row r="477">
          <cell r="C477" t="str">
            <v>Johnson Service Group</v>
          </cell>
          <cell r="F477" t="str">
            <v>Industrials</v>
          </cell>
          <cell r="M477" t="b">
            <v>1</v>
          </cell>
        </row>
        <row r="478">
          <cell r="C478" t="str">
            <v>Ecolab</v>
          </cell>
          <cell r="F478" t="str">
            <v>Materials</v>
          </cell>
          <cell r="M478" t="b">
            <v>0</v>
          </cell>
        </row>
        <row r="479">
          <cell r="C479" t="str">
            <v>Springfield Properties</v>
          </cell>
          <cell r="F479" t="str">
            <v>#N/A Mandatory parameter [SECURITY] cannot be empty</v>
          </cell>
          <cell r="M479" t="str">
            <v>FALSE</v>
          </cell>
        </row>
        <row r="480">
          <cell r="C480" t="str">
            <v>Accesso</v>
          </cell>
          <cell r="F480" t="str">
            <v>#N/A Mandatory parameter [SECURITY] cannot be empty</v>
          </cell>
          <cell r="M480" t="str">
            <v>FALSE</v>
          </cell>
        </row>
        <row r="481">
          <cell r="C481" t="str">
            <v>EDITA</v>
          </cell>
          <cell r="F481" t="str">
            <v>#N/A Mandatory parameter [SECURITY] cannot be empty</v>
          </cell>
          <cell r="M481" t="str">
            <v>FALSE</v>
          </cell>
        </row>
        <row r="482">
          <cell r="C482" t="str">
            <v>Zimmer Biomet</v>
          </cell>
          <cell r="F482" t="str">
            <v>#N/A Mandatory parameter [SECURITY] cannot be empty</v>
          </cell>
          <cell r="M482" t="str">
            <v>FALSE</v>
          </cell>
        </row>
        <row r="483">
          <cell r="C483" t="str">
            <v>Fresenius Medical</v>
          </cell>
          <cell r="F483" t="str">
            <v>#N/A Mandatory parameter [SECURITY] cannot be empty</v>
          </cell>
          <cell r="M483" t="str">
            <v>FALSE</v>
          </cell>
        </row>
        <row r="484">
          <cell r="C484" t="str">
            <v>Gorman Rupp</v>
          </cell>
          <cell r="F484" t="str">
            <v>Industrials</v>
          </cell>
          <cell r="M484" t="b">
            <v>0</v>
          </cell>
        </row>
        <row r="485">
          <cell r="C485" t="str">
            <v>Grupo NotreDame Intermedica</v>
          </cell>
          <cell r="F485" t="str">
            <v>#N/A Mandatory parameter [SECURITY] cannot be empty</v>
          </cell>
          <cell r="M485" t="str">
            <v>FALSE</v>
          </cell>
        </row>
        <row r="486">
          <cell r="C486" t="str">
            <v>Caterpillar</v>
          </cell>
          <cell r="F486" t="str">
            <v>Industrials</v>
          </cell>
          <cell r="M486" t="str">
            <v>FALSE</v>
          </cell>
        </row>
        <row r="487">
          <cell r="C487" t="str">
            <v>Rotork</v>
          </cell>
          <cell r="F487" t="str">
            <v>Industrials</v>
          </cell>
          <cell r="M487" t="b">
            <v>0</v>
          </cell>
        </row>
        <row r="488">
          <cell r="C488" t="str">
            <v>Tencent</v>
          </cell>
          <cell r="F488" t="str">
            <v>#N/A Mandatory parameter [SECURITY] cannot be empty</v>
          </cell>
          <cell r="M488" t="str">
            <v>FALSE</v>
          </cell>
        </row>
        <row r="489">
          <cell r="C489" t="str">
            <v>Craneware</v>
          </cell>
          <cell r="F489" t="str">
            <v>Health Care</v>
          </cell>
          <cell r="M489" t="b">
            <v>1</v>
          </cell>
        </row>
        <row r="490">
          <cell r="C490" t="str">
            <v>PHP</v>
          </cell>
          <cell r="F490" t="str">
            <v>#N/A Mandatory parameter [SECURITY] cannot be empty</v>
          </cell>
          <cell r="M490" t="str">
            <v>FALSE</v>
          </cell>
        </row>
        <row r="491">
          <cell r="C491"/>
          <cell r="F491" t="str">
            <v>#N/A Mandatory parameter [SECURITY] cannot be empty</v>
          </cell>
          <cell r="M491" t="str">
            <v>FALSE</v>
          </cell>
        </row>
        <row r="492">
          <cell r="C492" t="str">
            <v>James Fisher &amp; Sons</v>
          </cell>
          <cell r="F492" t="str">
            <v>Industrials</v>
          </cell>
          <cell r="M492" t="b">
            <v>0</v>
          </cell>
        </row>
        <row r="493">
          <cell r="C493" t="str">
            <v>Tomra</v>
          </cell>
          <cell r="F493" t="str">
            <v>#N/A Mandatory parameter [SECURITY] cannot be empty</v>
          </cell>
          <cell r="M493" t="str">
            <v>FALSE</v>
          </cell>
        </row>
        <row r="494">
          <cell r="C494" t="str">
            <v>Unibail</v>
          </cell>
          <cell r="F494" t="str">
            <v>#N/A Mandatory parameter [SECURITY] cannot be empty</v>
          </cell>
          <cell r="M494" t="str">
            <v>FALSE</v>
          </cell>
        </row>
        <row r="495">
          <cell r="C495" t="str">
            <v>Paychex</v>
          </cell>
          <cell r="F495" t="str">
            <v>Information Technology</v>
          </cell>
          <cell r="M495" t="b">
            <v>0</v>
          </cell>
        </row>
        <row r="496">
          <cell r="C496" t="str">
            <v>TechnologyOne</v>
          </cell>
          <cell r="F496" t="str">
            <v>Information Technology</v>
          </cell>
          <cell r="M496" t="b">
            <v>0</v>
          </cell>
        </row>
        <row r="497">
          <cell r="C497" t="str">
            <v>Zoo Digital</v>
          </cell>
          <cell r="F497" t="str">
            <v>#N/A Mandatory parameter [SECURITY] cannot be empty</v>
          </cell>
          <cell r="M497" t="str">
            <v>FALSE</v>
          </cell>
        </row>
        <row r="498">
          <cell r="C498" t="str">
            <v>Ace Hardware</v>
          </cell>
          <cell r="F498" t="str">
            <v>#N/A Mandatory parameter [SECURITY] cannot be empty</v>
          </cell>
          <cell r="M498" t="str">
            <v>FALSE</v>
          </cell>
        </row>
        <row r="499">
          <cell r="C499" t="str">
            <v xml:space="preserve">Hill &amp; Smith </v>
          </cell>
          <cell r="F499" t="str">
            <v>Materials</v>
          </cell>
          <cell r="M499" t="b">
            <v>0</v>
          </cell>
        </row>
        <row r="500">
          <cell r="C500" t="str">
            <v>Intel</v>
          </cell>
          <cell r="F500" t="str">
            <v>Information Technology</v>
          </cell>
          <cell r="M500" t="str">
            <v>FALSE</v>
          </cell>
        </row>
        <row r="501">
          <cell r="C501" t="str">
            <v>U.S. Physical Therapy</v>
          </cell>
          <cell r="F501" t="str">
            <v>Health Care</v>
          </cell>
          <cell r="M501" t="b">
            <v>0</v>
          </cell>
        </row>
        <row r="502">
          <cell r="C502" t="str">
            <v>Ginko</v>
          </cell>
          <cell r="F502" t="str">
            <v>#N/A Mandatory parameter [SECURITY] cannot be empty</v>
          </cell>
          <cell r="M502" t="str">
            <v>FALSE</v>
          </cell>
        </row>
        <row r="503">
          <cell r="C503" t="str">
            <v xml:space="preserve">Portmeirion </v>
          </cell>
          <cell r="F503" t="str">
            <v>#N/A Mandatory parameter [SECURITY] cannot be empty</v>
          </cell>
          <cell r="M503" t="str">
            <v>FALSE</v>
          </cell>
        </row>
        <row r="504">
          <cell r="C504" t="str">
            <v>Mettler Toledo</v>
          </cell>
          <cell r="F504" t="str">
            <v>Health Care</v>
          </cell>
          <cell r="M504" t="b">
            <v>0</v>
          </cell>
        </row>
        <row r="505">
          <cell r="C505" t="str">
            <v>Jeronimo Martins</v>
          </cell>
          <cell r="F505" t="str">
            <v>Consumer Staples</v>
          </cell>
          <cell r="M505" t="b">
            <v>0</v>
          </cell>
        </row>
        <row r="506">
          <cell r="C506" t="str">
            <v>AG Barr</v>
          </cell>
          <cell r="F506" t="str">
            <v>Consumer Staples</v>
          </cell>
          <cell r="M506" t="b">
            <v>0</v>
          </cell>
        </row>
        <row r="507">
          <cell r="C507" t="str">
            <v>MP Evans</v>
          </cell>
          <cell r="F507" t="str">
            <v>Consumer Staples</v>
          </cell>
          <cell r="M507" t="b">
            <v>0</v>
          </cell>
        </row>
        <row r="508">
          <cell r="C508" t="str">
            <v xml:space="preserve">James Latham </v>
          </cell>
          <cell r="F508" t="str">
            <v>Industrials</v>
          </cell>
          <cell r="M508" t="b">
            <v>1</v>
          </cell>
        </row>
        <row r="509">
          <cell r="C509" t="str">
            <v>VP</v>
          </cell>
          <cell r="F509" t="str">
            <v>#N/A Mandatory parameter [SECURITY] cannot be empty</v>
          </cell>
          <cell r="M509" t="str">
            <v>FALSE</v>
          </cell>
        </row>
        <row r="510">
          <cell r="C510" t="str">
            <v>RWS Holdings</v>
          </cell>
          <cell r="F510" t="str">
            <v>Industrials</v>
          </cell>
          <cell r="M510" t="b">
            <v>1</v>
          </cell>
        </row>
        <row r="511">
          <cell r="C511" t="str">
            <v>Treatt</v>
          </cell>
          <cell r="F511" t="str">
            <v>Materials</v>
          </cell>
          <cell r="M511" t="b">
            <v>0</v>
          </cell>
        </row>
        <row r="512">
          <cell r="C512"/>
          <cell r="F512" t="str">
            <v>#N/A Mandatory parameter [SECURITY] cannot be empty</v>
          </cell>
          <cell r="M512" t="str">
            <v>FALSE</v>
          </cell>
        </row>
        <row r="513">
          <cell r="C513" t="str">
            <v>Wynnstay Group</v>
          </cell>
          <cell r="F513" t="str">
            <v>Consumer Staples</v>
          </cell>
          <cell r="M513" t="b">
            <v>1</v>
          </cell>
        </row>
        <row r="514">
          <cell r="C514" t="str">
            <v>Kalbe Farma</v>
          </cell>
          <cell r="F514" t="str">
            <v>Health Care</v>
          </cell>
          <cell r="M514" t="b">
            <v>0</v>
          </cell>
        </row>
        <row r="515">
          <cell r="C515" t="str">
            <v>Arwana Citramulia</v>
          </cell>
          <cell r="F515" t="str">
            <v>#N/A Mandatory parameter [SECURITY] cannot be empty</v>
          </cell>
          <cell r="M515" t="str">
            <v>FALSE</v>
          </cell>
        </row>
        <row r="516">
          <cell r="C516" t="str">
            <v>Misumi</v>
          </cell>
          <cell r="F516" t="str">
            <v>Industrials</v>
          </cell>
          <cell r="M516" t="b">
            <v>0</v>
          </cell>
        </row>
        <row r="517">
          <cell r="C517" t="str">
            <v xml:space="preserve">Staffline </v>
          </cell>
          <cell r="F517" t="str">
            <v>#N/A Mandatory parameter [SECURITY] cannot be empty</v>
          </cell>
          <cell r="M517" t="str">
            <v>FALSE</v>
          </cell>
        </row>
        <row r="518">
          <cell r="C518" t="str">
            <v>Ultrajaya Milk Industries</v>
          </cell>
          <cell r="F518" t="str">
            <v>Consumer Staples</v>
          </cell>
          <cell r="M518" t="b">
            <v>0</v>
          </cell>
        </row>
        <row r="519">
          <cell r="C519" t="str">
            <v>DS Smith</v>
          </cell>
          <cell r="F519" t="str">
            <v>Materials</v>
          </cell>
          <cell r="M519" t="b">
            <v>0</v>
          </cell>
        </row>
        <row r="520">
          <cell r="C520" t="str">
            <v>RA International</v>
          </cell>
          <cell r="F520" t="str">
            <v>#N/A Mandatory parameter [SECURITY] cannot be empty</v>
          </cell>
          <cell r="M520" t="str">
            <v>FALSE</v>
          </cell>
        </row>
        <row r="521">
          <cell r="C521" t="str">
            <v>Henkel</v>
          </cell>
          <cell r="F521" t="str">
            <v>#N/A Mandatory parameter [SECURITY] cannot be empty</v>
          </cell>
          <cell r="M521" t="str">
            <v>FALSE</v>
          </cell>
        </row>
        <row r="522">
          <cell r="C522" t="str">
            <v>Nabtesco</v>
          </cell>
          <cell r="F522" t="str">
            <v>Industrials</v>
          </cell>
          <cell r="M522" t="b">
            <v>0</v>
          </cell>
        </row>
        <row r="523">
          <cell r="C523" t="str">
            <v>Krones</v>
          </cell>
          <cell r="F523" t="str">
            <v>#N/A Mandatory parameter [SECURITY] cannot be empty</v>
          </cell>
          <cell r="M523" t="str">
            <v>FALSE</v>
          </cell>
        </row>
        <row r="524">
          <cell r="C524" t="str">
            <v>RWS Holdings</v>
          </cell>
          <cell r="F524" t="str">
            <v>Industrials</v>
          </cell>
          <cell r="M524" t="b">
            <v>1</v>
          </cell>
        </row>
        <row r="525">
          <cell r="C525" t="str">
            <v>Regeneron</v>
          </cell>
          <cell r="F525" t="str">
            <v>#N/A Mandatory parameter [SECURITY] cannot be empty</v>
          </cell>
          <cell r="M525" t="str">
            <v>FALSE</v>
          </cell>
        </row>
        <row r="526">
          <cell r="C526" t="str">
            <v>Marico</v>
          </cell>
          <cell r="F526" t="str">
            <v>#N/A Mandatory parameter [SECURITY] cannot be empty</v>
          </cell>
          <cell r="M526" t="b">
            <v>0</v>
          </cell>
        </row>
        <row r="527">
          <cell r="C527" t="str">
            <v>Proto Labs</v>
          </cell>
          <cell r="F527" t="str">
            <v>Industrials</v>
          </cell>
          <cell r="M527" t="b">
            <v>0</v>
          </cell>
        </row>
        <row r="528">
          <cell r="C528" t="str">
            <v>GB Group</v>
          </cell>
          <cell r="F528" t="str">
            <v>Information Technology</v>
          </cell>
          <cell r="M528" t="b">
            <v>1</v>
          </cell>
        </row>
        <row r="529">
          <cell r="C529"/>
          <cell r="F529" t="str">
            <v>#N/A Mandatory parameter [SECURITY] cannot be empty</v>
          </cell>
          <cell r="M529" t="str">
            <v>FALSE</v>
          </cell>
        </row>
        <row r="530">
          <cell r="C530" t="str">
            <v>Dorman Products</v>
          </cell>
          <cell r="F530" t="str">
            <v>#N/A Mandatory parameter [SECURITY] cannot be empty</v>
          </cell>
          <cell r="M530" t="str">
            <v>FALSE</v>
          </cell>
        </row>
        <row r="531">
          <cell r="C531" t="str">
            <v>Air Liquide</v>
          </cell>
          <cell r="F531" t="str">
            <v>Materials</v>
          </cell>
          <cell r="M531" t="b">
            <v>0</v>
          </cell>
        </row>
        <row r="532">
          <cell r="C532" t="str">
            <v>Xeros Tech</v>
          </cell>
          <cell r="F532" t="str">
            <v>#N/A Mandatory parameter [SECURITY] cannot be empty</v>
          </cell>
          <cell r="M532" t="str">
            <v>FALSE</v>
          </cell>
        </row>
        <row r="533">
          <cell r="C533" t="str">
            <v>Thai Beverage</v>
          </cell>
          <cell r="F533" t="str">
            <v>Consumer Staples</v>
          </cell>
          <cell r="M533" t="b">
            <v>0</v>
          </cell>
        </row>
        <row r="534">
          <cell r="C534"/>
          <cell r="F534" t="str">
            <v>#N/A Mandatory parameter [SECURITY] cannot be empty</v>
          </cell>
          <cell r="M534" t="str">
            <v>FALSE</v>
          </cell>
        </row>
        <row r="535">
          <cell r="C535" t="str">
            <v>Trend Micro</v>
          </cell>
          <cell r="F535" t="str">
            <v>Information Technology</v>
          </cell>
          <cell r="M535" t="b">
            <v>0</v>
          </cell>
        </row>
        <row r="536">
          <cell r="C536" t="str">
            <v>Edwards Lifesciences</v>
          </cell>
          <cell r="F536" t="str">
            <v>Health Care</v>
          </cell>
          <cell r="M536" t="b">
            <v>0</v>
          </cell>
        </row>
        <row r="537">
          <cell r="C537" t="str">
            <v>Derwent Group</v>
          </cell>
          <cell r="F537" t="str">
            <v>#N/A Mandatory parameter [SECURITY] cannot be empty</v>
          </cell>
          <cell r="M537" t="str">
            <v>FALSE</v>
          </cell>
        </row>
        <row r="538">
          <cell r="C538" t="str">
            <v>Leroy Seafood</v>
          </cell>
          <cell r="F538" t="str">
            <v>#N/A Mandatory parameter [SECURITY] cannot be empty</v>
          </cell>
          <cell r="M538" t="str">
            <v>FALSE</v>
          </cell>
        </row>
        <row r="539">
          <cell r="C539" t="str">
            <v>Rio Tinto</v>
          </cell>
          <cell r="F539" t="str">
            <v>Materials</v>
          </cell>
          <cell r="M539" t="b">
            <v>0</v>
          </cell>
        </row>
        <row r="540">
          <cell r="C540" t="str">
            <v xml:space="preserve">Croda </v>
          </cell>
          <cell r="F540" t="str">
            <v>Materials</v>
          </cell>
          <cell r="M540" t="b">
            <v>0</v>
          </cell>
        </row>
        <row r="541">
          <cell r="C541" t="str">
            <v xml:space="preserve">National Grid </v>
          </cell>
          <cell r="F541" t="str">
            <v>Utilities</v>
          </cell>
          <cell r="M541" t="b">
            <v>0</v>
          </cell>
        </row>
        <row r="542">
          <cell r="C542" t="str">
            <v>Zytronic</v>
          </cell>
          <cell r="F542" t="str">
            <v>#N/A Mandatory parameter [SECURITY] cannot be empty</v>
          </cell>
          <cell r="M542" t="str">
            <v>FALSE</v>
          </cell>
        </row>
        <row r="543">
          <cell r="C543" t="str">
            <v>ARB Corporation</v>
          </cell>
          <cell r="F543" t="str">
            <v>Consumer Discretionary</v>
          </cell>
          <cell r="M543" t="b">
            <v>0</v>
          </cell>
        </row>
        <row r="544">
          <cell r="C544" t="str">
            <v>D.S. Smith</v>
          </cell>
          <cell r="F544" t="str">
            <v>Materials</v>
          </cell>
          <cell r="M544" t="b">
            <v>0</v>
          </cell>
        </row>
        <row r="545">
          <cell r="C545" t="str">
            <v>A.O. Smith</v>
          </cell>
          <cell r="F545" t="str">
            <v>#N/A Mandatory parameter [SECURITY] cannot be empty</v>
          </cell>
          <cell r="M545" t="str">
            <v>FALSE</v>
          </cell>
        </row>
        <row r="546">
          <cell r="C546" t="str">
            <v>Watsco</v>
          </cell>
          <cell r="F546" t="str">
            <v>Industrials</v>
          </cell>
          <cell r="M546" t="b">
            <v>0</v>
          </cell>
        </row>
        <row r="547">
          <cell r="C547" t="str">
            <v>Tracsis</v>
          </cell>
          <cell r="F547" t="str">
            <v>Information Technology</v>
          </cell>
          <cell r="M547" t="b">
            <v>1</v>
          </cell>
        </row>
        <row r="548">
          <cell r="C548" t="str">
            <v>Aptar</v>
          </cell>
          <cell r="F548" t="str">
            <v>Materials</v>
          </cell>
          <cell r="M548" t="b">
            <v>0</v>
          </cell>
        </row>
        <row r="549">
          <cell r="C549"/>
          <cell r="F549" t="str">
            <v>#N/A Mandatory parameter [SECURITY] cannot be empty</v>
          </cell>
          <cell r="M549" t="str">
            <v>FALSE</v>
          </cell>
        </row>
        <row r="550">
          <cell r="C550" t="str">
            <v>Unilever</v>
          </cell>
          <cell r="F550" t="str">
            <v>Consumer Staples</v>
          </cell>
          <cell r="M550" t="str">
            <v>FALSE</v>
          </cell>
        </row>
        <row r="551">
          <cell r="C551" t="str">
            <v>Somfy</v>
          </cell>
          <cell r="F551" t="str">
            <v>Industrials</v>
          </cell>
          <cell r="M551" t="b">
            <v>0</v>
          </cell>
        </row>
        <row r="552">
          <cell r="C552" t="str">
            <v>DSM</v>
          </cell>
          <cell r="F552" t="str">
            <v>#N/A Mandatory parameter [SECURITY] cannot be empty</v>
          </cell>
          <cell r="M552" t="str">
            <v>FALSE</v>
          </cell>
        </row>
        <row r="553">
          <cell r="C553" t="str">
            <v>Alliance Pharma</v>
          </cell>
          <cell r="F553" t="str">
            <v>Health Care</v>
          </cell>
          <cell r="M553" t="b">
            <v>1</v>
          </cell>
        </row>
        <row r="554">
          <cell r="C554" t="str">
            <v>Bapcor</v>
          </cell>
          <cell r="F554" t="str">
            <v>Consumer Discretionary</v>
          </cell>
          <cell r="M554" t="b">
            <v>0</v>
          </cell>
        </row>
        <row r="555">
          <cell r="C555" t="str">
            <v>Spirax Sarco</v>
          </cell>
          <cell r="F555" t="str">
            <v>Industrials</v>
          </cell>
          <cell r="M555" t="b">
            <v>0</v>
          </cell>
        </row>
        <row r="556">
          <cell r="C556" t="str">
            <v>Fielmann</v>
          </cell>
          <cell r="F556" t="str">
            <v>#N/A Mandatory parameter [SECURITY] cannot be empty</v>
          </cell>
          <cell r="M556" t="b">
            <v>0</v>
          </cell>
        </row>
        <row r="557">
          <cell r="C557" t="str">
            <v>IPG Photonics</v>
          </cell>
          <cell r="F557" t="str">
            <v>Information Technology</v>
          </cell>
          <cell r="M557" t="str">
            <v>FALSE</v>
          </cell>
        </row>
        <row r="558">
          <cell r="C558" t="str">
            <v>Accesso</v>
          </cell>
          <cell r="F558" t="str">
            <v>#N/A Mandatory parameter [SECURITY] cannot be empty</v>
          </cell>
          <cell r="M558" t="str">
            <v>FALSE</v>
          </cell>
        </row>
        <row r="559">
          <cell r="C559" t="str">
            <v>LAND</v>
          </cell>
          <cell r="F559" t="str">
            <v>#N/A Mandatory parameter [SECURITY] cannot be empty</v>
          </cell>
          <cell r="M559" t="str">
            <v>FALSE</v>
          </cell>
        </row>
        <row r="560">
          <cell r="C560" t="str">
            <v>Strix</v>
          </cell>
          <cell r="F560" t="str">
            <v>Information Technology</v>
          </cell>
          <cell r="M560" t="b">
            <v>1</v>
          </cell>
        </row>
        <row r="561">
          <cell r="C561" t="str">
            <v>Strix</v>
          </cell>
          <cell r="F561" t="str">
            <v>Information Technology</v>
          </cell>
          <cell r="M561" t="b">
            <v>1</v>
          </cell>
        </row>
        <row r="562">
          <cell r="C562" t="str">
            <v>Assura</v>
          </cell>
          <cell r="F562" t="str">
            <v>Real Estate</v>
          </cell>
          <cell r="M562" t="b">
            <v>0</v>
          </cell>
        </row>
        <row r="563">
          <cell r="C563" t="str">
            <v>Vifor Pharma</v>
          </cell>
          <cell r="F563" t="str">
            <v>#N/A Mandatory parameter [SECURITY] cannot be empty</v>
          </cell>
          <cell r="M563" t="str">
            <v>FALSE</v>
          </cell>
        </row>
        <row r="564">
          <cell r="C564" t="str">
            <v>Close Brothers</v>
          </cell>
          <cell r="F564" t="str">
            <v>#N/A Mandatory parameter [SECURITY] cannot be empty</v>
          </cell>
          <cell r="M564" t="str">
            <v>FALSE</v>
          </cell>
        </row>
        <row r="565">
          <cell r="C565" t="str">
            <v>Anika Therapeutics</v>
          </cell>
          <cell r="F565" t="str">
            <v>Health Care</v>
          </cell>
          <cell r="M565" t="b">
            <v>0</v>
          </cell>
        </row>
        <row r="566">
          <cell r="C566" t="str">
            <v>NCC Group</v>
          </cell>
          <cell r="F566" t="str">
            <v>Information Technology</v>
          </cell>
          <cell r="M566" t="b">
            <v>0</v>
          </cell>
        </row>
        <row r="567">
          <cell r="C567" t="str">
            <v xml:space="preserve">Abcam </v>
          </cell>
          <cell r="F567" t="str">
            <v>Health Care</v>
          </cell>
          <cell r="M567" t="b">
            <v>0</v>
          </cell>
        </row>
        <row r="568">
          <cell r="C568" t="str">
            <v xml:space="preserve">Rotork </v>
          </cell>
          <cell r="F568" t="str">
            <v>Industrials</v>
          </cell>
          <cell r="M568" t="b">
            <v>0</v>
          </cell>
        </row>
        <row r="569">
          <cell r="C569" t="str">
            <v>Premier Oil</v>
          </cell>
          <cell r="F569" t="str">
            <v>#N/A Mandatory parameter [SECURITY] cannot be empty</v>
          </cell>
          <cell r="M569" t="str">
            <v>FALSE</v>
          </cell>
        </row>
        <row r="570">
          <cell r="C570" t="str">
            <v xml:space="preserve">Kerry Group </v>
          </cell>
          <cell r="F570" t="str">
            <v>Consumer Staples</v>
          </cell>
          <cell r="M570" t="b">
            <v>0</v>
          </cell>
        </row>
        <row r="571">
          <cell r="C571" t="str">
            <v xml:space="preserve">Hill &amp; Smith </v>
          </cell>
          <cell r="F571" t="str">
            <v>Materials</v>
          </cell>
          <cell r="M571" t="b">
            <v>0</v>
          </cell>
        </row>
        <row r="572">
          <cell r="C572"/>
          <cell r="F572" t="str">
            <v>#N/A Mandatory parameter [SECURITY] cannot be empty</v>
          </cell>
          <cell r="M572" t="str">
            <v>FALSE</v>
          </cell>
        </row>
        <row r="573">
          <cell r="C573"/>
          <cell r="F573" t="str">
            <v>#N/A Mandatory parameter [SECURITY] cannot be empty</v>
          </cell>
          <cell r="M573" t="str">
            <v>FALSE</v>
          </cell>
        </row>
        <row r="574">
          <cell r="C574" t="str">
            <v>NCC Group</v>
          </cell>
          <cell r="F574" t="str">
            <v>Information Technology</v>
          </cell>
          <cell r="M574" t="b">
            <v>0</v>
          </cell>
        </row>
        <row r="575">
          <cell r="C575" t="str">
            <v>James Fisher &amp; Sons</v>
          </cell>
          <cell r="F575" t="str">
            <v>Industrials</v>
          </cell>
          <cell r="M575" t="b">
            <v>0</v>
          </cell>
        </row>
        <row r="576">
          <cell r="C576" t="str">
            <v>Nichols</v>
          </cell>
          <cell r="F576" t="str">
            <v>Consumer Staples</v>
          </cell>
          <cell r="M576" t="b">
            <v>1</v>
          </cell>
        </row>
        <row r="577">
          <cell r="C577" t="str">
            <v>Hargreaves Lansdown</v>
          </cell>
          <cell r="F577" t="str">
            <v>#N/A Mandatory parameter [SECURITY] cannot be empty</v>
          </cell>
          <cell r="M577" t="str">
            <v>FALSE</v>
          </cell>
        </row>
        <row r="578">
          <cell r="C578" t="str">
            <v>Mattioli Woods</v>
          </cell>
          <cell r="F578" t="str">
            <v>Financials</v>
          </cell>
          <cell r="M578" t="b">
            <v>1</v>
          </cell>
        </row>
        <row r="579">
          <cell r="C579" t="str">
            <v>GSK</v>
          </cell>
          <cell r="F579" t="str">
            <v>Health Care</v>
          </cell>
          <cell r="M579" t="b">
            <v>0</v>
          </cell>
        </row>
        <row r="580">
          <cell r="C580" t="str">
            <v>Barloworld</v>
          </cell>
          <cell r="F580" t="str">
            <v>Industrials</v>
          </cell>
          <cell r="M580" t="b">
            <v>0</v>
          </cell>
        </row>
        <row r="581">
          <cell r="C581" t="str">
            <v>NCC Group</v>
          </cell>
          <cell r="F581" t="str">
            <v>Information Technology</v>
          </cell>
          <cell r="M581" t="b">
            <v>0</v>
          </cell>
        </row>
        <row r="582">
          <cell r="C582" t="str">
            <v>Clinigen</v>
          </cell>
          <cell r="F582" t="str">
            <v>#N/A Mandatory parameter [SECURITY] cannot be empty</v>
          </cell>
          <cell r="M582" t="str">
            <v>FALSE</v>
          </cell>
        </row>
        <row r="583">
          <cell r="C583" t="str">
            <v>Tractor Supply Co</v>
          </cell>
          <cell r="F583" t="str">
            <v>Consumer Discretionary</v>
          </cell>
          <cell r="M583" t="b">
            <v>0</v>
          </cell>
        </row>
        <row r="584">
          <cell r="C584" t="str">
            <v>Mortgage Advice Bureau</v>
          </cell>
          <cell r="F584" t="str">
            <v>#N/A Mandatory parameter [SECURITY] cannot be empty</v>
          </cell>
          <cell r="M584" t="str">
            <v>FALSE</v>
          </cell>
        </row>
        <row r="585">
          <cell r="C585" t="str">
            <v>Renew Holdings</v>
          </cell>
          <cell r="F585" t="str">
            <v>#N/A Mandatory parameter [SECURITY] cannot be empty</v>
          </cell>
          <cell r="M585" t="str">
            <v>FALSE</v>
          </cell>
        </row>
        <row r="586">
          <cell r="C586" t="str">
            <v>Wynnstay Group</v>
          </cell>
          <cell r="F586" t="str">
            <v>Consumer Staples</v>
          </cell>
          <cell r="M586" t="b">
            <v>1</v>
          </cell>
        </row>
        <row r="587">
          <cell r="C587" t="str">
            <v>AFH</v>
          </cell>
          <cell r="F587" t="str">
            <v>#N/A Mandatory parameter [SECURITY] cannot be empty</v>
          </cell>
          <cell r="M587" t="str">
            <v>FALSE</v>
          </cell>
        </row>
        <row r="588">
          <cell r="C588" t="str">
            <v>Ceres Power</v>
          </cell>
          <cell r="F588" t="str">
            <v>#N/A Mandatory parameter [SECURITY] cannot be empty</v>
          </cell>
          <cell r="M588" t="str">
            <v>FALSE</v>
          </cell>
        </row>
        <row r="589">
          <cell r="C589" t="str">
            <v>Scapa Group Ord GBP0.05</v>
          </cell>
          <cell r="F589" t="str">
            <v>#N/A Mandatory parameter [SECURITY] cannot be empty</v>
          </cell>
          <cell r="M589" t="str">
            <v>FALSE</v>
          </cell>
        </row>
        <row r="590">
          <cell r="C590" t="str">
            <v>Gamma Communications</v>
          </cell>
          <cell r="F590" t="str">
            <v>Communication Services</v>
          </cell>
          <cell r="M590" t="b">
            <v>1</v>
          </cell>
        </row>
        <row r="591">
          <cell r="C591" t="str">
            <v>Dotdigital</v>
          </cell>
          <cell r="F591" t="str">
            <v>Information Technology</v>
          </cell>
          <cell r="M591" t="b">
            <v>1</v>
          </cell>
        </row>
        <row r="592">
          <cell r="C592" t="str">
            <v>Iomart</v>
          </cell>
          <cell r="F592" t="str">
            <v>Information Technology</v>
          </cell>
          <cell r="M592" t="b">
            <v>0</v>
          </cell>
        </row>
        <row r="593">
          <cell r="C593" t="str">
            <v>Victrex</v>
          </cell>
          <cell r="F593" t="str">
            <v>Materials</v>
          </cell>
          <cell r="M593" t="b">
            <v>0</v>
          </cell>
        </row>
        <row r="594">
          <cell r="C594"/>
          <cell r="F594" t="str">
            <v>#N/A Mandatory parameter [SECURITY] cannot be empty</v>
          </cell>
          <cell r="M594" t="str">
            <v>FALSE</v>
          </cell>
        </row>
        <row r="595">
          <cell r="C595" t="str">
            <v>Tracsis</v>
          </cell>
          <cell r="F595" t="str">
            <v>Information Technology</v>
          </cell>
          <cell r="M595" t="b">
            <v>1</v>
          </cell>
        </row>
        <row r="596">
          <cell r="C596" t="str">
            <v>Shandong Weigao Group</v>
          </cell>
          <cell r="F596" t="str">
            <v>Health Care</v>
          </cell>
          <cell r="M596" t="b">
            <v>0</v>
          </cell>
        </row>
        <row r="597">
          <cell r="C597" t="str">
            <v>Avon Protection Plc Ord GBP1</v>
          </cell>
          <cell r="F597" t="str">
            <v>#N/A Mandatory parameter [SECURITY] cannot be empty</v>
          </cell>
          <cell r="M597" t="str">
            <v>FALSE</v>
          </cell>
        </row>
        <row r="598">
          <cell r="C598" t="str">
            <v>Clinigen Group Plc Ord GBP0.001</v>
          </cell>
          <cell r="F598" t="str">
            <v>#N/A Mandatory parameter [SECURITY] cannot be empty</v>
          </cell>
          <cell r="M598" t="str">
            <v>FALSE</v>
          </cell>
        </row>
        <row r="599">
          <cell r="C599" t="str">
            <v>AB Dynamics</v>
          </cell>
          <cell r="F599" t="str">
            <v>#N/A Mandatory parameter [SECURITY] cannot be empty</v>
          </cell>
          <cell r="M599" t="str">
            <v>FALSE</v>
          </cell>
        </row>
        <row r="600">
          <cell r="C600" t="str">
            <v>Assura</v>
          </cell>
          <cell r="F600" t="str">
            <v>Real Estate</v>
          </cell>
          <cell r="M600" t="b">
            <v>0</v>
          </cell>
        </row>
        <row r="601">
          <cell r="C601" t="str">
            <v>Energy Recovery</v>
          </cell>
          <cell r="F601" t="str">
            <v>Industrials</v>
          </cell>
          <cell r="M601" t="b">
            <v>0</v>
          </cell>
        </row>
        <row r="602">
          <cell r="C602" t="str">
            <v>British Land</v>
          </cell>
          <cell r="F602" t="str">
            <v>Real Estate</v>
          </cell>
          <cell r="M602" t="b">
            <v>0</v>
          </cell>
        </row>
        <row r="603">
          <cell r="C603" t="str">
            <v>Morrisons</v>
          </cell>
          <cell r="F603" t="str">
            <v>#N/A Mandatory parameter [SECURITY] cannot be empty</v>
          </cell>
          <cell r="M603" t="str">
            <v>FALSE</v>
          </cell>
        </row>
        <row r="604">
          <cell r="C604" t="str">
            <v>Vivo Energy</v>
          </cell>
          <cell r="F604" t="str">
            <v>Consumer Discretionary</v>
          </cell>
          <cell r="M604" t="b">
            <v>0</v>
          </cell>
        </row>
        <row r="605">
          <cell r="C605" t="str">
            <v>Callon Petroleum</v>
          </cell>
          <cell r="F605" t="str">
            <v>#N/A Mandatory parameter [SECURITY] cannot be empty</v>
          </cell>
          <cell r="M605" t="str">
            <v>FALSE</v>
          </cell>
        </row>
        <row r="606">
          <cell r="C606" t="str">
            <v>Deutsche Wohnen</v>
          </cell>
          <cell r="F606" t="str">
            <v>#N/A Mandatory parameter [SECURITY] cannot be empty</v>
          </cell>
          <cell r="M606" t="str">
            <v>FALSE</v>
          </cell>
        </row>
        <row r="607">
          <cell r="C607" t="str">
            <v>Energy Recovery</v>
          </cell>
          <cell r="F607" t="str">
            <v>Industrials</v>
          </cell>
          <cell r="M607" t="b">
            <v>0</v>
          </cell>
        </row>
        <row r="608">
          <cell r="C608" t="str">
            <v>UBS Conference</v>
          </cell>
          <cell r="F608" t="str">
            <v>#N/A Mandatory parameter [SECURITY] cannot be empty</v>
          </cell>
          <cell r="M608" t="str">
            <v>FALSE</v>
          </cell>
        </row>
        <row r="609">
          <cell r="C609" t="str">
            <v xml:space="preserve">National Grid </v>
          </cell>
          <cell r="F609" t="str">
            <v>Utilities</v>
          </cell>
          <cell r="M609" t="b">
            <v>0</v>
          </cell>
        </row>
        <row r="610">
          <cell r="C610" t="str">
            <v xml:space="preserve">Rotork </v>
          </cell>
          <cell r="F610" t="str">
            <v>Industrials</v>
          </cell>
          <cell r="M610" t="b">
            <v>0</v>
          </cell>
        </row>
        <row r="611">
          <cell r="C611" t="str">
            <v>Rubis</v>
          </cell>
          <cell r="F611" t="str">
            <v>Utilities</v>
          </cell>
          <cell r="M611" t="b">
            <v>0</v>
          </cell>
        </row>
        <row r="612">
          <cell r="C612" t="str">
            <v>Dotdigital</v>
          </cell>
          <cell r="F612" t="str">
            <v>Information Technology</v>
          </cell>
          <cell r="M612" t="b">
            <v>1</v>
          </cell>
        </row>
        <row r="613">
          <cell r="C613"/>
          <cell r="F613" t="str">
            <v>#N/A Mandatory parameter [SECURITY] cannot be empty</v>
          </cell>
          <cell r="M613" t="str">
            <v>FALSE</v>
          </cell>
        </row>
        <row r="614">
          <cell r="C614" t="str">
            <v xml:space="preserve">Walker Greenbank </v>
          </cell>
          <cell r="F614" t="str">
            <v>#N/A Mandatory parameter [SECURITY] cannot be empty</v>
          </cell>
          <cell r="M614" t="str">
            <v>FALSE</v>
          </cell>
        </row>
        <row r="615">
          <cell r="C615" t="str">
            <v>Sri Lanka Conference</v>
          </cell>
          <cell r="F615" t="str">
            <v>#N/A Mandatory parameter [SECURITY] cannot be empty</v>
          </cell>
          <cell r="M615" t="str">
            <v>FALSE</v>
          </cell>
        </row>
        <row r="616">
          <cell r="C616" t="str">
            <v>RWS Holdings</v>
          </cell>
          <cell r="F616" t="str">
            <v>Industrials</v>
          </cell>
          <cell r="M616" t="b">
            <v>1</v>
          </cell>
        </row>
        <row r="617">
          <cell r="C617"/>
          <cell r="F617" t="str">
            <v>#N/A Mandatory parameter [SECURITY] cannot be empty</v>
          </cell>
          <cell r="M617" t="str">
            <v>FALSE</v>
          </cell>
        </row>
        <row r="618">
          <cell r="C618" t="str">
            <v>Various</v>
          </cell>
          <cell r="F618" t="str">
            <v>#N/A Mandatory parameter [SECURITY] cannot be empty</v>
          </cell>
          <cell r="M618" t="str">
            <v>FALSE</v>
          </cell>
        </row>
        <row r="619">
          <cell r="C619" t="str">
            <v>Hotel Chocolat</v>
          </cell>
          <cell r="F619" t="str">
            <v>#N/A Mandatory parameter [SECURITY] cannot be empty</v>
          </cell>
          <cell r="M619" t="str">
            <v>FALSE</v>
          </cell>
        </row>
        <row r="620">
          <cell r="C620" t="str">
            <v>RedT</v>
          </cell>
          <cell r="F620" t="str">
            <v>#N/A Mandatory parameter [SECURITY] cannot be empty</v>
          </cell>
          <cell r="M620" t="str">
            <v>FALSE</v>
          </cell>
        </row>
        <row r="621">
          <cell r="C621" t="str">
            <v>Restore PLC</v>
          </cell>
          <cell r="F621" t="str">
            <v>Industrials</v>
          </cell>
          <cell r="M621" t="b">
            <v>1</v>
          </cell>
        </row>
        <row r="622">
          <cell r="C622" t="str">
            <v>Strix</v>
          </cell>
          <cell r="F622" t="str">
            <v>Information Technology</v>
          </cell>
          <cell r="M622" t="b">
            <v>1</v>
          </cell>
        </row>
        <row r="623">
          <cell r="C623" t="str">
            <v>FEMSA</v>
          </cell>
          <cell r="F623" t="str">
            <v>Consumer Staples</v>
          </cell>
          <cell r="M623" t="b">
            <v>0</v>
          </cell>
        </row>
        <row r="624">
          <cell r="C624" t="str">
            <v xml:space="preserve">Johnson Service Group </v>
          </cell>
          <cell r="F624" t="str">
            <v>Industrials</v>
          </cell>
          <cell r="M624" t="b">
            <v>1</v>
          </cell>
        </row>
        <row r="625">
          <cell r="C625" t="str">
            <v xml:space="preserve">Rotork </v>
          </cell>
          <cell r="F625" t="str">
            <v>Industrials</v>
          </cell>
          <cell r="M625" t="b">
            <v>0</v>
          </cell>
        </row>
        <row r="626">
          <cell r="C626" t="str">
            <v>Hargreaves Lansdown</v>
          </cell>
          <cell r="F626" t="str">
            <v>#N/A Mandatory parameter [SECURITY] cannot be empty</v>
          </cell>
          <cell r="M626" t="str">
            <v>FALSE</v>
          </cell>
        </row>
        <row r="627">
          <cell r="C627" t="str">
            <v>James Fisher &amp; Sons</v>
          </cell>
          <cell r="F627" t="str">
            <v>Industrials</v>
          </cell>
          <cell r="M627" t="b">
            <v>0</v>
          </cell>
        </row>
        <row r="628">
          <cell r="C628" t="str">
            <v>IsraVision</v>
          </cell>
          <cell r="F628" t="str">
            <v>#N/A Mandatory parameter [SECURITY] cannot be empty</v>
          </cell>
          <cell r="M628" t="str">
            <v>FALSE</v>
          </cell>
        </row>
        <row r="629">
          <cell r="C629" t="str">
            <v>MTN Group</v>
          </cell>
          <cell r="F629" t="str">
            <v>Communication Services</v>
          </cell>
          <cell r="M629" t="b">
            <v>0</v>
          </cell>
        </row>
        <row r="630">
          <cell r="C630"/>
          <cell r="F630" t="str">
            <v>#N/A Mandatory parameter [SECURITY] cannot be empty</v>
          </cell>
          <cell r="M630" t="str">
            <v>FALSE</v>
          </cell>
        </row>
        <row r="631">
          <cell r="C631" t="str">
            <v xml:space="preserve">Walker Greenbank </v>
          </cell>
          <cell r="F631" t="str">
            <v>#N/A Mandatory parameter [SECURITY] cannot be empty</v>
          </cell>
          <cell r="M631" t="str">
            <v>FALSE</v>
          </cell>
        </row>
        <row r="632">
          <cell r="C632" t="str">
            <v>Clipper Logistics</v>
          </cell>
          <cell r="F632" t="str">
            <v>#N/A Mandatory parameter [SECURITY] cannot be empty</v>
          </cell>
          <cell r="M632" t="str">
            <v>FALSE</v>
          </cell>
        </row>
        <row r="633">
          <cell r="C633" t="str">
            <v>Zytronics</v>
          </cell>
          <cell r="F633" t="str">
            <v>#N/A Mandatory parameter [SECURITY] cannot be empty</v>
          </cell>
          <cell r="M633" t="str">
            <v>FALSE</v>
          </cell>
        </row>
        <row r="634">
          <cell r="C634" t="str">
            <v>Belimo</v>
          </cell>
          <cell r="F634" t="str">
            <v>Industrials</v>
          </cell>
          <cell r="M634" t="b">
            <v>0</v>
          </cell>
        </row>
        <row r="635">
          <cell r="C635" t="str">
            <v xml:space="preserve">Staffline </v>
          </cell>
          <cell r="F635" t="str">
            <v>#N/A Mandatory parameter [SECURITY] cannot be empty</v>
          </cell>
          <cell r="M635" t="str">
            <v>FALSE</v>
          </cell>
        </row>
        <row r="636">
          <cell r="C636" t="str">
            <v>Xero</v>
          </cell>
          <cell r="F636" t="str">
            <v>Information Technology</v>
          </cell>
          <cell r="M636" t="b">
            <v>0</v>
          </cell>
        </row>
        <row r="637">
          <cell r="C637" t="str">
            <v>Sysmex</v>
          </cell>
          <cell r="F637" t="str">
            <v>#N/A Mandatory parameter [SECURITY] cannot be empty</v>
          </cell>
          <cell r="M637" t="str">
            <v>FALSE</v>
          </cell>
        </row>
        <row r="638">
          <cell r="C638" t="str">
            <v>NCC Group</v>
          </cell>
          <cell r="F638" t="str">
            <v>Information Technology</v>
          </cell>
          <cell r="M638" t="b">
            <v>0</v>
          </cell>
        </row>
        <row r="639">
          <cell r="C639" t="str">
            <v xml:space="preserve">James Latham </v>
          </cell>
          <cell r="F639" t="str">
            <v>Industrials</v>
          </cell>
          <cell r="M639" t="b">
            <v>1</v>
          </cell>
        </row>
        <row r="640">
          <cell r="C640" t="str">
            <v>Numis T500 Conf</v>
          </cell>
          <cell r="F640" t="str">
            <v>#N/A Mandatory parameter [SECURITY] cannot be empty</v>
          </cell>
          <cell r="M640" t="str">
            <v>FALSE</v>
          </cell>
        </row>
        <row r="641">
          <cell r="C641" t="str">
            <v>Nabtesco</v>
          </cell>
          <cell r="F641" t="str">
            <v>Industrials</v>
          </cell>
          <cell r="M641" t="b">
            <v>0</v>
          </cell>
        </row>
        <row r="642">
          <cell r="C642" t="str">
            <v>Zoo Digital</v>
          </cell>
          <cell r="F642" t="str">
            <v>#N/A Mandatory parameter [SECURITY] cannot be empty</v>
          </cell>
          <cell r="M642" t="str">
            <v>FALSE</v>
          </cell>
        </row>
        <row r="643">
          <cell r="C643" t="str">
            <v>Xinyi Glass</v>
          </cell>
          <cell r="F643" t="str">
            <v>#N/A Mandatory parameter [SECURITY] cannot be empty</v>
          </cell>
          <cell r="M643" t="str">
            <v>FALSE</v>
          </cell>
        </row>
        <row r="644">
          <cell r="C644" t="str">
            <v>Crompton Greaves Consumer Electricals</v>
          </cell>
          <cell r="F644" t="str">
            <v>Consumer Discretionary</v>
          </cell>
          <cell r="M644" t="b">
            <v>0</v>
          </cell>
        </row>
        <row r="645">
          <cell r="C645" t="str">
            <v>Bonmarche</v>
          </cell>
          <cell r="F645" t="str">
            <v>#N/A Mandatory parameter [SECURITY] cannot be empty</v>
          </cell>
          <cell r="M645" t="str">
            <v>FALSE</v>
          </cell>
        </row>
        <row r="646">
          <cell r="C646" t="str">
            <v>James Cropper</v>
          </cell>
          <cell r="F646" t="str">
            <v>#N/A Mandatory parameter [SECURITY] cannot be empty</v>
          </cell>
          <cell r="M646" t="str">
            <v>FALSE</v>
          </cell>
        </row>
        <row r="647">
          <cell r="C647" t="str">
            <v>IPG Photonics</v>
          </cell>
          <cell r="F647" t="str">
            <v>#N/A Mandatory parameter [SECURITY] cannot be empty</v>
          </cell>
          <cell r="M647" t="str">
            <v>FALSE</v>
          </cell>
        </row>
        <row r="648">
          <cell r="C648" t="str">
            <v>Sysmex</v>
          </cell>
          <cell r="F648" t="str">
            <v>#N/A Mandatory parameter [SECURITY] cannot be empty</v>
          </cell>
          <cell r="M648" t="str">
            <v>FALSE</v>
          </cell>
        </row>
        <row r="649">
          <cell r="C649" t="str">
            <v>Crompton Greaves Consumer Electricals</v>
          </cell>
          <cell r="F649" t="str">
            <v>Consumer Discretionary</v>
          </cell>
          <cell r="M649" t="b">
            <v>0</v>
          </cell>
        </row>
        <row r="650">
          <cell r="C650" t="str">
            <v>ASOS</v>
          </cell>
          <cell r="F650" t="str">
            <v>#N/A Mandatory parameter [SECURITY] cannot be empty</v>
          </cell>
          <cell r="M650" t="str">
            <v>FALSE</v>
          </cell>
        </row>
        <row r="651">
          <cell r="C651" t="str">
            <v>Localiza</v>
          </cell>
          <cell r="F651" t="str">
            <v>Industrials</v>
          </cell>
          <cell r="M651" t="b">
            <v>0</v>
          </cell>
        </row>
        <row r="652">
          <cell r="C652" t="str">
            <v>Grupo Financiero Banorte</v>
          </cell>
          <cell r="F652" t="str">
            <v>#N/A Mandatory parameter [SECURITY] cannot be empty</v>
          </cell>
          <cell r="M652" t="str">
            <v>FALSE</v>
          </cell>
        </row>
        <row r="653">
          <cell r="C653" t="str">
            <v>Wynnstay Group</v>
          </cell>
          <cell r="F653" t="str">
            <v>Consumer Staples</v>
          </cell>
          <cell r="M653" t="b">
            <v>1</v>
          </cell>
        </row>
        <row r="654">
          <cell r="C654" t="str">
            <v>Iomart</v>
          </cell>
          <cell r="F654" t="str">
            <v>Information Technology</v>
          </cell>
          <cell r="M654" t="b">
            <v>0</v>
          </cell>
        </row>
        <row r="655">
          <cell r="C655" t="str">
            <v>Shell</v>
          </cell>
          <cell r="F655" t="str">
            <v>Energy</v>
          </cell>
          <cell r="M655" t="b">
            <v>0</v>
          </cell>
        </row>
        <row r="656">
          <cell r="C656" t="str">
            <v>Vifor Pharma</v>
          </cell>
          <cell r="F656" t="str">
            <v>#N/A Mandatory parameter [SECURITY] cannot be empty</v>
          </cell>
          <cell r="M656" t="str">
            <v>FALSE</v>
          </cell>
        </row>
        <row r="657">
          <cell r="C657" t="str">
            <v>Hella</v>
          </cell>
          <cell r="F657" t="str">
            <v>Consumer Discretionary</v>
          </cell>
          <cell r="M657" t="str">
            <v>FALSE</v>
          </cell>
        </row>
        <row r="658">
          <cell r="C658" t="str">
            <v>Vifor Pharma</v>
          </cell>
          <cell r="F658" t="str">
            <v>#N/A Mandatory parameter [SECURITY] cannot be empty</v>
          </cell>
          <cell r="M658" t="str">
            <v>FALSE</v>
          </cell>
        </row>
        <row r="659">
          <cell r="C659" t="str">
            <v>Hella</v>
          </cell>
          <cell r="F659" t="str">
            <v>Consumer Discretionary</v>
          </cell>
          <cell r="M659" t="str">
            <v>FALSE</v>
          </cell>
        </row>
        <row r="660">
          <cell r="C660" t="str">
            <v>John Laing Infrastructure</v>
          </cell>
          <cell r="F660" t="str">
            <v>#N/A Mandatory parameter [SECURITY] cannot be empty</v>
          </cell>
          <cell r="M660" t="str">
            <v>FALSE</v>
          </cell>
        </row>
        <row r="661">
          <cell r="C661" t="str">
            <v xml:space="preserve">SIG </v>
          </cell>
          <cell r="F661" t="str">
            <v>#N/A Mandatory parameter [SECURITY] cannot be empty</v>
          </cell>
          <cell r="M661" t="str">
            <v>FALSE</v>
          </cell>
        </row>
        <row r="662">
          <cell r="C662"/>
          <cell r="F662" t="str">
            <v>#N/A Mandatory parameter [SECURITY] cannot be empty</v>
          </cell>
          <cell r="M662" t="str">
            <v>FALSE</v>
          </cell>
        </row>
        <row r="663">
          <cell r="C663" t="str">
            <v>Standard Life Aberdeen</v>
          </cell>
          <cell r="F663" t="str">
            <v>#N/A Mandatory parameter [SECURITY] cannot be empty</v>
          </cell>
          <cell r="M663" t="str">
            <v>FALSE</v>
          </cell>
        </row>
        <row r="664">
          <cell r="C664" t="str">
            <v xml:space="preserve">Kroton </v>
          </cell>
          <cell r="F664" t="str">
            <v>#N/A Mandatory parameter [SECURITY] cannot be empty</v>
          </cell>
          <cell r="M664" t="str">
            <v>FALSE</v>
          </cell>
        </row>
        <row r="665">
          <cell r="C665" t="str">
            <v>Tracsis</v>
          </cell>
          <cell r="F665" t="str">
            <v>Information Technology</v>
          </cell>
          <cell r="M665" t="b">
            <v>1</v>
          </cell>
        </row>
        <row r="666">
          <cell r="C666" t="str">
            <v>GB Group</v>
          </cell>
          <cell r="F666" t="str">
            <v>Information Technology</v>
          </cell>
          <cell r="M666" t="b">
            <v>1</v>
          </cell>
        </row>
        <row r="667">
          <cell r="C667" t="str">
            <v xml:space="preserve">National Grid </v>
          </cell>
          <cell r="F667" t="str">
            <v>Utilities</v>
          </cell>
          <cell r="M667" t="b">
            <v>0</v>
          </cell>
        </row>
        <row r="668">
          <cell r="C668" t="str">
            <v>Alliance Pharma</v>
          </cell>
          <cell r="F668" t="str">
            <v>Health Care</v>
          </cell>
          <cell r="M668" t="b">
            <v>1</v>
          </cell>
        </row>
        <row r="669">
          <cell r="C669" t="str">
            <v xml:space="preserve">Walker Greenbank </v>
          </cell>
          <cell r="F669" t="str">
            <v>#N/A Mandatory parameter [SECURITY] cannot be empty</v>
          </cell>
          <cell r="M669" t="str">
            <v>FALSE</v>
          </cell>
        </row>
        <row r="670">
          <cell r="C670" t="str">
            <v>Delta Plus</v>
          </cell>
          <cell r="F670" t="str">
            <v>#N/A Mandatory parameter [SECURITY] cannot be empty</v>
          </cell>
          <cell r="M670" t="str">
            <v>FALSE</v>
          </cell>
        </row>
        <row r="671">
          <cell r="C671" t="str">
            <v>Reckitt Benckiser</v>
          </cell>
          <cell r="F671" t="str">
            <v>#N/A Mandatory parameter [SECURITY] cannot be empty</v>
          </cell>
          <cell r="M671" t="str">
            <v>FALSE</v>
          </cell>
        </row>
        <row r="672">
          <cell r="C672" t="str">
            <v>ResMed</v>
          </cell>
          <cell r="F672" t="str">
            <v>#N/A Mandatory parameter [SECURITY] cannot be empty</v>
          </cell>
          <cell r="M672" t="str">
            <v>FALSE</v>
          </cell>
        </row>
        <row r="673">
          <cell r="C673" t="str">
            <v>Ossur</v>
          </cell>
          <cell r="F673" t="str">
            <v>Health Care</v>
          </cell>
          <cell r="M673" t="b">
            <v>0</v>
          </cell>
        </row>
        <row r="674">
          <cell r="C674" t="str">
            <v>AG Barr</v>
          </cell>
          <cell r="F674" t="str">
            <v>Consumer Staples</v>
          </cell>
          <cell r="M674" t="b">
            <v>0</v>
          </cell>
        </row>
        <row r="675">
          <cell r="C675" t="str">
            <v>Barloworld (Investec)</v>
          </cell>
          <cell r="F675" t="str">
            <v>Industrials</v>
          </cell>
          <cell r="M675" t="b">
            <v>0</v>
          </cell>
        </row>
        <row r="676">
          <cell r="C676" t="str">
            <v>Zytronics</v>
          </cell>
          <cell r="F676" t="str">
            <v>#N/A Mandatory parameter [SECURITY] cannot be empty</v>
          </cell>
          <cell r="M676" t="str">
            <v>FALSE</v>
          </cell>
        </row>
        <row r="677">
          <cell r="C677" t="str">
            <v>Animalcare</v>
          </cell>
          <cell r="F677" t="str">
            <v>#N/A Mandatory parameter [SECURITY] cannot be empty</v>
          </cell>
          <cell r="M677" t="str">
            <v>FALSE</v>
          </cell>
        </row>
        <row r="678">
          <cell r="C678" t="str">
            <v>Treatt</v>
          </cell>
          <cell r="F678" t="str">
            <v>Materials</v>
          </cell>
          <cell r="M678" t="b">
            <v>0</v>
          </cell>
        </row>
        <row r="679">
          <cell r="C679"/>
          <cell r="F679" t="str">
            <v>#N/A Mandatory parameter [SECURITY] cannot be empty</v>
          </cell>
          <cell r="M679" t="str">
            <v>FALSE</v>
          </cell>
        </row>
        <row r="680">
          <cell r="C680" t="str">
            <v>Libstar</v>
          </cell>
          <cell r="F680" t="str">
            <v>#N/A Mandatory parameter [SECURITY] cannot be empty</v>
          </cell>
          <cell r="M680" t="str">
            <v>FALSE</v>
          </cell>
        </row>
        <row r="681">
          <cell r="C681" t="str">
            <v xml:space="preserve">Croda </v>
          </cell>
          <cell r="F681" t="str">
            <v>Materials</v>
          </cell>
          <cell r="M681" t="b">
            <v>0</v>
          </cell>
        </row>
        <row r="682">
          <cell r="C682" t="str">
            <v>Virbac</v>
          </cell>
          <cell r="F682" t="str">
            <v>#N/A Mandatory parameter [SECURITY] cannot be empty</v>
          </cell>
          <cell r="M682" t="str">
            <v>FALSE</v>
          </cell>
        </row>
        <row r="683">
          <cell r="C683" t="str">
            <v xml:space="preserve">James Halstead </v>
          </cell>
          <cell r="F683" t="str">
            <v>Industrials</v>
          </cell>
          <cell r="M683" t="b">
            <v>1</v>
          </cell>
        </row>
        <row r="684">
          <cell r="C684" t="str">
            <v xml:space="preserve">National Grid </v>
          </cell>
          <cell r="F684" t="str">
            <v>Utilities</v>
          </cell>
          <cell r="M684" t="b">
            <v>0</v>
          </cell>
        </row>
        <row r="685">
          <cell r="C685" t="str">
            <v>Nichols</v>
          </cell>
          <cell r="F685" t="str">
            <v>#N/A Mandatory parameter [SECURITY] cannot be empty</v>
          </cell>
          <cell r="M685" t="b">
            <v>1</v>
          </cell>
        </row>
        <row r="686">
          <cell r="C686" t="str">
            <v>Boskalis</v>
          </cell>
          <cell r="F686" t="str">
            <v>#N/A Mandatory parameter [SECURITY] cannot be empty</v>
          </cell>
          <cell r="M686" t="str">
            <v>FALSE</v>
          </cell>
        </row>
        <row r="687">
          <cell r="C687" t="str">
            <v>Giant</v>
          </cell>
          <cell r="F687" t="str">
            <v>#N/A Mandatory parameter [SECURITY] cannot be empty</v>
          </cell>
          <cell r="M687" t="str">
            <v>FALSE</v>
          </cell>
        </row>
        <row r="688">
          <cell r="C688" t="str">
            <v>Accesso</v>
          </cell>
          <cell r="F688" t="str">
            <v>#N/A Mandatory parameter [SECURITY] cannot be empty</v>
          </cell>
          <cell r="M688" t="str">
            <v>FALSE</v>
          </cell>
        </row>
        <row r="689">
          <cell r="C689" t="str">
            <v>TVB</v>
          </cell>
          <cell r="F689" t="str">
            <v>#N/A Mandatory parameter [SECURITY] cannot be empty</v>
          </cell>
          <cell r="M689" t="str">
            <v>FALSE</v>
          </cell>
        </row>
        <row r="690">
          <cell r="C690" t="str">
            <v>Jollibee</v>
          </cell>
          <cell r="F690" t="str">
            <v>Consumer Discretionary</v>
          </cell>
          <cell r="M690" t="b">
            <v>0</v>
          </cell>
        </row>
        <row r="691">
          <cell r="C691" t="str">
            <v>Next</v>
          </cell>
          <cell r="F691" t="str">
            <v>#N/A Mandatory parameter [SECURITY] cannot be empty</v>
          </cell>
          <cell r="M691" t="str">
            <v>FALSE</v>
          </cell>
        </row>
        <row r="692">
          <cell r="C692"/>
          <cell r="F692" t="str">
            <v>#N/A Mandatory parameter [SECURITY] cannot be empty</v>
          </cell>
          <cell r="M692" t="str">
            <v>FALSE</v>
          </cell>
        </row>
        <row r="693">
          <cell r="C693" t="str">
            <v>Alliance Pharma</v>
          </cell>
          <cell r="F693" t="str">
            <v>Health Care</v>
          </cell>
          <cell r="M693" t="b">
            <v>1</v>
          </cell>
        </row>
        <row r="694">
          <cell r="C694" t="str">
            <v>Mersen</v>
          </cell>
          <cell r="F694" t="str">
            <v>#N/A Mandatory parameter [SECURITY] cannot be empty</v>
          </cell>
          <cell r="M694" t="str">
            <v>FALSE</v>
          </cell>
        </row>
        <row r="695">
          <cell r="C695"/>
          <cell r="F695" t="str">
            <v>#N/A Mandatory parameter [SECURITY] cannot be empty</v>
          </cell>
          <cell r="M695" t="str">
            <v>FALSE</v>
          </cell>
        </row>
        <row r="696">
          <cell r="C696" t="str">
            <v xml:space="preserve">Hill &amp; Smith </v>
          </cell>
          <cell r="F696" t="str">
            <v>Materials</v>
          </cell>
          <cell r="M696" t="b">
            <v>0</v>
          </cell>
        </row>
        <row r="697">
          <cell r="C697" t="str">
            <v xml:space="preserve">Spectris </v>
          </cell>
          <cell r="F697" t="str">
            <v>Information Technology</v>
          </cell>
          <cell r="M697" t="b">
            <v>0</v>
          </cell>
        </row>
        <row r="698">
          <cell r="C698" t="str">
            <v xml:space="preserve">Rotork </v>
          </cell>
          <cell r="F698" t="str">
            <v>Industrials</v>
          </cell>
          <cell r="M698" t="b">
            <v>0</v>
          </cell>
        </row>
        <row r="699">
          <cell r="C699" t="str">
            <v>O'Reilly</v>
          </cell>
          <cell r="F699" t="str">
            <v>#N/A Mandatory parameter [SECURITY] cannot be empty</v>
          </cell>
          <cell r="M699" t="str">
            <v>FALSE</v>
          </cell>
        </row>
        <row r="700">
          <cell r="C700" t="str">
            <v>Standard Life</v>
          </cell>
          <cell r="F700" t="str">
            <v>#N/A Mandatory parameter [SECURITY] cannot be empty</v>
          </cell>
          <cell r="M700" t="str">
            <v>FALSE</v>
          </cell>
        </row>
        <row r="701">
          <cell r="C701" t="str">
            <v>James Fisher &amp; Sons</v>
          </cell>
          <cell r="F701" t="str">
            <v>Industrials</v>
          </cell>
          <cell r="M701" t="b">
            <v>0</v>
          </cell>
        </row>
        <row r="702">
          <cell r="C702" t="str">
            <v>Nichols</v>
          </cell>
          <cell r="F702" t="str">
            <v>#N/A Mandatory parameter [SECURITY] cannot be empty</v>
          </cell>
          <cell r="M702" t="b">
            <v>1</v>
          </cell>
        </row>
        <row r="703">
          <cell r="C703" t="str">
            <v xml:space="preserve">Kerry Group </v>
          </cell>
          <cell r="F703" t="str">
            <v>Consumer Staples</v>
          </cell>
          <cell r="M703" t="b">
            <v>0</v>
          </cell>
        </row>
        <row r="704">
          <cell r="C704"/>
          <cell r="F704" t="str">
            <v>#N/A Mandatory parameter [SECURITY] cannot be empty</v>
          </cell>
          <cell r="M704" t="str">
            <v>FALSE</v>
          </cell>
        </row>
        <row r="705">
          <cell r="C705" t="str">
            <v>James Fisher &amp; Sons</v>
          </cell>
          <cell r="F705" t="str">
            <v>Industrials</v>
          </cell>
          <cell r="M705" t="b">
            <v>0</v>
          </cell>
        </row>
        <row r="706">
          <cell r="C706" t="str">
            <v>Wynnstay Group</v>
          </cell>
          <cell r="F706" t="str">
            <v>Consumer Staples</v>
          </cell>
          <cell r="M706" t="b">
            <v>1</v>
          </cell>
        </row>
        <row r="707">
          <cell r="C707" t="str">
            <v xml:space="preserve">NWF Group </v>
          </cell>
          <cell r="F707" t="str">
            <v>#N/A Mandatory parameter [SECURITY] cannot be empty</v>
          </cell>
          <cell r="M707" t="str">
            <v>FALSE</v>
          </cell>
        </row>
        <row r="708">
          <cell r="C708" t="str">
            <v xml:space="preserve">Staffline </v>
          </cell>
          <cell r="F708" t="str">
            <v>#N/A Mandatory parameter [SECURITY] cannot be empty</v>
          </cell>
          <cell r="M708" t="str">
            <v>FALSE</v>
          </cell>
        </row>
        <row r="709">
          <cell r="C709" t="str">
            <v>Ideagen</v>
          </cell>
          <cell r="F709" t="str">
            <v>#N/A Mandatory parameter [SECURITY] cannot be empty</v>
          </cell>
          <cell r="M709" t="str">
            <v>FALSE</v>
          </cell>
        </row>
        <row r="710">
          <cell r="C710" t="str">
            <v>Watkins Jones</v>
          </cell>
          <cell r="F710" t="str">
            <v>#N/A Mandatory parameter [SECURITY] cannot be empty</v>
          </cell>
          <cell r="M710" t="str">
            <v>FALSE</v>
          </cell>
        </row>
        <row r="711">
          <cell r="C711" t="str">
            <v>Manx Telecom</v>
          </cell>
          <cell r="F711" t="str">
            <v>#N/A Mandatory parameter [SECURITY] cannot be empty</v>
          </cell>
          <cell r="M711" t="str">
            <v>FALSE</v>
          </cell>
        </row>
        <row r="712">
          <cell r="C712" t="str">
            <v>Treatt</v>
          </cell>
          <cell r="F712" t="str">
            <v>Materials</v>
          </cell>
          <cell r="M712" t="b">
            <v>0</v>
          </cell>
        </row>
        <row r="713">
          <cell r="C713" t="str">
            <v>Strix</v>
          </cell>
          <cell r="F713" t="str">
            <v>#N/A Mandatory parameter [SECURITY] cannot be empty</v>
          </cell>
          <cell r="M713" t="str">
            <v>FALSE</v>
          </cell>
        </row>
        <row r="714">
          <cell r="C714" t="str">
            <v xml:space="preserve">Rotork </v>
          </cell>
          <cell r="F714" t="str">
            <v>Industrials</v>
          </cell>
          <cell r="M714" t="b">
            <v>0</v>
          </cell>
        </row>
        <row r="715">
          <cell r="C715" t="str">
            <v>On the Beach</v>
          </cell>
          <cell r="F715" t="str">
            <v>#N/A Mandatory parameter [SECURITY] cannot be empty</v>
          </cell>
          <cell r="M715" t="str">
            <v>FALSE</v>
          </cell>
        </row>
        <row r="716">
          <cell r="C716" t="str">
            <v>Medicrea</v>
          </cell>
          <cell r="F716" t="str">
            <v>#N/A Mandatory parameter [SECURITY] cannot be empty</v>
          </cell>
          <cell r="M716" t="str">
            <v>FALSE</v>
          </cell>
        </row>
        <row r="717">
          <cell r="C717" t="str">
            <v xml:space="preserve">James Latham </v>
          </cell>
          <cell r="F717" t="str">
            <v>#N/A Mandatory parameter [SECURITY] cannot be empty</v>
          </cell>
          <cell r="M717" t="b">
            <v>1</v>
          </cell>
        </row>
        <row r="718">
          <cell r="C718" t="str">
            <v>GB Group</v>
          </cell>
          <cell r="F718" t="str">
            <v>Information Technology</v>
          </cell>
          <cell r="M718" t="b">
            <v>1</v>
          </cell>
        </row>
        <row r="719">
          <cell r="C719" t="str">
            <v>Pets at Home</v>
          </cell>
          <cell r="F719" t="str">
            <v>#N/A Mandatory parameter [SECURITY] cannot be empty</v>
          </cell>
          <cell r="M719" t="str">
            <v>FALSE</v>
          </cell>
        </row>
        <row r="720">
          <cell r="C720" t="str">
            <v>i3 Energy</v>
          </cell>
          <cell r="F720" t="str">
            <v>#N/A Mandatory parameter [SECURITY] cannot be empty</v>
          </cell>
          <cell r="M720" t="str">
            <v>FALSE</v>
          </cell>
        </row>
        <row r="721">
          <cell r="C721" t="str">
            <v>Parkmead</v>
          </cell>
          <cell r="F721" t="str">
            <v>#N/A Mandatory parameter [SECURITY] cannot be empty</v>
          </cell>
          <cell r="M721" t="str">
            <v>FALSE</v>
          </cell>
        </row>
        <row r="722">
          <cell r="C722" t="str">
            <v>Assura</v>
          </cell>
          <cell r="F722" t="str">
            <v>Real Estate</v>
          </cell>
          <cell r="M722" t="b">
            <v>0</v>
          </cell>
        </row>
        <row r="723">
          <cell r="C723" t="str">
            <v>Delphi Auto</v>
          </cell>
          <cell r="F723" t="str">
            <v>#N/A Mandatory parameter [SECURITY] cannot be empty</v>
          </cell>
          <cell r="M723" t="str">
            <v>FALSE</v>
          </cell>
        </row>
        <row r="724">
          <cell r="C724" t="str">
            <v>Treatt</v>
          </cell>
          <cell r="F724" t="str">
            <v>Materials</v>
          </cell>
          <cell r="M724" t="b">
            <v>0</v>
          </cell>
        </row>
        <row r="725">
          <cell r="C725" t="str">
            <v xml:space="preserve">Avon Rubber </v>
          </cell>
          <cell r="F725" t="str">
            <v>#N/A Mandatory parameter [SECURITY] cannot be empty</v>
          </cell>
          <cell r="M725" t="str">
            <v>FALSE</v>
          </cell>
        </row>
        <row r="726">
          <cell r="C726" t="str">
            <v>Henry Boot</v>
          </cell>
          <cell r="F726" t="str">
            <v>#N/A Mandatory parameter [SECURITY] cannot be empty</v>
          </cell>
          <cell r="M726" t="str">
            <v>FALSE</v>
          </cell>
        </row>
        <row r="727">
          <cell r="C727" t="str">
            <v>GlaxoSmithKline</v>
          </cell>
          <cell r="F727" t="str">
            <v>#N/A Mandatory parameter [SECURITY] cannot be empty</v>
          </cell>
          <cell r="M727" t="str">
            <v>FALSE</v>
          </cell>
        </row>
        <row r="728">
          <cell r="C728" t="str">
            <v>Portmeirion Group</v>
          </cell>
          <cell r="F728" t="str">
            <v>#N/A Mandatory parameter [SECURITY] cannot be empty</v>
          </cell>
          <cell r="M728" t="str">
            <v>FALSE</v>
          </cell>
        </row>
        <row r="729">
          <cell r="C729" t="str">
            <v xml:space="preserve">NWF Group </v>
          </cell>
          <cell r="F729" t="str">
            <v>#N/A Mandatory parameter [SECURITY] cannot be empty</v>
          </cell>
          <cell r="M729" t="str">
            <v>FALSE</v>
          </cell>
        </row>
        <row r="730">
          <cell r="C730" t="str">
            <v xml:space="preserve">Staffline </v>
          </cell>
          <cell r="F730" t="str">
            <v>#N/A Mandatory parameter [SECURITY] cannot be empty</v>
          </cell>
          <cell r="M730" t="str">
            <v>FALSE</v>
          </cell>
        </row>
        <row r="731">
          <cell r="C731" t="str">
            <v xml:space="preserve">Sprue Aegis </v>
          </cell>
          <cell r="F731" t="str">
            <v>#N/A Mandatory parameter [SECURITY] cannot be empty</v>
          </cell>
          <cell r="M731" t="str">
            <v>FALSE</v>
          </cell>
        </row>
        <row r="732">
          <cell r="C732" t="str">
            <v xml:space="preserve">Croda </v>
          </cell>
          <cell r="F732" t="str">
            <v>Materials</v>
          </cell>
          <cell r="M732" t="b">
            <v>0</v>
          </cell>
        </row>
        <row r="733">
          <cell r="C733" t="str">
            <v>Parkmead</v>
          </cell>
          <cell r="F733" t="str">
            <v>#N/A Mandatory parameter [SECURITY] cannot be empty</v>
          </cell>
          <cell r="M733" t="str">
            <v>FALSE</v>
          </cell>
        </row>
        <row r="734">
          <cell r="C734" t="str">
            <v>NMB Bank</v>
          </cell>
          <cell r="F734" t="str">
            <v>#N/A Mandatory parameter [SECURITY] cannot be empty</v>
          </cell>
          <cell r="M734" t="str">
            <v>FALSE</v>
          </cell>
        </row>
        <row r="735">
          <cell r="C735" t="str">
            <v>Tanzania Breweries Ltd</v>
          </cell>
          <cell r="F735" t="str">
            <v>#N/A Mandatory parameter [SECURITY] cannot be empty</v>
          </cell>
          <cell r="M735" t="str">
            <v>FALSE</v>
          </cell>
        </row>
        <row r="736">
          <cell r="C736" t="str">
            <v>Dar es Salaam Stock Exchange</v>
          </cell>
          <cell r="F736" t="str">
            <v>#N/A Mandatory parameter [SECURITY] cannot be empty</v>
          </cell>
          <cell r="M736" t="str">
            <v>FALSE</v>
          </cell>
        </row>
        <row r="737">
          <cell r="C737" t="str">
            <v>Safaricom</v>
          </cell>
          <cell r="F737" t="str">
            <v>#N/A Mandatory parameter [SECURITY] cannot be empty</v>
          </cell>
          <cell r="M737" t="str">
            <v>FALSE</v>
          </cell>
        </row>
        <row r="738">
          <cell r="C738" t="str">
            <v>Wandisco</v>
          </cell>
          <cell r="F738" t="str">
            <v>#N/A Mandatory parameter [SECURITY] cannot be empty</v>
          </cell>
          <cell r="M738" t="str">
            <v>FALSE</v>
          </cell>
        </row>
        <row r="739">
          <cell r="C739" t="str">
            <v>EABL</v>
          </cell>
          <cell r="F739" t="str">
            <v>#N/A Mandatory parameter [SECURITY] cannot be empty</v>
          </cell>
          <cell r="M739" t="str">
            <v>FALSE</v>
          </cell>
        </row>
        <row r="740">
          <cell r="C740" t="str">
            <v>Equity Bank</v>
          </cell>
          <cell r="F740" t="str">
            <v>#N/A Mandatory parameter [SECURITY] cannot be empty</v>
          </cell>
          <cell r="M740" t="str">
            <v>FALSE</v>
          </cell>
        </row>
        <row r="741">
          <cell r="C741" t="str">
            <v>WPP Scangroup</v>
          </cell>
          <cell r="F741" t="str">
            <v>#N/A Mandatory parameter [SECURITY] cannot be empty</v>
          </cell>
          <cell r="M741" t="str">
            <v>FALSE</v>
          </cell>
        </row>
        <row r="742">
          <cell r="C742" t="str">
            <v>DFCU limited</v>
          </cell>
          <cell r="F742" t="str">
            <v>#N/A Mandatory parameter [SECURITY] cannot be empty</v>
          </cell>
          <cell r="M742" t="str">
            <v>FALSE</v>
          </cell>
        </row>
        <row r="743">
          <cell r="C743" t="str">
            <v>UMEME</v>
          </cell>
          <cell r="F743" t="str">
            <v>#N/A Mandatory parameter [SECURITY] cannot be empty</v>
          </cell>
          <cell r="M743" t="str">
            <v>FALSE</v>
          </cell>
        </row>
        <row r="744">
          <cell r="C744" t="str">
            <v xml:space="preserve">M&amp;C Saatchi </v>
          </cell>
          <cell r="F744" t="str">
            <v>#N/A Mandatory parameter [SECURITY] cannot be empty</v>
          </cell>
          <cell r="M744" t="str">
            <v>FALSE</v>
          </cell>
        </row>
        <row r="745">
          <cell r="C745" t="str">
            <v>Advanced Medical Solutions</v>
          </cell>
          <cell r="F745" t="str">
            <v>Health Care</v>
          </cell>
          <cell r="M745" t="b">
            <v>1</v>
          </cell>
        </row>
        <row r="746">
          <cell r="C746" t="str">
            <v>Next (UBS)</v>
          </cell>
          <cell r="F746" t="str">
            <v>#N/A Mandatory parameter [SECURITY] cannot be empty</v>
          </cell>
          <cell r="M746" t="str">
            <v>FALSE</v>
          </cell>
        </row>
        <row r="747">
          <cell r="C747" t="str">
            <v xml:space="preserve">Walker Greenbank </v>
          </cell>
          <cell r="F747" t="str">
            <v>#N/A Mandatory parameter [SECURITY] cannot be empty</v>
          </cell>
          <cell r="M747" t="str">
            <v>FALSE</v>
          </cell>
        </row>
        <row r="748">
          <cell r="C748" t="str">
            <v>Clinigen</v>
          </cell>
          <cell r="F748" t="str">
            <v>#N/A Mandatory parameter [SECURITY] cannot be empty</v>
          </cell>
          <cell r="M748" t="str">
            <v>FALSE</v>
          </cell>
        </row>
        <row r="749">
          <cell r="C749" t="str">
            <v>Anpario</v>
          </cell>
          <cell r="F749" t="str">
            <v>#N/A Mandatory parameter [SECURITY] cannot be empty</v>
          </cell>
          <cell r="M749" t="str">
            <v>FALSE</v>
          </cell>
        </row>
        <row r="750">
          <cell r="C750" t="str">
            <v>AG Barr</v>
          </cell>
          <cell r="F750" t="str">
            <v>Consumer Staples</v>
          </cell>
          <cell r="M750" t="b">
            <v>0</v>
          </cell>
        </row>
        <row r="751">
          <cell r="C751" t="str">
            <v>Marico</v>
          </cell>
          <cell r="F751" t="str">
            <v>#N/A Mandatory parameter [SECURITY] cannot be empty</v>
          </cell>
          <cell r="M751" t="b">
            <v>0</v>
          </cell>
        </row>
        <row r="752">
          <cell r="C752" t="str">
            <v xml:space="preserve">Sprue Aegis </v>
          </cell>
          <cell r="F752" t="str">
            <v>#N/A Mandatory parameter [SECURITY] cannot be empty</v>
          </cell>
          <cell r="M752" t="str">
            <v>FALSE</v>
          </cell>
        </row>
        <row r="753">
          <cell r="C753" t="str">
            <v>Ecolab</v>
          </cell>
          <cell r="F753" t="str">
            <v>Materials</v>
          </cell>
          <cell r="M753" t="b">
            <v>0</v>
          </cell>
        </row>
        <row r="754">
          <cell r="C754" t="str">
            <v>Vietnam Enterprise Investments (VEIL)</v>
          </cell>
          <cell r="F754" t="str">
            <v>#N/A Mandatory parameter [SECURITY] cannot be empty</v>
          </cell>
          <cell r="M754" t="str">
            <v>FALSE</v>
          </cell>
        </row>
        <row r="755">
          <cell r="C755" t="str">
            <v>High Tech Payment Systems</v>
          </cell>
          <cell r="F755" t="str">
            <v>#N/A Mandatory parameter [SECURITY] cannot be empty</v>
          </cell>
          <cell r="M755" t="str">
            <v>FALSE</v>
          </cell>
        </row>
        <row r="756">
          <cell r="C756" t="str">
            <v>Safestyle</v>
          </cell>
          <cell r="F756" t="str">
            <v>#N/A Mandatory parameter [SECURITY] cannot be empty</v>
          </cell>
          <cell r="M756" t="str">
            <v>FALSE</v>
          </cell>
        </row>
        <row r="757">
          <cell r="C757" t="str">
            <v>Accesso</v>
          </cell>
          <cell r="F757" t="str">
            <v>#N/A Mandatory parameter [SECURITY] cannot be empty</v>
          </cell>
          <cell r="M757" t="str">
            <v>FALSE</v>
          </cell>
        </row>
        <row r="758">
          <cell r="C758" t="str">
            <v>James Fisher &amp; Sons</v>
          </cell>
          <cell r="F758" t="str">
            <v>Industrials</v>
          </cell>
          <cell r="M758" t="b">
            <v>0</v>
          </cell>
        </row>
        <row r="759">
          <cell r="C759" t="str">
            <v>RELX (Netherlands)</v>
          </cell>
          <cell r="F759" t="str">
            <v>#N/A Mandatory parameter [SECURITY] cannot be empty</v>
          </cell>
          <cell r="M759" t="str">
            <v>FALSE</v>
          </cell>
        </row>
        <row r="760">
          <cell r="C760" t="str">
            <v xml:space="preserve">Abcam </v>
          </cell>
          <cell r="F760" t="str">
            <v>Health Care</v>
          </cell>
          <cell r="M760" t="b">
            <v>0</v>
          </cell>
        </row>
        <row r="761">
          <cell r="C761" t="str">
            <v>Investec</v>
          </cell>
          <cell r="F761" t="str">
            <v>#N/A Mandatory parameter [SECURITY] cannot be empty</v>
          </cell>
          <cell r="M761" t="str">
            <v>FALSE</v>
          </cell>
        </row>
        <row r="762">
          <cell r="C762" t="str">
            <v>Alliance Pharma</v>
          </cell>
          <cell r="F762" t="str">
            <v>Health Care</v>
          </cell>
          <cell r="M762" t="b">
            <v>1</v>
          </cell>
        </row>
        <row r="763">
          <cell r="C763" t="str">
            <v>Restore PLC</v>
          </cell>
          <cell r="F763" t="str">
            <v>Industrials</v>
          </cell>
          <cell r="M763" t="b">
            <v>1</v>
          </cell>
        </row>
        <row r="764">
          <cell r="C764" t="str">
            <v>Manx Telecom</v>
          </cell>
          <cell r="F764" t="str">
            <v>#N/A Mandatory parameter [SECURITY] cannot be empty</v>
          </cell>
          <cell r="M764" t="str">
            <v>FALSE</v>
          </cell>
        </row>
        <row r="765">
          <cell r="C765" t="str">
            <v xml:space="preserve">Kroton </v>
          </cell>
          <cell r="F765" t="str">
            <v>#N/A Mandatory parameter [SECURITY] cannot be empty</v>
          </cell>
          <cell r="M765" t="str">
            <v>FALSE</v>
          </cell>
        </row>
        <row r="766">
          <cell r="C766" t="str">
            <v>Mattioli Woods</v>
          </cell>
          <cell r="F766" t="str">
            <v>Financials</v>
          </cell>
          <cell r="M766" t="b">
            <v>1</v>
          </cell>
        </row>
        <row r="767">
          <cell r="C767" t="str">
            <v>Dechra Pharmaceuticals</v>
          </cell>
          <cell r="F767" t="str">
            <v>Health Care</v>
          </cell>
          <cell r="M767" t="str">
            <v>FALSE</v>
          </cell>
        </row>
        <row r="768">
          <cell r="C768" t="str">
            <v>Mattioli Woods</v>
          </cell>
          <cell r="F768" t="str">
            <v>Financials</v>
          </cell>
          <cell r="M768" t="b">
            <v>1</v>
          </cell>
        </row>
        <row r="769">
          <cell r="C769" t="str">
            <v>RWS Holdings</v>
          </cell>
          <cell r="F769" t="str">
            <v>Industrials</v>
          </cell>
          <cell r="M769" t="b">
            <v>1</v>
          </cell>
        </row>
        <row r="770">
          <cell r="C770" t="str">
            <v xml:space="preserve">Johnson Service Group </v>
          </cell>
          <cell r="F770" t="str">
            <v>#N/A Mandatory parameter [SECURITY] cannot be empty</v>
          </cell>
          <cell r="M770" t="b">
            <v>1</v>
          </cell>
        </row>
        <row r="771">
          <cell r="C771" t="str">
            <v xml:space="preserve">Rotork </v>
          </cell>
          <cell r="F771" t="str">
            <v>Industrials</v>
          </cell>
          <cell r="M771" t="b">
            <v>0</v>
          </cell>
        </row>
        <row r="772">
          <cell r="C772" t="str">
            <v>Ossur</v>
          </cell>
          <cell r="F772" t="str">
            <v>Health Care</v>
          </cell>
          <cell r="M772" t="b">
            <v>0</v>
          </cell>
        </row>
        <row r="773">
          <cell r="C773" t="str">
            <v xml:space="preserve">New relic Inc. </v>
          </cell>
          <cell r="F773" t="str">
            <v>#N/A Mandatory parameter [SECURITY] cannot be empty</v>
          </cell>
          <cell r="M773" t="str">
            <v>FALSE</v>
          </cell>
        </row>
        <row r="774">
          <cell r="C774" t="str">
            <v>BTG Group</v>
          </cell>
          <cell r="F774" t="str">
            <v>#N/A Mandatory parameter [SECURITY] cannot be empty</v>
          </cell>
          <cell r="M774" t="str">
            <v>FALSE</v>
          </cell>
        </row>
        <row r="775">
          <cell r="C775" t="str">
            <v xml:space="preserve">NWF Group </v>
          </cell>
          <cell r="F775" t="str">
            <v>#N/A Mandatory parameter [SECURITY] cannot be empty</v>
          </cell>
          <cell r="M775" t="str">
            <v>FALSE</v>
          </cell>
        </row>
        <row r="776">
          <cell r="C776" t="str">
            <v>Restore PLC</v>
          </cell>
          <cell r="F776" t="str">
            <v>Industrials</v>
          </cell>
          <cell r="M776" t="b">
            <v>1</v>
          </cell>
        </row>
        <row r="777">
          <cell r="C777" t="str">
            <v>Aptar</v>
          </cell>
          <cell r="F777" t="str">
            <v>Materials</v>
          </cell>
          <cell r="M777" t="b">
            <v>0</v>
          </cell>
        </row>
        <row r="778">
          <cell r="C778" t="str">
            <v>Medicrea</v>
          </cell>
          <cell r="F778" t="str">
            <v>#N/A Mandatory parameter [SECURITY] cannot be empty</v>
          </cell>
          <cell r="M778" t="str">
            <v>FALSE</v>
          </cell>
        </row>
        <row r="779">
          <cell r="C779" t="str">
            <v>GB Group</v>
          </cell>
          <cell r="F779" t="str">
            <v>Information Technology</v>
          </cell>
          <cell r="M779" t="b">
            <v>1</v>
          </cell>
        </row>
        <row r="780">
          <cell r="C780" t="str">
            <v>Rio Tinto</v>
          </cell>
          <cell r="F780" t="str">
            <v>Materials</v>
          </cell>
          <cell r="M780" t="b">
            <v>0</v>
          </cell>
        </row>
        <row r="781">
          <cell r="C781" t="str">
            <v>Keller</v>
          </cell>
          <cell r="F781" t="str">
            <v>#N/A Mandatory parameter [SECURITY] cannot be empty</v>
          </cell>
          <cell r="M781" t="str">
            <v>FALSE</v>
          </cell>
        </row>
        <row r="782">
          <cell r="C782" t="str">
            <v>Clipper Logistics</v>
          </cell>
          <cell r="F782" t="str">
            <v>#N/A Mandatory parameter [SECURITY] cannot be empty</v>
          </cell>
          <cell r="M782" t="str">
            <v>FALSE</v>
          </cell>
        </row>
        <row r="783">
          <cell r="C783" t="str">
            <v xml:space="preserve">Standard Life </v>
          </cell>
          <cell r="F783" t="str">
            <v>#N/A Mandatory parameter [SECURITY] cannot be empty</v>
          </cell>
          <cell r="M783" t="str">
            <v>FALSE</v>
          </cell>
        </row>
        <row r="784">
          <cell r="C784" t="str">
            <v>Medicrea</v>
          </cell>
          <cell r="F784" t="str">
            <v>#N/A Mandatory parameter [SECURITY] cannot be empty</v>
          </cell>
          <cell r="M784" t="str">
            <v>FALSE</v>
          </cell>
        </row>
        <row r="785">
          <cell r="C785" t="str">
            <v>Fenner</v>
          </cell>
          <cell r="F785" t="str">
            <v>#N/A Mandatory parameter [SECURITY] cannot be empty</v>
          </cell>
          <cell r="M785" t="str">
            <v>FALSE</v>
          </cell>
        </row>
        <row r="786">
          <cell r="C786" t="str">
            <v>Clipper Logistics</v>
          </cell>
          <cell r="F786" t="str">
            <v>#N/A Mandatory parameter [SECURITY] cannot be empty</v>
          </cell>
          <cell r="M786" t="str">
            <v>FALSE</v>
          </cell>
        </row>
        <row r="787">
          <cell r="C787" t="str">
            <v>Reckitt Benckiser</v>
          </cell>
          <cell r="F787" t="str">
            <v>#N/A Mandatory parameter [SECURITY] cannot be empty</v>
          </cell>
          <cell r="M787" t="str">
            <v>FALSE</v>
          </cell>
        </row>
        <row r="788">
          <cell r="C788" t="str">
            <v>NCC Group</v>
          </cell>
          <cell r="F788" t="str">
            <v>#N/A Mandatory parameter [SECURITY] cannot be empty</v>
          </cell>
          <cell r="M788" t="str">
            <v>FALSE</v>
          </cell>
        </row>
        <row r="789">
          <cell r="C789" t="str">
            <v xml:space="preserve">James Latham </v>
          </cell>
          <cell r="F789" t="str">
            <v>#N/A Mandatory parameter [SECURITY] cannot be empty</v>
          </cell>
          <cell r="M789" t="b">
            <v>1</v>
          </cell>
        </row>
        <row r="790">
          <cell r="C790" t="str">
            <v>CVS Group</v>
          </cell>
          <cell r="F790" t="str">
            <v>#N/A Mandatory parameter [SECURITY] cannot be empty</v>
          </cell>
          <cell r="M790" t="str">
            <v>FALSE</v>
          </cell>
        </row>
        <row r="791">
          <cell r="C791" t="str">
            <v>Nabtesco</v>
          </cell>
          <cell r="F791" t="str">
            <v>Industrials</v>
          </cell>
          <cell r="M791" t="b">
            <v>0</v>
          </cell>
        </row>
        <row r="792">
          <cell r="C792" t="str">
            <v>Greene King</v>
          </cell>
          <cell r="F792" t="str">
            <v>#N/A Mandatory parameter [SECURITY] cannot be empty</v>
          </cell>
          <cell r="M792" t="str">
            <v>FALSE</v>
          </cell>
        </row>
        <row r="793">
          <cell r="C793" t="str">
            <v>Grupo Herdez</v>
          </cell>
          <cell r="F793" t="str">
            <v>#N/A Mandatory parameter [SECURITY] cannot be empty</v>
          </cell>
          <cell r="M793" t="str">
            <v>FALSE</v>
          </cell>
        </row>
        <row r="794">
          <cell r="C794" t="str">
            <v>Wynnstay Group</v>
          </cell>
          <cell r="F794" t="str">
            <v>Consumer Staples</v>
          </cell>
          <cell r="M794" t="b">
            <v>1</v>
          </cell>
        </row>
        <row r="795">
          <cell r="C795" t="str">
            <v xml:space="preserve">Verisk Analytics </v>
          </cell>
          <cell r="F795" t="str">
            <v>#N/A Mandatory parameter [SECURITY] cannot be empty</v>
          </cell>
          <cell r="M795" t="str">
            <v>FALSE</v>
          </cell>
        </row>
        <row r="796">
          <cell r="C796" t="str">
            <v>Dialog Axiata</v>
          </cell>
          <cell r="F796" t="str">
            <v>#N/A Mandatory parameter [SECURITY] cannot be empty</v>
          </cell>
          <cell r="M796" t="str">
            <v>FALSE</v>
          </cell>
        </row>
        <row r="797">
          <cell r="C797" t="str">
            <v>Seylan Bank</v>
          </cell>
          <cell r="F797" t="str">
            <v>#N/A Mandatory parameter [SECURITY] cannot be empty</v>
          </cell>
          <cell r="M797" t="str">
            <v>FALSE</v>
          </cell>
        </row>
        <row r="798">
          <cell r="C798" t="str">
            <v>Hemas Holdings</v>
          </cell>
          <cell r="F798" t="str">
            <v>#N/A Mandatory parameter [SECURITY] cannot be empty</v>
          </cell>
          <cell r="M798" t="str">
            <v>FALSE</v>
          </cell>
        </row>
        <row r="799">
          <cell r="C799" t="str">
            <v>Melstacorp</v>
          </cell>
          <cell r="F799" t="str">
            <v>#N/A Mandatory parameter [SECURITY] cannot be empty</v>
          </cell>
          <cell r="M799" t="str">
            <v>FALSE</v>
          </cell>
        </row>
        <row r="800">
          <cell r="C800" t="str">
            <v>John Keells Holdings</v>
          </cell>
          <cell r="F800" t="str">
            <v>#N/A Mandatory parameter [SECURITY] cannot be empty</v>
          </cell>
          <cell r="M800" t="str">
            <v>FALSE</v>
          </cell>
        </row>
        <row r="801">
          <cell r="C801" t="str">
            <v xml:space="preserve">LogMeln Inc </v>
          </cell>
          <cell r="F801" t="str">
            <v>#N/A Mandatory parameter [SECURITY] cannot be empty</v>
          </cell>
          <cell r="M801" t="str">
            <v>FALSE</v>
          </cell>
        </row>
        <row r="802">
          <cell r="C802" t="str">
            <v>Restore PLC</v>
          </cell>
          <cell r="F802" t="str">
            <v>Industrials</v>
          </cell>
          <cell r="M802" t="b">
            <v>1</v>
          </cell>
        </row>
        <row r="803">
          <cell r="C803" t="str">
            <v>Sirius Minerals</v>
          </cell>
          <cell r="F803" t="str">
            <v>#N/A Mandatory parameter [SECURITY] cannot be empty</v>
          </cell>
          <cell r="M803" t="str">
            <v>FALSE</v>
          </cell>
        </row>
        <row r="804">
          <cell r="C804" t="str">
            <v>GB Group</v>
          </cell>
          <cell r="F804" t="str">
            <v>Information Technology</v>
          </cell>
          <cell r="M804" t="b">
            <v>1</v>
          </cell>
        </row>
        <row r="805">
          <cell r="C805" t="str">
            <v>Accesso</v>
          </cell>
          <cell r="F805" t="str">
            <v>#N/A Mandatory parameter [SECURITY] cannot be empty</v>
          </cell>
          <cell r="M805" t="str">
            <v>FALSE</v>
          </cell>
        </row>
        <row r="806">
          <cell r="C806" t="str">
            <v>Megawide (Philippines)</v>
          </cell>
          <cell r="F806" t="str">
            <v>#N/A Mandatory parameter [SECURITY] cannot be empty</v>
          </cell>
          <cell r="M806" t="str">
            <v>FALSE</v>
          </cell>
        </row>
        <row r="807">
          <cell r="C807" t="str">
            <v>Standard Life</v>
          </cell>
          <cell r="F807" t="str">
            <v>#N/A Mandatory parameter [SECURITY] cannot be empty</v>
          </cell>
          <cell r="M807" t="str">
            <v>FALSE</v>
          </cell>
        </row>
        <row r="808">
          <cell r="C808" t="str">
            <v>Assura</v>
          </cell>
          <cell r="F808" t="str">
            <v>Real Estate</v>
          </cell>
          <cell r="M808" t="b">
            <v>0</v>
          </cell>
        </row>
        <row r="809">
          <cell r="C809" t="str">
            <v xml:space="preserve">National Grid </v>
          </cell>
          <cell r="F809" t="str">
            <v>Utilities</v>
          </cell>
          <cell r="M809" t="b">
            <v>0</v>
          </cell>
        </row>
        <row r="810">
          <cell r="C810" t="str">
            <v>Renew</v>
          </cell>
          <cell r="F810" t="str">
            <v>#N/A Mandatory parameter [SECURITY] cannot be empty</v>
          </cell>
          <cell r="M810" t="str">
            <v>FALSE</v>
          </cell>
        </row>
        <row r="811">
          <cell r="C811" t="str">
            <v>i3 Energy</v>
          </cell>
          <cell r="F811" t="str">
            <v>#N/A Mandatory parameter [SECURITY] cannot be empty</v>
          </cell>
          <cell r="M811" t="str">
            <v>FALSE</v>
          </cell>
        </row>
        <row r="812">
          <cell r="C812" t="str">
            <v>Edelweiss</v>
          </cell>
          <cell r="F812" t="str">
            <v>#N/A Mandatory parameter [SECURITY] cannot be empty</v>
          </cell>
          <cell r="M812" t="str">
            <v>FALSE</v>
          </cell>
        </row>
        <row r="813">
          <cell r="C813" t="str">
            <v>Info Edge (India)</v>
          </cell>
          <cell r="F813" t="str">
            <v>#N/A Mandatory parameter [SECURITY] cannot be empty</v>
          </cell>
          <cell r="M813" t="str">
            <v>FALSE</v>
          </cell>
        </row>
        <row r="814">
          <cell r="C814" t="str">
            <v>Shell</v>
          </cell>
          <cell r="F814" t="str">
            <v>Energy</v>
          </cell>
          <cell r="M814" t="b">
            <v>0</v>
          </cell>
        </row>
        <row r="815">
          <cell r="C815" t="str">
            <v>Mani Inc</v>
          </cell>
          <cell r="F815" t="str">
            <v>#N/A Mandatory parameter [SECURITY] cannot be empty</v>
          </cell>
          <cell r="M815" t="str">
            <v>FALSE</v>
          </cell>
        </row>
        <row r="816">
          <cell r="C816" t="str">
            <v>Cyber Crime - How to protect ourselves</v>
          </cell>
          <cell r="F816" t="str">
            <v>#N/A Mandatory parameter [SECURITY] cannot be empty</v>
          </cell>
          <cell r="M816" t="str">
            <v>FALSE</v>
          </cell>
        </row>
        <row r="817">
          <cell r="C817" t="str">
            <v>Ossur</v>
          </cell>
          <cell r="F817" t="str">
            <v>Health Care</v>
          </cell>
          <cell r="M817" t="b">
            <v>0</v>
          </cell>
        </row>
        <row r="818">
          <cell r="C818" t="str">
            <v>MTR</v>
          </cell>
          <cell r="F818" t="str">
            <v>#N/A Mandatory parameter [SECURITY] cannot be empty</v>
          </cell>
          <cell r="M818" t="str">
            <v>FALSE</v>
          </cell>
        </row>
        <row r="819">
          <cell r="C819" t="str">
            <v>Proactis (FinnCap)</v>
          </cell>
          <cell r="F819" t="str">
            <v>#N/A Mandatory parameter [SECURITY] cannot be empty</v>
          </cell>
          <cell r="M819" t="str">
            <v>FALSE</v>
          </cell>
        </row>
        <row r="820">
          <cell r="C820" t="str">
            <v>Portmeirion Group</v>
          </cell>
          <cell r="F820" t="str">
            <v>#N/A Mandatory parameter [SECURITY] cannot be empty</v>
          </cell>
          <cell r="M820" t="str">
            <v>FALSE</v>
          </cell>
        </row>
        <row r="821">
          <cell r="C821" t="str">
            <v xml:space="preserve">UK Commercial Property </v>
          </cell>
          <cell r="F821" t="str">
            <v>#N/A Mandatory parameter [SECURITY] cannot be empty</v>
          </cell>
          <cell r="M821" t="str">
            <v>FALSE</v>
          </cell>
        </row>
        <row r="822">
          <cell r="C822" t="str">
            <v>Marshalls</v>
          </cell>
          <cell r="F822" t="str">
            <v>#N/A Mandatory parameter [SECURITY] cannot be empty</v>
          </cell>
          <cell r="M822" t="str">
            <v>FALSE</v>
          </cell>
        </row>
        <row r="823">
          <cell r="C823" t="str">
            <v>Keyword Studios (Numis)</v>
          </cell>
          <cell r="F823" t="str">
            <v>#N/A Mandatory parameter [SECURITY] cannot be empty</v>
          </cell>
          <cell r="M823" t="str">
            <v>FALSE</v>
          </cell>
        </row>
        <row r="824">
          <cell r="C824" t="str">
            <v xml:space="preserve">Keywords </v>
          </cell>
          <cell r="F824" t="str">
            <v>#N/A Mandatory parameter [SECURITY] cannot be empty</v>
          </cell>
          <cell r="M824" t="str">
            <v>FALSE</v>
          </cell>
        </row>
        <row r="825">
          <cell r="C825" t="str">
            <v>PTSG (Numis)</v>
          </cell>
          <cell r="F825" t="str">
            <v>#N/A Mandatory parameter [SECURITY] cannot be empty</v>
          </cell>
          <cell r="M825" t="str">
            <v>FALSE</v>
          </cell>
        </row>
        <row r="826">
          <cell r="C826" t="str">
            <v xml:space="preserve">Sprue Aegis </v>
          </cell>
          <cell r="F826" t="str">
            <v>#N/A Mandatory parameter [SECURITY] cannot be empty</v>
          </cell>
          <cell r="M826" t="str">
            <v>FALSE</v>
          </cell>
        </row>
        <row r="827">
          <cell r="C827" t="str">
            <v>Finsbury Foods</v>
          </cell>
          <cell r="F827" t="str">
            <v>#N/A Mandatory parameter [SECURITY] cannot be empty</v>
          </cell>
          <cell r="M827" t="str">
            <v>FALSE</v>
          </cell>
        </row>
        <row r="828">
          <cell r="C828" t="str">
            <v>Eddie Stobart Logistics</v>
          </cell>
          <cell r="F828" t="str">
            <v>#N/A Mandatory parameter [SECURITY] cannot be empty</v>
          </cell>
          <cell r="M828" t="str">
            <v>FALSE</v>
          </cell>
        </row>
        <row r="829">
          <cell r="C829" t="str">
            <v>Henry Boot</v>
          </cell>
          <cell r="F829" t="str">
            <v>#N/A Mandatory parameter [SECURITY] cannot be empty</v>
          </cell>
          <cell r="M829" t="str">
            <v>FALSE</v>
          </cell>
        </row>
        <row r="830">
          <cell r="C830" t="str">
            <v>Alliance Pharma</v>
          </cell>
          <cell r="F830" t="str">
            <v>Health Care</v>
          </cell>
          <cell r="M830" t="b">
            <v>1</v>
          </cell>
        </row>
        <row r="831">
          <cell r="C831" t="str">
            <v>AG Barr</v>
          </cell>
          <cell r="F831" t="str">
            <v>Consumer Staples</v>
          </cell>
          <cell r="M831" t="b">
            <v>0</v>
          </cell>
        </row>
        <row r="832">
          <cell r="C832" t="str">
            <v>Pantheon International</v>
          </cell>
          <cell r="F832" t="str">
            <v>#N/A Mandatory parameter [SECURITY] cannot be empty</v>
          </cell>
          <cell r="M832" t="str">
            <v>FALSE</v>
          </cell>
        </row>
        <row r="833">
          <cell r="C833" t="str">
            <v xml:space="preserve">AGCO </v>
          </cell>
          <cell r="F833" t="str">
            <v>#N/A Mandatory parameter [SECURITY] cannot be empty</v>
          </cell>
          <cell r="M833" t="str">
            <v>FALSE</v>
          </cell>
        </row>
        <row r="834">
          <cell r="C834" t="str">
            <v>Close Brothers</v>
          </cell>
          <cell r="F834" t="str">
            <v>#N/A Mandatory parameter [SECURITY] cannot be empty</v>
          </cell>
          <cell r="M834" t="str">
            <v>FALSE</v>
          </cell>
        </row>
        <row r="835">
          <cell r="C835" t="str">
            <v>Delphi Auto</v>
          </cell>
          <cell r="F835" t="str">
            <v>#N/A Mandatory parameter [SECURITY] cannot be empty</v>
          </cell>
          <cell r="M835" t="str">
            <v>FALSE</v>
          </cell>
        </row>
        <row r="836">
          <cell r="C836" t="str">
            <v>Adidas</v>
          </cell>
          <cell r="F836" t="str">
            <v>#N/A Mandatory parameter [SECURITY] cannot be empty</v>
          </cell>
          <cell r="M836" t="str">
            <v>FALSE</v>
          </cell>
        </row>
        <row r="837">
          <cell r="C837" t="str">
            <v>CVC (Brasil)</v>
          </cell>
          <cell r="F837" t="str">
            <v>#N/A Mandatory parameter [SECURITY] cannot be empty</v>
          </cell>
          <cell r="M837" t="str">
            <v>FALSE</v>
          </cell>
        </row>
        <row r="838">
          <cell r="C838" t="str">
            <v>Natco Pharma</v>
          </cell>
          <cell r="F838" t="str">
            <v>#N/A Mandatory parameter [SECURITY] cannot be empty</v>
          </cell>
          <cell r="M838" t="str">
            <v>FALSE</v>
          </cell>
        </row>
        <row r="839">
          <cell r="C839" t="str">
            <v>Craneware</v>
          </cell>
          <cell r="F839" t="str">
            <v>Health Care</v>
          </cell>
          <cell r="M839" t="b">
            <v>1</v>
          </cell>
        </row>
        <row r="840">
          <cell r="C840" t="str">
            <v>Spirax Sarco</v>
          </cell>
          <cell r="F840" t="str">
            <v>Industrials</v>
          </cell>
          <cell r="M840" t="b">
            <v>0</v>
          </cell>
        </row>
        <row r="841">
          <cell r="C841" t="str">
            <v>Cardinal Health</v>
          </cell>
          <cell r="F841" t="str">
            <v>#N/A Mandatory parameter [SECURITY] cannot be empty</v>
          </cell>
          <cell r="M841" t="str">
            <v>FALSE</v>
          </cell>
        </row>
        <row r="842">
          <cell r="C842" t="str">
            <v>SQS Software Quality Services</v>
          </cell>
          <cell r="F842" t="str">
            <v>#N/A Mandatory parameter [SECURITY] cannot be empty</v>
          </cell>
          <cell r="M842" t="str">
            <v>FALSE</v>
          </cell>
        </row>
        <row r="843">
          <cell r="C843" t="str">
            <v>Greggs Plc</v>
          </cell>
          <cell r="F843" t="str">
            <v>#N/A Mandatory parameter [SECURITY] cannot be empty</v>
          </cell>
          <cell r="M843" t="str">
            <v>FALSE</v>
          </cell>
        </row>
        <row r="844">
          <cell r="C844" t="str">
            <v xml:space="preserve">Standard Life </v>
          </cell>
          <cell r="F844" t="str">
            <v>#N/A Mandatory parameter [SECURITY] cannot be empty</v>
          </cell>
          <cell r="M844" t="str">
            <v>FALSE</v>
          </cell>
        </row>
        <row r="845">
          <cell r="C845" t="str">
            <v>EssilorLuxottica</v>
          </cell>
          <cell r="F845" t="str">
            <v>Health Care</v>
          </cell>
          <cell r="M845" t="b">
            <v>0</v>
          </cell>
        </row>
        <row r="846">
          <cell r="C846" t="str">
            <v>Keller Meeting</v>
          </cell>
          <cell r="F846" t="str">
            <v>#N/A Mandatory parameter [SECURITY] cannot be empty</v>
          </cell>
          <cell r="M846" t="str">
            <v>FALSE</v>
          </cell>
        </row>
        <row r="847">
          <cell r="C847" t="str">
            <v>Keller Group (1-1)</v>
          </cell>
          <cell r="F847" t="str">
            <v>#N/A Mandatory parameter [SECURITY] cannot be empty</v>
          </cell>
          <cell r="M847" t="str">
            <v>FALSE</v>
          </cell>
        </row>
        <row r="848">
          <cell r="C848" t="str">
            <v>NCC Group</v>
          </cell>
          <cell r="F848" t="str">
            <v>#N/A Mandatory parameter [SECURITY] cannot be empty</v>
          </cell>
          <cell r="M848" t="str">
            <v>FALSE</v>
          </cell>
        </row>
        <row r="849">
          <cell r="C849" t="str">
            <v xml:space="preserve">Fresenius medical Care </v>
          </cell>
          <cell r="F849" t="str">
            <v>#N/A Mandatory parameter [SECURITY] cannot be empty</v>
          </cell>
          <cell r="M849" t="str">
            <v>FALSE</v>
          </cell>
        </row>
        <row r="850">
          <cell r="C850" t="str">
            <v>NCC Group</v>
          </cell>
          <cell r="F850" t="str">
            <v>#N/A Mandatory parameter [SECURITY] cannot be empty</v>
          </cell>
          <cell r="M850" t="str">
            <v>FALSE</v>
          </cell>
        </row>
        <row r="851">
          <cell r="C851" t="str">
            <v>GlaxoSmithKline</v>
          </cell>
          <cell r="F851" t="str">
            <v>#N/A Mandatory parameter [SECURITY] cannot be empty</v>
          </cell>
          <cell r="M851" t="str">
            <v>FALSE</v>
          </cell>
        </row>
        <row r="852">
          <cell r="C852" t="str">
            <v xml:space="preserve">Spectris </v>
          </cell>
          <cell r="F852" t="str">
            <v>Information Technology</v>
          </cell>
          <cell r="M852" t="b">
            <v>0</v>
          </cell>
        </row>
        <row r="853">
          <cell r="C853" t="str">
            <v>ULS Technology</v>
          </cell>
          <cell r="F853" t="str">
            <v>#N/A Mandatory parameter [SECURITY] cannot be empty</v>
          </cell>
          <cell r="M853" t="str">
            <v>FALSE</v>
          </cell>
        </row>
        <row r="854">
          <cell r="C854" t="str">
            <v xml:space="preserve">Zytronic </v>
          </cell>
          <cell r="F854" t="str">
            <v>#N/A Mandatory parameter [SECURITY] cannot be empty</v>
          </cell>
          <cell r="M854" t="str">
            <v>FALSE</v>
          </cell>
        </row>
        <row r="855">
          <cell r="C855" t="str">
            <v>Wynnstay Group</v>
          </cell>
          <cell r="F855" t="str">
            <v>Consumer Staples</v>
          </cell>
          <cell r="M855" t="b">
            <v>1</v>
          </cell>
        </row>
        <row r="856">
          <cell r="C856" t="str">
            <v xml:space="preserve">National Grid </v>
          </cell>
          <cell r="F856" t="str">
            <v>Utilities</v>
          </cell>
          <cell r="M856" t="b">
            <v>0</v>
          </cell>
        </row>
        <row r="857">
          <cell r="C857" t="str">
            <v>NCC Group</v>
          </cell>
          <cell r="F857" t="str">
            <v>#N/A Mandatory parameter [SECURITY] cannot be empty</v>
          </cell>
          <cell r="M857" t="str">
            <v>FALSE</v>
          </cell>
        </row>
        <row r="858">
          <cell r="C858" t="str">
            <v>AG Barr</v>
          </cell>
          <cell r="F858" t="str">
            <v>Consumer Staples</v>
          </cell>
          <cell r="M858" t="b">
            <v>0</v>
          </cell>
        </row>
        <row r="859">
          <cell r="C859" t="str">
            <v xml:space="preserve">Boskalis </v>
          </cell>
          <cell r="F859" t="str">
            <v>#N/A Mandatory parameter [SECURITY] cannot be empty</v>
          </cell>
          <cell r="M859" t="str">
            <v>FALSE</v>
          </cell>
        </row>
        <row r="860">
          <cell r="C860" t="str">
            <v>Clipper Logistics</v>
          </cell>
          <cell r="F860" t="str">
            <v>#N/A Mandatory parameter [SECURITY] cannot be empty</v>
          </cell>
          <cell r="M860" t="str">
            <v>FALSE</v>
          </cell>
        </row>
        <row r="861">
          <cell r="C861" t="str">
            <v>Iomart</v>
          </cell>
          <cell r="F861" t="str">
            <v>Information Technology</v>
          </cell>
          <cell r="M861" t="b">
            <v>0</v>
          </cell>
        </row>
        <row r="862">
          <cell r="C862" t="str">
            <v>Tracsis</v>
          </cell>
          <cell r="F862" t="str">
            <v>Information Technology</v>
          </cell>
          <cell r="M862" t="b">
            <v>1</v>
          </cell>
        </row>
        <row r="863">
          <cell r="C863" t="str">
            <v>Fielmann</v>
          </cell>
          <cell r="F863" t="str">
            <v>#N/A Mandatory parameter [SECURITY] cannot be empty</v>
          </cell>
          <cell r="M863" t="b">
            <v>0</v>
          </cell>
        </row>
        <row r="864">
          <cell r="C864" t="str">
            <v>Scapa</v>
          </cell>
          <cell r="F864" t="str">
            <v>#N/A Mandatory parameter [SECURITY] cannot be empty</v>
          </cell>
          <cell r="M864" t="str">
            <v>FALSE</v>
          </cell>
        </row>
        <row r="865">
          <cell r="C865" t="str">
            <v>Acal</v>
          </cell>
          <cell r="F865" t="str">
            <v>#N/A Mandatory parameter [SECURITY] cannot be empty</v>
          </cell>
          <cell r="M865" t="str">
            <v>FALSE</v>
          </cell>
        </row>
        <row r="866">
          <cell r="C866" t="str">
            <v>Localiza</v>
          </cell>
          <cell r="F866" t="str">
            <v>Industrials</v>
          </cell>
          <cell r="M866" t="b">
            <v>0</v>
          </cell>
        </row>
        <row r="867">
          <cell r="C867" t="str">
            <v>RPC Group</v>
          </cell>
          <cell r="F867" t="str">
            <v>#N/A Mandatory parameter [SECURITY] cannot be empty</v>
          </cell>
          <cell r="M867" t="str">
            <v>FALSE</v>
          </cell>
        </row>
        <row r="868">
          <cell r="C868" t="str">
            <v>Greene King</v>
          </cell>
          <cell r="F868" t="str">
            <v>#N/A Mandatory parameter [SECURITY] cannot be empty</v>
          </cell>
          <cell r="M868" t="str">
            <v>FALSE</v>
          </cell>
        </row>
        <row r="869">
          <cell r="C869" t="str">
            <v>International Greetings</v>
          </cell>
          <cell r="F869" t="str">
            <v>#N/A Mandatory parameter [SECURITY] cannot be empty</v>
          </cell>
          <cell r="M869" t="str">
            <v>FALSE</v>
          </cell>
        </row>
        <row r="870">
          <cell r="C870" t="str">
            <v xml:space="preserve">Boskalis  </v>
          </cell>
          <cell r="F870" t="str">
            <v>#N/A Mandatory parameter [SECURITY] cannot be empty</v>
          </cell>
          <cell r="M870" t="str">
            <v>FALSE</v>
          </cell>
        </row>
        <row r="871">
          <cell r="C871" t="str">
            <v xml:space="preserve">Avon Rubber </v>
          </cell>
          <cell r="F871" t="str">
            <v>#N/A Mandatory parameter [SECURITY] cannot be empty</v>
          </cell>
          <cell r="M871" t="str">
            <v>FALSE</v>
          </cell>
        </row>
        <row r="872">
          <cell r="C872" t="str">
            <v xml:space="preserve">Proactis  </v>
          </cell>
          <cell r="F872" t="str">
            <v>#N/A Mandatory parameter [SECURITY] cannot be empty</v>
          </cell>
          <cell r="M872" t="str">
            <v>FALSE</v>
          </cell>
        </row>
        <row r="873">
          <cell r="C873" t="str">
            <v>NCC UK</v>
          </cell>
          <cell r="F873" t="str">
            <v>#N/A Mandatory parameter [SECURITY] cannot be empty</v>
          </cell>
          <cell r="M873" t="str">
            <v>FALSE</v>
          </cell>
        </row>
        <row r="874">
          <cell r="C874" t="str">
            <v>Incitec Pivot</v>
          </cell>
          <cell r="F874" t="str">
            <v>#N/A Mandatory parameter [SECURITY] cannot be empty</v>
          </cell>
          <cell r="M874" t="str">
            <v>FALSE</v>
          </cell>
        </row>
        <row r="875">
          <cell r="C875" t="str">
            <v>NCC</v>
          </cell>
          <cell r="F875" t="str">
            <v>#N/A Mandatory parameter [SECURITY] cannot be empty</v>
          </cell>
          <cell r="M875" t="str">
            <v>FALSE</v>
          </cell>
        </row>
        <row r="876">
          <cell r="C876" t="str">
            <v>Renew</v>
          </cell>
          <cell r="F876" t="str">
            <v>#N/A Mandatory parameter [SECURITY] cannot be empty</v>
          </cell>
          <cell r="M876" t="str">
            <v>FALSE</v>
          </cell>
        </row>
        <row r="877">
          <cell r="C877" t="str">
            <v>Gym Group</v>
          </cell>
          <cell r="F877" t="str">
            <v>#N/A Mandatory parameter [SECURITY] cannot be empty</v>
          </cell>
          <cell r="M877" t="str">
            <v>FALSE</v>
          </cell>
        </row>
        <row r="878">
          <cell r="C878" t="str">
            <v>UDG Healthcare</v>
          </cell>
          <cell r="F878" t="str">
            <v>#N/A Mandatory parameter [SECURITY] cannot be empty</v>
          </cell>
          <cell r="M878" t="str">
            <v>FALSE</v>
          </cell>
        </row>
        <row r="879">
          <cell r="C879" t="str">
            <v>NewRiver REIT</v>
          </cell>
          <cell r="F879" t="str">
            <v>#N/A Mandatory parameter [SECURITY] cannot be empty</v>
          </cell>
          <cell r="M879" t="str">
            <v>FALSE</v>
          </cell>
        </row>
        <row r="880">
          <cell r="C880" t="str">
            <v xml:space="preserve">Natura </v>
          </cell>
          <cell r="F880" t="str">
            <v>#N/A Mandatory parameter [SECURITY] cannot be empty</v>
          </cell>
          <cell r="M880" t="str">
            <v>FALSE</v>
          </cell>
        </row>
        <row r="881">
          <cell r="C881" t="str">
            <v>Animalcare</v>
          </cell>
          <cell r="F881" t="str">
            <v>#N/A Mandatory parameter [SECURITY] cannot be empty</v>
          </cell>
          <cell r="M881" t="str">
            <v>FALSE</v>
          </cell>
        </row>
        <row r="882">
          <cell r="C882" t="str">
            <v>Surgical Innovations</v>
          </cell>
          <cell r="F882" t="str">
            <v>#N/A Mandatory parameter [SECURITY] cannot be empty</v>
          </cell>
          <cell r="M882" t="str">
            <v>FALSE</v>
          </cell>
        </row>
        <row r="883">
          <cell r="C883" t="str">
            <v>Dart Group</v>
          </cell>
          <cell r="F883" t="str">
            <v>#N/A Mandatory parameter [SECURITY] cannot be empty</v>
          </cell>
          <cell r="M883" t="str">
            <v>FALSE</v>
          </cell>
        </row>
        <row r="884">
          <cell r="C884" t="str">
            <v>James Cropper</v>
          </cell>
          <cell r="F884" t="str">
            <v>#N/A Mandatory parameter [SECURITY] cannot be empty</v>
          </cell>
          <cell r="M884" t="str">
            <v>FALSE</v>
          </cell>
        </row>
        <row r="885">
          <cell r="C885" t="str">
            <v xml:space="preserve">Utilitywise </v>
          </cell>
          <cell r="F885" t="str">
            <v>#N/A Mandatory parameter [SECURITY] cannot be empty</v>
          </cell>
          <cell r="M885" t="str">
            <v>FALSE</v>
          </cell>
        </row>
        <row r="886">
          <cell r="C886" t="str">
            <v>Call with Keller CFO</v>
          </cell>
          <cell r="F886" t="str">
            <v>#N/A Mandatory parameter [SECURITY] cannot be empty</v>
          </cell>
          <cell r="M886" t="str">
            <v>FALSE</v>
          </cell>
        </row>
        <row r="887">
          <cell r="C887" t="str">
            <v>Keller</v>
          </cell>
          <cell r="F887" t="str">
            <v>#N/A Mandatory parameter [SECURITY] cannot be empty</v>
          </cell>
          <cell r="M887" t="str">
            <v>FALSE</v>
          </cell>
        </row>
        <row r="888">
          <cell r="C888" t="str">
            <v xml:space="preserve">Fuchs Petrolub </v>
          </cell>
          <cell r="F888" t="str">
            <v>Materials</v>
          </cell>
          <cell r="M888" t="str">
            <v>FALSE</v>
          </cell>
        </row>
        <row r="889">
          <cell r="C889" t="str">
            <v>Weg Company Meeting</v>
          </cell>
          <cell r="F889" t="str">
            <v>#N/A Mandatory parameter [SECURITY] cannot be empty</v>
          </cell>
          <cell r="M889" t="str">
            <v>FALSE</v>
          </cell>
        </row>
        <row r="890">
          <cell r="C890" t="str">
            <v>Clinigen</v>
          </cell>
          <cell r="F890" t="str">
            <v>#N/A Mandatory parameter [SECURITY] cannot be empty</v>
          </cell>
          <cell r="M890" t="str">
            <v>FALSE</v>
          </cell>
        </row>
        <row r="891">
          <cell r="C891" t="str">
            <v>Atlantis Resources</v>
          </cell>
          <cell r="F891" t="str">
            <v>#N/A Mandatory parameter [SECURITY] cannot be empty</v>
          </cell>
          <cell r="M891" t="str">
            <v>FALSE</v>
          </cell>
        </row>
        <row r="892">
          <cell r="C892" t="str">
            <v>Grupo Bimbo</v>
          </cell>
          <cell r="F892" t="str">
            <v>#N/A Mandatory parameter [SECURITY] cannot be empty</v>
          </cell>
          <cell r="M892" t="str">
            <v>FALSE</v>
          </cell>
        </row>
        <row r="893">
          <cell r="C893" t="str">
            <v xml:space="preserve">Eco Animal Health </v>
          </cell>
          <cell r="F893" t="str">
            <v>#N/A Mandatory parameter [SECURITY] cannot be empty</v>
          </cell>
          <cell r="M893" t="str">
            <v>FALSE</v>
          </cell>
        </row>
        <row r="894">
          <cell r="C894" t="str">
            <v>MP Evans</v>
          </cell>
          <cell r="F894" t="str">
            <v>Consumer Staples</v>
          </cell>
          <cell r="M894" t="b">
            <v>0</v>
          </cell>
        </row>
        <row r="895">
          <cell r="C895" t="str">
            <v>Solid State</v>
          </cell>
          <cell r="F895" t="str">
            <v>#N/A Mandatory parameter [SECURITY] cannot be empty</v>
          </cell>
          <cell r="M895" t="str">
            <v>FALSE</v>
          </cell>
        </row>
        <row r="896">
          <cell r="C896" t="str">
            <v>Thorpe (FW)</v>
          </cell>
          <cell r="F896" t="str">
            <v>Industrials</v>
          </cell>
          <cell r="M896" t="b">
            <v>1</v>
          </cell>
        </row>
        <row r="897">
          <cell r="C897" t="str">
            <v>Conviviality</v>
          </cell>
          <cell r="F897" t="str">
            <v>#N/A Mandatory parameter [SECURITY] cannot be empty</v>
          </cell>
          <cell r="M897" t="str">
            <v>FALSE</v>
          </cell>
        </row>
        <row r="898">
          <cell r="C898" t="str">
            <v>Standard Life</v>
          </cell>
          <cell r="F898" t="str">
            <v>#N/A Mandatory parameter [SECURITY] cannot be empty</v>
          </cell>
          <cell r="M898" t="str">
            <v>FALSE</v>
          </cell>
        </row>
        <row r="899">
          <cell r="C899" t="str">
            <v>Jeffries</v>
          </cell>
          <cell r="F899" t="str">
            <v>#N/A Mandatory parameter [SECURITY] cannot be empty</v>
          </cell>
          <cell r="M899" t="str">
            <v>FALSE</v>
          </cell>
        </row>
        <row r="900">
          <cell r="C900" t="str">
            <v>UBS</v>
          </cell>
          <cell r="F900" t="str">
            <v>#N/A Mandatory parameter [SECURITY] cannot be empty</v>
          </cell>
          <cell r="M900" t="str">
            <v>FALSE</v>
          </cell>
        </row>
        <row r="901">
          <cell r="C901" t="str">
            <v>Emis</v>
          </cell>
          <cell r="F901" t="str">
            <v>Health Care</v>
          </cell>
          <cell r="M901" t="b">
            <v>1</v>
          </cell>
        </row>
        <row r="902">
          <cell r="C902" t="str">
            <v>Clinigen</v>
          </cell>
          <cell r="F902" t="str">
            <v>#N/A Mandatory parameter [SECURITY] cannot be empty</v>
          </cell>
          <cell r="M902" t="str">
            <v>FALSE</v>
          </cell>
        </row>
        <row r="903">
          <cell r="C903" t="str">
            <v>Finsbury Foods</v>
          </cell>
          <cell r="F903" t="str">
            <v>#N/A Mandatory parameter [SECURITY] cannot be empty</v>
          </cell>
          <cell r="M903" t="str">
            <v>FALSE</v>
          </cell>
        </row>
        <row r="904">
          <cell r="C904" t="str">
            <v xml:space="preserve">Sprue Aegis </v>
          </cell>
          <cell r="F904" t="str">
            <v>#N/A Mandatory parameter [SECURITY] cannot be empty</v>
          </cell>
          <cell r="M904" t="str">
            <v>FALSE</v>
          </cell>
        </row>
        <row r="905">
          <cell r="C905" t="str">
            <v>Alliance Pharma</v>
          </cell>
          <cell r="F905" t="str">
            <v>Health Care</v>
          </cell>
          <cell r="M905" t="b">
            <v>1</v>
          </cell>
        </row>
        <row r="906">
          <cell r="C906" t="str">
            <v>RWS Holdings</v>
          </cell>
          <cell r="F906" t="str">
            <v>Industrials</v>
          </cell>
          <cell r="M906" t="b">
            <v>1</v>
          </cell>
        </row>
        <row r="907">
          <cell r="C907" t="str">
            <v>James Fisher &amp; Sons</v>
          </cell>
          <cell r="F907" t="str">
            <v>Industrials</v>
          </cell>
          <cell r="M907" t="b">
            <v>0</v>
          </cell>
        </row>
        <row r="908">
          <cell r="C908" t="str">
            <v>James Fisher &amp; Sons</v>
          </cell>
          <cell r="F908" t="str">
            <v>Industrials</v>
          </cell>
          <cell r="M908" t="b">
            <v>0</v>
          </cell>
        </row>
        <row r="909">
          <cell r="C909" t="str">
            <v>A.O. Smith</v>
          </cell>
          <cell r="F909" t="str">
            <v>#N/A Mandatory parameter [SECURITY] cannot be empty</v>
          </cell>
          <cell r="M909" t="str">
            <v>FALSE</v>
          </cell>
        </row>
        <row r="910">
          <cell r="C910" t="str">
            <v>International Greetings</v>
          </cell>
          <cell r="F910" t="str">
            <v>#N/A Mandatory parameter [SECURITY] cannot be empty</v>
          </cell>
          <cell r="M910" t="str">
            <v>FALSE</v>
          </cell>
        </row>
        <row r="911">
          <cell r="C911" t="str">
            <v>Carlsberg</v>
          </cell>
          <cell r="F911" t="str">
            <v>#N/A Mandatory parameter [SECURITY] cannot be empty</v>
          </cell>
          <cell r="M911" t="str">
            <v>FALSE</v>
          </cell>
        </row>
        <row r="912">
          <cell r="C912" t="str">
            <v xml:space="preserve">Abcam </v>
          </cell>
          <cell r="F912" t="str">
            <v>Health Care</v>
          </cell>
          <cell r="M912" t="b">
            <v>0</v>
          </cell>
        </row>
        <row r="913">
          <cell r="C913" t="str">
            <v>Manx Telecom Interims Management Meeting 1:1</v>
          </cell>
          <cell r="F913" t="str">
            <v>#N/A Mandatory parameter [SECURITY] cannot be empty</v>
          </cell>
          <cell r="M913" t="str">
            <v>FALSE</v>
          </cell>
        </row>
        <row r="914">
          <cell r="C914" t="str">
            <v>Cleanaway meeting</v>
          </cell>
          <cell r="F914" t="str">
            <v>#N/A Mandatory parameter [SECURITY] cannot be empty</v>
          </cell>
          <cell r="M914" t="str">
            <v>FALSE</v>
          </cell>
        </row>
        <row r="915">
          <cell r="C915" t="str">
            <v>Dechra Pharmaceuticals</v>
          </cell>
          <cell r="F915" t="str">
            <v>Health Care</v>
          </cell>
          <cell r="M915" t="str">
            <v>FALSE</v>
          </cell>
        </row>
        <row r="916">
          <cell r="C916" t="str">
            <v>Mattioli Woods</v>
          </cell>
          <cell r="F916" t="str">
            <v>Financials</v>
          </cell>
          <cell r="M916" t="b">
            <v>1</v>
          </cell>
        </row>
        <row r="917">
          <cell r="C917" t="str">
            <v xml:space="preserve">SQS meeting </v>
          </cell>
          <cell r="F917" t="str">
            <v>#N/A Mandatory parameter [SECURITY] cannot be empty</v>
          </cell>
          <cell r="M917" t="str">
            <v>FALSE</v>
          </cell>
        </row>
        <row r="918">
          <cell r="C918" t="str">
            <v>Telit Communications</v>
          </cell>
          <cell r="F918" t="str">
            <v>#N/A Mandatory parameter [SECURITY] cannot be empty</v>
          </cell>
          <cell r="M918" t="str">
            <v>FALSE</v>
          </cell>
        </row>
        <row r="919">
          <cell r="C919" t="str">
            <v>Craneware</v>
          </cell>
          <cell r="F919" t="str">
            <v>Health Care</v>
          </cell>
          <cell r="M919" t="b">
            <v>1</v>
          </cell>
        </row>
        <row r="920">
          <cell r="C920" t="str">
            <v>SQS Software Quality Services</v>
          </cell>
          <cell r="F920" t="str">
            <v>#N/A Mandatory parameter [SECURITY] cannot be empty</v>
          </cell>
          <cell r="M920" t="str">
            <v>FALSE</v>
          </cell>
        </row>
        <row r="921">
          <cell r="C921" t="str">
            <v>James Fisher &amp; Sons</v>
          </cell>
          <cell r="F921" t="str">
            <v>Industrials</v>
          </cell>
          <cell r="M921" t="b">
            <v>0</v>
          </cell>
        </row>
        <row r="922">
          <cell r="C922" t="str">
            <v>EssilorLuxottica</v>
          </cell>
          <cell r="F922" t="str">
            <v>Health Care</v>
          </cell>
          <cell r="M922" t="b">
            <v>0</v>
          </cell>
        </row>
        <row r="923">
          <cell r="C923" t="str">
            <v>James Fisher &amp; Sons</v>
          </cell>
          <cell r="F923" t="str">
            <v>Industrials</v>
          </cell>
          <cell r="M923" t="b">
            <v>0</v>
          </cell>
        </row>
        <row r="924">
          <cell r="C924" t="str">
            <v>Datalex (Panmure)</v>
          </cell>
          <cell r="F924" t="str">
            <v>#N/A Mandatory parameter [SECURITY] cannot be empty</v>
          </cell>
          <cell r="M924" t="str">
            <v>FALSE</v>
          </cell>
        </row>
        <row r="925">
          <cell r="C925" t="str">
            <v xml:space="preserve">Hill &amp; Smith </v>
          </cell>
          <cell r="F925" t="str">
            <v>Materials</v>
          </cell>
          <cell r="M925" t="b">
            <v>0</v>
          </cell>
        </row>
        <row r="926">
          <cell r="C926" t="str">
            <v>Keller</v>
          </cell>
          <cell r="F926" t="str">
            <v>#N/A Mandatory parameter [SECURITY] cannot be empty</v>
          </cell>
          <cell r="M926" t="str">
            <v>FALSE</v>
          </cell>
        </row>
        <row r="927">
          <cell r="C927" t="str">
            <v xml:space="preserve">Staffline </v>
          </cell>
          <cell r="F927" t="str">
            <v>#N/A Mandatory parameter [SECURITY] cannot be empty</v>
          </cell>
          <cell r="M927" t="str">
            <v>FALSE</v>
          </cell>
        </row>
        <row r="928">
          <cell r="C928" t="str">
            <v>Assura</v>
          </cell>
          <cell r="F928" t="str">
            <v>Real Estate</v>
          </cell>
          <cell r="M928" t="b">
            <v>0</v>
          </cell>
        </row>
        <row r="929">
          <cell r="C929" t="str">
            <v>XP Power</v>
          </cell>
          <cell r="F929" t="str">
            <v>Industrials</v>
          </cell>
          <cell r="M929" t="b">
            <v>0</v>
          </cell>
        </row>
        <row r="930">
          <cell r="C930" t="str">
            <v>Dart Group</v>
          </cell>
          <cell r="F930" t="str">
            <v>#N/A Mandatory parameter [SECURITY] cannot be empty</v>
          </cell>
          <cell r="M930" t="str">
            <v>FALSE</v>
          </cell>
        </row>
        <row r="931">
          <cell r="C931" t="str">
            <v>Portmeirion Group</v>
          </cell>
          <cell r="F931" t="str">
            <v>#N/A Mandatory parameter [SECURITY] cannot be empty</v>
          </cell>
          <cell r="M931" t="str">
            <v>FALSE</v>
          </cell>
        </row>
        <row r="932">
          <cell r="C932" t="str">
            <v>Mitie</v>
          </cell>
          <cell r="F932" t="str">
            <v>#N/A Mandatory parameter [SECURITY] cannot be empty</v>
          </cell>
          <cell r="M932" t="str">
            <v>FALSE</v>
          </cell>
        </row>
        <row r="933">
          <cell r="C933" t="str">
            <v>Sepura</v>
          </cell>
          <cell r="F933" t="str">
            <v>#N/A Mandatory parameter [SECURITY] cannot be empty</v>
          </cell>
          <cell r="M933" t="str">
            <v>FALSE</v>
          </cell>
        </row>
        <row r="934">
          <cell r="C934" t="str">
            <v>Wynnstay Group</v>
          </cell>
          <cell r="F934" t="str">
            <v>Consumer Staples</v>
          </cell>
          <cell r="M934" t="b">
            <v>1</v>
          </cell>
        </row>
        <row r="935">
          <cell r="C935" t="str">
            <v>James Cropper</v>
          </cell>
          <cell r="F935" t="str">
            <v>#N/A Mandatory parameter [SECURITY] cannot be empty</v>
          </cell>
          <cell r="M935" t="str">
            <v>FALSE</v>
          </cell>
        </row>
        <row r="936">
          <cell r="C936" t="str">
            <v>Omega Diagnostics</v>
          </cell>
          <cell r="F936" t="str">
            <v>#N/A Mandatory parameter [SECURITY] cannot be empty</v>
          </cell>
          <cell r="M936" t="str">
            <v>FALSE</v>
          </cell>
        </row>
        <row r="937">
          <cell r="C937" t="str">
            <v>Redcentric</v>
          </cell>
          <cell r="F937" t="str">
            <v>#N/A Mandatory parameter [SECURITY] cannot be empty</v>
          </cell>
          <cell r="M937" t="str">
            <v>FALSE</v>
          </cell>
        </row>
        <row r="938">
          <cell r="C938" t="str">
            <v>WYG</v>
          </cell>
          <cell r="F938" t="str">
            <v>#N/A Mandatory parameter [SECURITY] cannot be empty</v>
          </cell>
          <cell r="M938" t="str">
            <v>FALSE</v>
          </cell>
        </row>
        <row r="939">
          <cell r="C939" t="str">
            <v>Acal</v>
          </cell>
          <cell r="F939" t="str">
            <v>#N/A Mandatory parameter [SECURITY] cannot be empty</v>
          </cell>
          <cell r="M939" t="str">
            <v>FALSE</v>
          </cell>
        </row>
        <row r="940">
          <cell r="C940" t="str">
            <v>Renew</v>
          </cell>
          <cell r="F940" t="str">
            <v>#N/A Mandatory parameter [SECURITY] cannot be empty</v>
          </cell>
          <cell r="M940" t="str">
            <v>FALSE</v>
          </cell>
        </row>
        <row r="941">
          <cell r="C941" t="str">
            <v xml:space="preserve">National Grid </v>
          </cell>
          <cell r="F941" t="str">
            <v>Utilities</v>
          </cell>
          <cell r="M941" t="b">
            <v>0</v>
          </cell>
        </row>
        <row r="942">
          <cell r="C942" t="str">
            <v>Sepura</v>
          </cell>
          <cell r="F942" t="str">
            <v>#N/A Mandatory parameter [SECURITY] cannot be empty</v>
          </cell>
          <cell r="M942" t="str">
            <v>FALSE</v>
          </cell>
        </row>
        <row r="943">
          <cell r="C943" t="str">
            <v>Craneware</v>
          </cell>
          <cell r="F943" t="str">
            <v>Health Care</v>
          </cell>
          <cell r="M943" t="b">
            <v>1</v>
          </cell>
        </row>
        <row r="944">
          <cell r="C944" t="str">
            <v>Totvs</v>
          </cell>
          <cell r="F944" t="str">
            <v>#N/A Mandatory parameter [SECURITY] cannot be empty</v>
          </cell>
          <cell r="M944" t="str">
            <v>FALSE</v>
          </cell>
        </row>
        <row r="945">
          <cell r="C945" t="str">
            <v>Close Bros</v>
          </cell>
          <cell r="F945" t="str">
            <v>#N/A Mandatory parameter [SECURITY] cannot be empty</v>
          </cell>
          <cell r="M945" t="str">
            <v>FALSE</v>
          </cell>
        </row>
        <row r="946">
          <cell r="C946" t="str">
            <v>AG Barr</v>
          </cell>
          <cell r="F946" t="str">
            <v>Consumer Staples</v>
          </cell>
          <cell r="M946" t="b">
            <v>0</v>
          </cell>
        </row>
        <row r="947">
          <cell r="C947" t="str">
            <v xml:space="preserve">James Halstead </v>
          </cell>
          <cell r="F947" t="str">
            <v>Industrials</v>
          </cell>
          <cell r="M947" t="b">
            <v>1</v>
          </cell>
        </row>
        <row r="948">
          <cell r="C948"/>
          <cell r="F948" t="str">
            <v>#N/A Mandatory parameter [SECURITY] cannot be empty</v>
          </cell>
          <cell r="M948" t="str">
            <v>FALSE</v>
          </cell>
        </row>
        <row r="949">
          <cell r="C949"/>
          <cell r="F949" t="str">
            <v>#N/A Mandatory parameter [SECURITY] cannot be empty</v>
          </cell>
          <cell r="M949" t="str">
            <v>FALSE</v>
          </cell>
        </row>
        <row r="950">
          <cell r="C950" t="str">
            <v>RBS</v>
          </cell>
          <cell r="F950" t="str">
            <v>#N/A Mandatory parameter [SECURITY] cannot be empty</v>
          </cell>
          <cell r="M950" t="str">
            <v>FALSE</v>
          </cell>
        </row>
        <row r="951">
          <cell r="C951" t="str">
            <v>VinaMilk</v>
          </cell>
          <cell r="F951" t="str">
            <v>Consumer Staples</v>
          </cell>
          <cell r="M951" t="b">
            <v>0</v>
          </cell>
        </row>
        <row r="952">
          <cell r="C952" t="str">
            <v>Pfeiffer Vacuum (Germany)</v>
          </cell>
          <cell r="F952" t="str">
            <v>#N/A Mandatory parameter [SECURITY] cannot be empty</v>
          </cell>
          <cell r="M952" t="str">
            <v>FALSE</v>
          </cell>
        </row>
        <row r="953">
          <cell r="C953" t="str">
            <v>Close Bros</v>
          </cell>
          <cell r="F953" t="str">
            <v>#N/A Mandatory parameter [SECURITY] cannot be empty</v>
          </cell>
          <cell r="M953" t="str">
            <v>FALSE</v>
          </cell>
        </row>
        <row r="954">
          <cell r="C954" t="str">
            <v>Fever-Tree</v>
          </cell>
          <cell r="F954" t="str">
            <v>#N/A Mandatory parameter [SECURITY] cannot be empty</v>
          </cell>
          <cell r="M954" t="str">
            <v>FALSE</v>
          </cell>
        </row>
        <row r="955">
          <cell r="C955" t="str">
            <v>Close Bros</v>
          </cell>
          <cell r="F955" t="str">
            <v>#N/A Mandatory parameter [SECURITY] cannot be empty</v>
          </cell>
          <cell r="M955" t="str">
            <v>FALSE</v>
          </cell>
        </row>
        <row r="956">
          <cell r="C956" t="str">
            <v>RELX (Netherlands)</v>
          </cell>
          <cell r="F956" t="str">
            <v>#N/A Mandatory parameter [SECURITY] cannot be empty</v>
          </cell>
          <cell r="M956" t="str">
            <v>FALSE</v>
          </cell>
        </row>
        <row r="957">
          <cell r="C957" t="str">
            <v>RELX (Netherlands)</v>
          </cell>
          <cell r="F957" t="str">
            <v>#N/A Mandatory parameter [SECURITY] cannot be empty</v>
          </cell>
          <cell r="M957" t="str">
            <v>FALSE</v>
          </cell>
        </row>
        <row r="958">
          <cell r="C958" t="str">
            <v xml:space="preserve">Hill &amp; Smith </v>
          </cell>
          <cell r="F958" t="str">
            <v>Materials</v>
          </cell>
          <cell r="M958" t="b">
            <v>0</v>
          </cell>
        </row>
        <row r="959">
          <cell r="C959" t="str">
            <v xml:space="preserve">Hill &amp; Smith </v>
          </cell>
          <cell r="F959" t="str">
            <v>Materials</v>
          </cell>
          <cell r="M959" t="b">
            <v>0</v>
          </cell>
        </row>
        <row r="960">
          <cell r="C960" t="str">
            <v>Craneware</v>
          </cell>
          <cell r="F960" t="str">
            <v>Health Care</v>
          </cell>
          <cell r="M960" t="b">
            <v>1</v>
          </cell>
        </row>
        <row r="961">
          <cell r="C961" t="str">
            <v>Allergy Therapeutics</v>
          </cell>
          <cell r="F961" t="str">
            <v>#N/A Mandatory parameter [SECURITY] cannot be empty</v>
          </cell>
          <cell r="M961" t="str">
            <v>FALSE</v>
          </cell>
        </row>
        <row r="962">
          <cell r="C962" t="str">
            <v>Craneware</v>
          </cell>
          <cell r="F962" t="str">
            <v>Health Care</v>
          </cell>
          <cell r="M962" t="b">
            <v>1</v>
          </cell>
        </row>
        <row r="963">
          <cell r="C963" t="str">
            <v xml:space="preserve">Standard Life </v>
          </cell>
          <cell r="F963" t="str">
            <v>#N/A Mandatory parameter [SECURITY] cannot be empty</v>
          </cell>
          <cell r="M963" t="str">
            <v>FALSE</v>
          </cell>
        </row>
        <row r="964">
          <cell r="C964" t="str">
            <v>Pfeiffer Vacuum (Germany)</v>
          </cell>
          <cell r="F964" t="str">
            <v>#N/A Mandatory parameter [SECURITY] cannot be empty</v>
          </cell>
          <cell r="M964" t="str">
            <v>FALSE</v>
          </cell>
        </row>
        <row r="965">
          <cell r="C965" t="str">
            <v>Pfeiffer Vacuum</v>
          </cell>
          <cell r="F965" t="str">
            <v>#N/A Mandatory parameter [SECURITY] cannot be empty</v>
          </cell>
          <cell r="M965" t="str">
            <v>FALSE</v>
          </cell>
        </row>
        <row r="966">
          <cell r="C966" t="str">
            <v>EssilorLuxottica</v>
          </cell>
          <cell r="F966" t="str">
            <v>Health Care</v>
          </cell>
          <cell r="M966" t="b">
            <v>0</v>
          </cell>
        </row>
        <row r="967">
          <cell r="C967" t="str">
            <v xml:space="preserve">Kerry Group </v>
          </cell>
          <cell r="F967" t="str">
            <v>Consumer Staples</v>
          </cell>
          <cell r="M967" t="b">
            <v>0</v>
          </cell>
        </row>
        <row r="968">
          <cell r="C968" t="str">
            <v xml:space="preserve">Shaftesbury </v>
          </cell>
          <cell r="F968" t="str">
            <v>#N/A Mandatory parameter [SECURITY] cannot be empty</v>
          </cell>
          <cell r="M968" t="str">
            <v>FALSE</v>
          </cell>
        </row>
        <row r="969">
          <cell r="C969" t="str">
            <v>Arwana Citramulia</v>
          </cell>
          <cell r="F969" t="str">
            <v>#N/A Mandatory parameter [SECURITY] cannot be empty</v>
          </cell>
          <cell r="M969" t="str">
            <v>FALSE</v>
          </cell>
        </row>
        <row r="970">
          <cell r="C970"/>
          <cell r="F970" t="str">
            <v>#N/A Mandatory parameter [SECURITY] cannot be empty</v>
          </cell>
          <cell r="M970" t="str">
            <v>FALSE</v>
          </cell>
        </row>
        <row r="971">
          <cell r="C971"/>
          <cell r="F971" t="str">
            <v>#N/A Mandatory parameter [SECURITY] cannot be empty</v>
          </cell>
          <cell r="M971" t="str">
            <v>FALSE</v>
          </cell>
        </row>
        <row r="972">
          <cell r="C972"/>
          <cell r="F972" t="str">
            <v>#N/A Mandatory parameter [SECURITY] cannot be empty</v>
          </cell>
          <cell r="M972" t="str">
            <v>FALSE</v>
          </cell>
        </row>
        <row r="973">
          <cell r="C973"/>
          <cell r="F973" t="str">
            <v>#N/A Mandatory parameter [SECURITY] cannot be empty</v>
          </cell>
          <cell r="M973" t="str">
            <v>FALSE</v>
          </cell>
        </row>
        <row r="974">
          <cell r="C974" t="str">
            <v>Bertrandt</v>
          </cell>
          <cell r="F974" t="str">
            <v>Industrials</v>
          </cell>
          <cell r="M974" t="str">
            <v>FALSE</v>
          </cell>
        </row>
        <row r="975">
          <cell r="C975"/>
          <cell r="F975" t="str">
            <v>#N/A Mandatory parameter [SECURITY] cannot be empty</v>
          </cell>
          <cell r="M975" t="str">
            <v>FALSE</v>
          </cell>
        </row>
        <row r="976">
          <cell r="C976" t="str">
            <v>Anixter</v>
          </cell>
          <cell r="F976" t="str">
            <v>Industrials</v>
          </cell>
          <cell r="M976" t="str">
            <v>FALSE</v>
          </cell>
        </row>
        <row r="977">
          <cell r="C977"/>
          <cell r="F977" t="str">
            <v>#N/A Mandatory parameter [SECURITY] cannot be empty</v>
          </cell>
          <cell r="M977" t="str">
            <v>FALSE</v>
          </cell>
        </row>
        <row r="978">
          <cell r="C978"/>
          <cell r="F978" t="str">
            <v>#N/A Mandatory parameter [SECURITY] cannot be empty</v>
          </cell>
          <cell r="M978" t="str">
            <v>FALSE</v>
          </cell>
        </row>
        <row r="979">
          <cell r="C979" t="str">
            <v>Grainger</v>
          </cell>
          <cell r="F979" t="str">
            <v>#N/A Mandatory parameter [SECURITY] cannot be empty</v>
          </cell>
          <cell r="M979" t="str">
            <v>FALSE</v>
          </cell>
        </row>
        <row r="980">
          <cell r="C980"/>
          <cell r="F980" t="str">
            <v>#N/A Mandatory parameter [SECURITY] cannot be empty</v>
          </cell>
          <cell r="M980" t="str">
            <v>FALSE</v>
          </cell>
        </row>
        <row r="981">
          <cell r="C981" t="str">
            <v>NCC Group</v>
          </cell>
          <cell r="F981" t="str">
            <v>Information Technology</v>
          </cell>
          <cell r="M981" t="b">
            <v>0</v>
          </cell>
        </row>
        <row r="982">
          <cell r="C982"/>
          <cell r="F982" t="str">
            <v>#N/A Mandatory parameter [SECURITY] cannot be empty</v>
          </cell>
          <cell r="M982" t="str">
            <v>FALSE</v>
          </cell>
        </row>
        <row r="983">
          <cell r="C983" t="str">
            <v>Parkmead</v>
          </cell>
          <cell r="F983" t="str">
            <v>#N/A Mandatory parameter [SECURITY] cannot be empty</v>
          </cell>
          <cell r="M983" t="str">
            <v>FALSE</v>
          </cell>
        </row>
        <row r="984">
          <cell r="C984"/>
          <cell r="F984" t="str">
            <v>#N/A Mandatory parameter [SECURITY] cannot be empty</v>
          </cell>
          <cell r="M984" t="str">
            <v>FALSE</v>
          </cell>
        </row>
        <row r="985">
          <cell r="C985"/>
          <cell r="F985" t="str">
            <v>#N/A Mandatory parameter [SECURITY] cannot be empty</v>
          </cell>
          <cell r="M985" t="str">
            <v>FALSE</v>
          </cell>
        </row>
        <row r="986">
          <cell r="C986" t="str">
            <v>Iomart</v>
          </cell>
          <cell r="F986" t="str">
            <v>Information Technology</v>
          </cell>
          <cell r="M986" t="b">
            <v>0</v>
          </cell>
        </row>
        <row r="987">
          <cell r="C987" t="str">
            <v>Proto Labs</v>
          </cell>
          <cell r="F987" t="str">
            <v>#N/A Mandatory parameter [SECURITY] cannot be empty</v>
          </cell>
          <cell r="M987" t="str">
            <v>FALSE</v>
          </cell>
        </row>
        <row r="988">
          <cell r="C988"/>
          <cell r="F988" t="str">
            <v>#N/A Mandatory parameter [SECURITY] cannot be empty</v>
          </cell>
          <cell r="M988" t="str">
            <v>FALSE</v>
          </cell>
        </row>
        <row r="989">
          <cell r="C989"/>
          <cell r="F989" t="str">
            <v>#N/A Mandatory parameter [SECURITY] cannot be empty</v>
          </cell>
          <cell r="M989" t="str">
            <v>FALSE</v>
          </cell>
        </row>
        <row r="990">
          <cell r="C990" t="str">
            <v>Vakrangee</v>
          </cell>
          <cell r="F990" t="str">
            <v>#N/A Mandatory parameter [SECURITY] cannot be empty</v>
          </cell>
          <cell r="M990" t="str">
            <v>FALSE</v>
          </cell>
        </row>
        <row r="991">
          <cell r="C991"/>
          <cell r="F991" t="str">
            <v>#N/A Mandatory parameter [SECURITY] cannot be empty</v>
          </cell>
          <cell r="M991" t="str">
            <v>FALSE</v>
          </cell>
        </row>
        <row r="992">
          <cell r="C992" t="str">
            <v>NCC Group</v>
          </cell>
          <cell r="F992" t="str">
            <v>#N/A Mandatory parameter [SECURITY] cannot be empty</v>
          </cell>
          <cell r="M992" t="str">
            <v>FALSE</v>
          </cell>
        </row>
        <row r="993">
          <cell r="C993" t="str">
            <v>Stratasys</v>
          </cell>
          <cell r="F993" t="str">
            <v>#N/A Mandatory parameter [SECURITY] cannot be empty</v>
          </cell>
          <cell r="M993" t="str">
            <v>FALSE</v>
          </cell>
        </row>
        <row r="994">
          <cell r="C994" t="str">
            <v xml:space="preserve">James Latham </v>
          </cell>
          <cell r="F994" t="str">
            <v>#N/A Mandatory parameter [SECURITY] cannot be empty</v>
          </cell>
          <cell r="M994" t="b">
            <v>1</v>
          </cell>
        </row>
        <row r="995">
          <cell r="C995"/>
          <cell r="F995" t="str">
            <v>#N/A Mandatory parameter [SECURITY] cannot be empty</v>
          </cell>
          <cell r="M995" t="str">
            <v>FALSE</v>
          </cell>
        </row>
        <row r="996">
          <cell r="C996" t="str">
            <v>Majestic Wine</v>
          </cell>
          <cell r="F996" t="str">
            <v>#N/A Mandatory parameter [SECURITY] cannot be empty</v>
          </cell>
          <cell r="M996" t="str">
            <v>FALSE</v>
          </cell>
        </row>
        <row r="997">
          <cell r="C997" t="str">
            <v>Stanley Gibbons</v>
          </cell>
          <cell r="F997" t="str">
            <v>#N/A Mandatory parameter [SECURITY] cannot be empty</v>
          </cell>
          <cell r="M997" t="str">
            <v>FALSE</v>
          </cell>
        </row>
        <row r="998">
          <cell r="C998" t="str">
            <v>Abbvie</v>
          </cell>
          <cell r="F998" t="str">
            <v>Health Care</v>
          </cell>
          <cell r="M998" t="b">
            <v>0</v>
          </cell>
        </row>
        <row r="999">
          <cell r="C999" t="str">
            <v>Zoetis</v>
          </cell>
          <cell r="F999" t="str">
            <v>Health Care</v>
          </cell>
          <cell r="M999" t="str">
            <v>FALSE</v>
          </cell>
        </row>
        <row r="1000">
          <cell r="C1000" t="str">
            <v xml:space="preserve">E2V Technologies </v>
          </cell>
          <cell r="F1000" t="str">
            <v>#N/A Mandatory parameter [SECURITY] cannot be empty</v>
          </cell>
          <cell r="M1000" t="str">
            <v>FALSE</v>
          </cell>
        </row>
        <row r="1001">
          <cell r="C1001" t="str">
            <v>Just Eat</v>
          </cell>
          <cell r="F1001" t="str">
            <v>#N/A Mandatory parameter [SECURITY] cannot be empty</v>
          </cell>
          <cell r="M1001" t="str">
            <v>FALSE</v>
          </cell>
        </row>
        <row r="1002">
          <cell r="C1002" t="str">
            <v>McCarthy &amp; Stone</v>
          </cell>
          <cell r="F1002" t="str">
            <v>#N/A Mandatory parameter [SECURITY] cannot be empty</v>
          </cell>
          <cell r="M1002" t="str">
            <v>FALSE</v>
          </cell>
        </row>
        <row r="1003">
          <cell r="C1003" t="str">
            <v>TVB (Hong Kong)</v>
          </cell>
          <cell r="F1003" t="str">
            <v>#N/A Mandatory parameter [SECURITY] cannot be empty</v>
          </cell>
          <cell r="M1003" t="str">
            <v>FALSE</v>
          </cell>
        </row>
        <row r="1004">
          <cell r="C1004" t="str">
            <v>NCC Group</v>
          </cell>
          <cell r="F1004" t="str">
            <v>Information Technology</v>
          </cell>
          <cell r="M1004" t="b">
            <v>0</v>
          </cell>
        </row>
        <row r="1005">
          <cell r="C1005" t="str">
            <v>Volution Group</v>
          </cell>
          <cell r="F1005" t="str">
            <v>#N/A Mandatory parameter [SECURITY] cannot be empty</v>
          </cell>
          <cell r="M1005" t="str">
            <v>FALSE</v>
          </cell>
        </row>
        <row r="1006">
          <cell r="C1006"/>
          <cell r="F1006" t="str">
            <v>#N/A Mandatory parameter [SECURITY] cannot be empty</v>
          </cell>
          <cell r="M1006" t="str">
            <v>FALSE</v>
          </cell>
        </row>
        <row r="1007">
          <cell r="C1007"/>
          <cell r="F1007" t="str">
            <v>#N/A Mandatory parameter [SECURITY] cannot be empty</v>
          </cell>
          <cell r="M1007" t="str">
            <v>FALSE</v>
          </cell>
        </row>
        <row r="1008">
          <cell r="C1008"/>
          <cell r="F1008" t="str">
            <v>#N/A Mandatory parameter [SECURITY] cannot be empty</v>
          </cell>
          <cell r="M1008" t="str">
            <v>FALSE</v>
          </cell>
        </row>
        <row r="1009">
          <cell r="C1009" t="str">
            <v>Assura</v>
          </cell>
          <cell r="F1009" t="str">
            <v>Real Estate</v>
          </cell>
          <cell r="M1009" t="b">
            <v>0</v>
          </cell>
        </row>
        <row r="1010">
          <cell r="C1010" t="str">
            <v>HMS Holdings</v>
          </cell>
          <cell r="F1010" t="str">
            <v>#N/A Mandatory parameter [SECURITY] cannot be empty</v>
          </cell>
          <cell r="M1010" t="str">
            <v>FALSE</v>
          </cell>
        </row>
        <row r="1011">
          <cell r="C1011" t="str">
            <v xml:space="preserve">Rotork </v>
          </cell>
          <cell r="F1011" t="str">
            <v>Industrials</v>
          </cell>
          <cell r="M1011" t="b">
            <v>0</v>
          </cell>
        </row>
        <row r="1012">
          <cell r="C1012"/>
          <cell r="F1012" t="str">
            <v>#N/A Mandatory parameter [SECURITY] cannot be empty</v>
          </cell>
          <cell r="M1012" t="str">
            <v>FALSE</v>
          </cell>
        </row>
        <row r="1013">
          <cell r="C1013" t="str">
            <v>Volution Group</v>
          </cell>
          <cell r="F1013" t="str">
            <v>#N/A Mandatory parameter [SECURITY] cannot be empty</v>
          </cell>
          <cell r="M1013" t="str">
            <v>FALSE</v>
          </cell>
        </row>
        <row r="1014">
          <cell r="C1014" t="str">
            <v>Tractor Supply Co</v>
          </cell>
          <cell r="F1014" t="str">
            <v>Consumer Discretionary</v>
          </cell>
          <cell r="M1014" t="b">
            <v>0</v>
          </cell>
        </row>
        <row r="1015">
          <cell r="C1015" t="str">
            <v>Thermo Fisher Scientific</v>
          </cell>
          <cell r="F1015" t="str">
            <v>#N/A Mandatory parameter [SECURITY] cannot be empty</v>
          </cell>
          <cell r="M1015" t="str">
            <v>FALSE</v>
          </cell>
        </row>
        <row r="1016">
          <cell r="C1016" t="str">
            <v>RELX (Netherlands)</v>
          </cell>
          <cell r="F1016" t="str">
            <v>#N/A Mandatory parameter [SECURITY] cannot be empty</v>
          </cell>
          <cell r="M1016" t="str">
            <v>FALSE</v>
          </cell>
        </row>
        <row r="1017">
          <cell r="C1017" t="str">
            <v xml:space="preserve">Abcam </v>
          </cell>
          <cell r="F1017" t="str">
            <v>Health Care</v>
          </cell>
          <cell r="M1017" t="b">
            <v>0</v>
          </cell>
        </row>
        <row r="1018">
          <cell r="C1018"/>
          <cell r="F1018" t="str">
            <v>#N/A Mandatory parameter [SECURITY] cannot be empty</v>
          </cell>
          <cell r="M1018" t="str">
            <v>FALSE</v>
          </cell>
        </row>
        <row r="1019">
          <cell r="C1019"/>
          <cell r="F1019" t="str">
            <v>#N/A Mandatory parameter [SECURITY] cannot be empty</v>
          </cell>
          <cell r="M1019" t="str">
            <v>FALSE</v>
          </cell>
        </row>
        <row r="1020">
          <cell r="C1020" t="str">
            <v>Diageo</v>
          </cell>
          <cell r="F1020" t="str">
            <v>#N/A Mandatory parameter [SECURITY] cannot be empty</v>
          </cell>
          <cell r="M1020" t="str">
            <v>FALSE</v>
          </cell>
        </row>
        <row r="1021">
          <cell r="C1021" t="str">
            <v>Marico</v>
          </cell>
          <cell r="F1021" t="str">
            <v>#N/A Mandatory parameter [SECURITY] cannot be empty</v>
          </cell>
          <cell r="M1021" t="b">
            <v>0</v>
          </cell>
        </row>
        <row r="1022">
          <cell r="C1022" t="str">
            <v>Mahle Metals</v>
          </cell>
          <cell r="F1022" t="str">
            <v>#N/A Mandatory parameter [SECURITY] cannot be empty</v>
          </cell>
          <cell r="M1022" t="str">
            <v>FALSE</v>
          </cell>
        </row>
        <row r="1023">
          <cell r="C1023" t="str">
            <v>Grupo Financiero Banorte</v>
          </cell>
          <cell r="F1023" t="str">
            <v>#N/A Mandatory parameter [SECURITY] cannot be empty</v>
          </cell>
          <cell r="M1023" t="str">
            <v>FALSE</v>
          </cell>
        </row>
        <row r="1024">
          <cell r="C1024" t="str">
            <v>Dechra Pharmaceuticals</v>
          </cell>
          <cell r="F1024" t="str">
            <v>Health Care</v>
          </cell>
          <cell r="M1024" t="str">
            <v>FALSE</v>
          </cell>
        </row>
        <row r="1025">
          <cell r="C1025" t="str">
            <v>Mattioli Woods</v>
          </cell>
          <cell r="F1025" t="str">
            <v>Financials</v>
          </cell>
          <cell r="M1025" t="b">
            <v>1</v>
          </cell>
        </row>
        <row r="1026">
          <cell r="C1026" t="str">
            <v>Hansteen Holdings</v>
          </cell>
          <cell r="F1026" t="str">
            <v>#N/A Mandatory parameter [SECURITY] cannot be empty</v>
          </cell>
          <cell r="M1026" t="str">
            <v>FALSE</v>
          </cell>
        </row>
        <row r="1027">
          <cell r="C1027" t="str">
            <v>CT Environment</v>
          </cell>
          <cell r="F1027" t="str">
            <v>#N/A Mandatory parameter [SECURITY] cannot be empty</v>
          </cell>
          <cell r="M1027" t="str">
            <v>FALSE</v>
          </cell>
        </row>
        <row r="1028">
          <cell r="C1028"/>
          <cell r="F1028" t="str">
            <v>#N/A Mandatory parameter [SECURITY] cannot be empty</v>
          </cell>
          <cell r="M1028" t="str">
            <v>FALSE</v>
          </cell>
        </row>
        <row r="1029">
          <cell r="C1029" t="str">
            <v>Standard Chartered</v>
          </cell>
          <cell r="F1029" t="str">
            <v>#N/A Mandatory parameter [SECURITY] cannot be empty</v>
          </cell>
          <cell r="M1029" t="str">
            <v>FALSE</v>
          </cell>
        </row>
        <row r="1030">
          <cell r="C1030" t="str">
            <v>Teleperformance</v>
          </cell>
          <cell r="F1030" t="str">
            <v>Industrials</v>
          </cell>
          <cell r="M1030" t="b">
            <v>0</v>
          </cell>
        </row>
        <row r="1031">
          <cell r="C1031" t="str">
            <v>Persimmon</v>
          </cell>
          <cell r="F1031" t="str">
            <v>#N/A Mandatory parameter [SECURITY] cannot be empty</v>
          </cell>
          <cell r="M1031" t="str">
            <v>FALSE</v>
          </cell>
        </row>
        <row r="1032">
          <cell r="C1032" t="str">
            <v>Roper Industries</v>
          </cell>
          <cell r="F1032" t="str">
            <v>Information Technology</v>
          </cell>
          <cell r="M1032" t="b">
            <v>0</v>
          </cell>
        </row>
        <row r="1033">
          <cell r="C1033" t="str">
            <v>Bovis Homes</v>
          </cell>
          <cell r="F1033" t="str">
            <v>#N/A Mandatory parameter [SECURITY] cannot be empty</v>
          </cell>
          <cell r="M1033" t="str">
            <v>FALSE</v>
          </cell>
        </row>
        <row r="1034">
          <cell r="C1034" t="str">
            <v>Aviva PLC</v>
          </cell>
          <cell r="F1034" t="str">
            <v>#N/A Mandatory parameter [SECURITY] cannot be empty</v>
          </cell>
          <cell r="M1034" t="str">
            <v>FALSE</v>
          </cell>
        </row>
        <row r="1035">
          <cell r="C1035" t="str">
            <v xml:space="preserve">Hill &amp; Smith </v>
          </cell>
          <cell r="F1035" t="str">
            <v>Materials</v>
          </cell>
          <cell r="M1035" t="b">
            <v>0</v>
          </cell>
        </row>
        <row r="1036">
          <cell r="C1036" t="str">
            <v>Volution Group</v>
          </cell>
          <cell r="F1036" t="str">
            <v>Industrials</v>
          </cell>
          <cell r="M1036" t="str">
            <v>FALSE</v>
          </cell>
        </row>
        <row r="1037">
          <cell r="C1037" t="str">
            <v>Keller</v>
          </cell>
          <cell r="F1037" t="str">
            <v>#N/A Mandatory parameter [SECURITY] cannot be empty</v>
          </cell>
          <cell r="M1037" t="str">
            <v>FALSE</v>
          </cell>
        </row>
        <row r="1038">
          <cell r="C1038" t="str">
            <v>Dorman Products</v>
          </cell>
          <cell r="F1038" t="str">
            <v>#N/A Mandatory parameter [SECURITY] cannot be empty</v>
          </cell>
          <cell r="M1038" t="str">
            <v>FALSE</v>
          </cell>
        </row>
        <row r="1039">
          <cell r="C1039" t="str">
            <v>Vesuvius PLC</v>
          </cell>
          <cell r="F1039" t="str">
            <v>#N/A Mandatory parameter [SECURITY] cannot be empty</v>
          </cell>
          <cell r="M1039" t="str">
            <v>FALSE</v>
          </cell>
        </row>
        <row r="1040">
          <cell r="C1040" t="str">
            <v>Natura Cosmecticos (Brazil)</v>
          </cell>
          <cell r="F1040" t="str">
            <v>#N/A Mandatory parameter [SECURITY] cannot be empty</v>
          </cell>
          <cell r="M1040" t="str">
            <v>FALSE</v>
          </cell>
        </row>
        <row r="1041">
          <cell r="C1041" t="str">
            <v xml:space="preserve">Spectris </v>
          </cell>
          <cell r="F1041" t="str">
            <v>Information Technology</v>
          </cell>
          <cell r="M1041" t="b">
            <v>0</v>
          </cell>
        </row>
        <row r="1042">
          <cell r="C1042" t="str">
            <v>RPS Group</v>
          </cell>
          <cell r="F1042" t="str">
            <v>#N/A Mandatory parameter [SECURITY] cannot be empty</v>
          </cell>
          <cell r="M1042" t="str">
            <v>FALSE</v>
          </cell>
        </row>
        <row r="1043">
          <cell r="C1043" t="str">
            <v>SAB Miller</v>
          </cell>
          <cell r="F1043" t="str">
            <v>#N/A Mandatory parameter [SECURITY] cannot be empty</v>
          </cell>
          <cell r="M1043" t="str">
            <v>FALSE</v>
          </cell>
        </row>
        <row r="1044">
          <cell r="C1044" t="str">
            <v>Wynnstay Group</v>
          </cell>
          <cell r="F1044" t="str">
            <v>Consumer Staples</v>
          </cell>
          <cell r="M1044" t="b">
            <v>1</v>
          </cell>
        </row>
        <row r="1045">
          <cell r="C1045" t="str">
            <v>Vitasoy</v>
          </cell>
          <cell r="F1045" t="str">
            <v>Consumer Staples</v>
          </cell>
          <cell r="M1045" t="b">
            <v>0</v>
          </cell>
        </row>
        <row r="1046">
          <cell r="C1046" t="str">
            <v>Edita</v>
          </cell>
          <cell r="F1046" t="str">
            <v>#N/A Mandatory parameter [SECURITY] cannot be empty</v>
          </cell>
          <cell r="M1046" t="str">
            <v>FALSE</v>
          </cell>
        </row>
        <row r="1047">
          <cell r="C1047"/>
          <cell r="F1047" t="str">
            <v>#N/A Mandatory parameter [SECURITY] cannot be empty</v>
          </cell>
          <cell r="M1047" t="str">
            <v>FALSE</v>
          </cell>
        </row>
        <row r="1048">
          <cell r="C1048" t="str">
            <v xml:space="preserve">James Latham </v>
          </cell>
          <cell r="F1048" t="str">
            <v>#N/A Mandatory parameter [SECURITY] cannot be empty</v>
          </cell>
          <cell r="M1048" t="b">
            <v>1</v>
          </cell>
        </row>
        <row r="1049">
          <cell r="C1049" t="str">
            <v>Sepura</v>
          </cell>
          <cell r="F1049" t="str">
            <v>#N/A Mandatory parameter [SECURITY] cannot be empty</v>
          </cell>
          <cell r="M1049" t="str">
            <v>FALSE</v>
          </cell>
        </row>
        <row r="1050">
          <cell r="C1050" t="str">
            <v>Thai Beverage</v>
          </cell>
          <cell r="F1050" t="str">
            <v>#N/A Mandatory parameter [SECURITY] cannot be empty</v>
          </cell>
          <cell r="M1050" t="b">
            <v>0</v>
          </cell>
        </row>
        <row r="1051">
          <cell r="C1051"/>
          <cell r="F1051" t="str">
            <v>#N/A Mandatory parameter [SECURITY] cannot be empty</v>
          </cell>
          <cell r="M1051" t="str">
            <v>FALSE</v>
          </cell>
        </row>
        <row r="1052">
          <cell r="C1052"/>
          <cell r="F1052" t="str">
            <v>#N/A Mandatory parameter [SECURITY] cannot be empty</v>
          </cell>
          <cell r="M1052" t="str">
            <v>FALSE</v>
          </cell>
        </row>
        <row r="1053">
          <cell r="C1053"/>
          <cell r="F1053" t="str">
            <v>#N/A Mandatory parameter [SECURITY] cannot be empty</v>
          </cell>
          <cell r="M1053" t="str">
            <v>FALSE</v>
          </cell>
        </row>
        <row r="1054">
          <cell r="C1054" t="str">
            <v>Vitasoy</v>
          </cell>
          <cell r="F1054" t="str">
            <v>Consumer Staples</v>
          </cell>
          <cell r="M1054" t="b">
            <v>0</v>
          </cell>
        </row>
        <row r="1055">
          <cell r="C1055" t="str">
            <v>Travis Perkins</v>
          </cell>
          <cell r="F1055" t="str">
            <v>#N/A Mandatory parameter [SECURITY] cannot be empty</v>
          </cell>
          <cell r="M1055" t="str">
            <v>FALSE</v>
          </cell>
        </row>
        <row r="1056">
          <cell r="C1056" t="str">
            <v>Berkeley Group</v>
          </cell>
          <cell r="F1056" t="str">
            <v>#N/A Mandatory parameter [SECURITY] cannot be empty</v>
          </cell>
          <cell r="M1056" t="str">
            <v>FALSE</v>
          </cell>
        </row>
        <row r="1057">
          <cell r="C1057" t="str">
            <v>Hayward Tyler</v>
          </cell>
          <cell r="F1057" t="str">
            <v>#N/A Mandatory parameter [SECURITY] cannot be empty</v>
          </cell>
          <cell r="M1057" t="str">
            <v>FALSE</v>
          </cell>
        </row>
        <row r="1058">
          <cell r="C1058" t="str">
            <v>SAB Miller</v>
          </cell>
          <cell r="F1058" t="str">
            <v>#N/A Mandatory parameter [SECURITY] cannot be empty</v>
          </cell>
          <cell r="M1058" t="str">
            <v>FALSE</v>
          </cell>
        </row>
        <row r="1059">
          <cell r="C1059"/>
          <cell r="F1059" t="str">
            <v>#N/A Mandatory parameter [SECURITY] cannot be empty</v>
          </cell>
          <cell r="M1059" t="str">
            <v>FALSE</v>
          </cell>
        </row>
        <row r="1060">
          <cell r="C1060" t="str">
            <v>W. W. Grainger</v>
          </cell>
          <cell r="F1060" t="str">
            <v>#N/A Mandatory parameter [SECURITY] cannot be empty</v>
          </cell>
          <cell r="M1060" t="str">
            <v>FALSE</v>
          </cell>
        </row>
        <row r="1061">
          <cell r="C1061" t="str">
            <v>Majestic Wine</v>
          </cell>
          <cell r="F1061" t="str">
            <v>#N/A Mandatory parameter [SECURITY] cannot be empty</v>
          </cell>
          <cell r="M1061" t="str">
            <v>FALSE</v>
          </cell>
        </row>
        <row r="1062">
          <cell r="C1062" t="str">
            <v>W. W. Grainger</v>
          </cell>
          <cell r="F1062" t="str">
            <v>#N/A Mandatory parameter [SECURITY] cannot be empty</v>
          </cell>
          <cell r="M1062" t="str">
            <v>FALSE</v>
          </cell>
        </row>
        <row r="1063">
          <cell r="C1063" t="str">
            <v>Anixter</v>
          </cell>
          <cell r="F1063" t="str">
            <v>#N/A Mandatory parameter [SECURITY] cannot be empty</v>
          </cell>
          <cell r="M1063" t="str">
            <v>FALSE</v>
          </cell>
        </row>
        <row r="1064">
          <cell r="C1064" t="str">
            <v>W. W. Grainger</v>
          </cell>
          <cell r="F1064" t="str">
            <v>#N/A Mandatory parameter [SECURITY] cannot be empty</v>
          </cell>
          <cell r="M1064" t="str">
            <v>FALSE</v>
          </cell>
        </row>
        <row r="1065">
          <cell r="C1065" t="str">
            <v>Anixter</v>
          </cell>
          <cell r="F1065" t="str">
            <v>#N/A Mandatory parameter [SECURITY] cannot be empty</v>
          </cell>
          <cell r="M1065" t="str">
            <v>FALSE</v>
          </cell>
        </row>
        <row r="1066">
          <cell r="C1066" t="str">
            <v>Zoës Kitchen</v>
          </cell>
          <cell r="F1066" t="str">
            <v>#N/A Mandatory parameter [SECURITY] cannot be empty</v>
          </cell>
          <cell r="M1066" t="str">
            <v>FALSE</v>
          </cell>
        </row>
        <row r="1067">
          <cell r="C1067" t="str">
            <v>Palo Alto Networks</v>
          </cell>
          <cell r="F1067" t="str">
            <v>#N/A Mandatory parameter [SECURITY] cannot be empty</v>
          </cell>
          <cell r="M1067" t="str">
            <v>FALSE</v>
          </cell>
        </row>
        <row r="1068">
          <cell r="C1068" t="str">
            <v>Neogenomics inc</v>
          </cell>
          <cell r="F1068" t="str">
            <v>#N/A Mandatory parameter [SECURITY] cannot be empty</v>
          </cell>
          <cell r="M1068" t="str">
            <v>FALSE</v>
          </cell>
        </row>
        <row r="1069">
          <cell r="C1069" t="str">
            <v>Donaldson Company Inc</v>
          </cell>
          <cell r="F1069" t="str">
            <v>#N/A Mandatory parameter [SECURITY] cannot be empty</v>
          </cell>
          <cell r="M1069" t="str">
            <v>FALSE</v>
          </cell>
        </row>
        <row r="1070">
          <cell r="C1070" t="str">
            <v>Cerner</v>
          </cell>
          <cell r="F1070" t="str">
            <v>#N/A Mandatory parameter [SECURITY] cannot be empty</v>
          </cell>
          <cell r="M1070" t="str">
            <v>FALSE</v>
          </cell>
        </row>
        <row r="1071">
          <cell r="C1071" t="str">
            <v>Piaggio</v>
          </cell>
          <cell r="F1071" t="str">
            <v>#N/A Mandatory parameter [SECURITY] cannot be empty</v>
          </cell>
          <cell r="M1071" t="str">
            <v>FALSE</v>
          </cell>
        </row>
        <row r="1072">
          <cell r="C1072" t="str">
            <v>Zeltiq</v>
          </cell>
          <cell r="F1072" t="str">
            <v>#N/A Mandatory parameter [SECURITY] cannot be empty</v>
          </cell>
          <cell r="M1072" t="str">
            <v>FALSE</v>
          </cell>
        </row>
        <row r="1073">
          <cell r="C1073" t="str">
            <v>WEX inc</v>
          </cell>
          <cell r="F1073" t="str">
            <v>#N/A Mandatory parameter [SECURITY] cannot be empty</v>
          </cell>
          <cell r="M1073" t="str">
            <v>FALSE</v>
          </cell>
        </row>
        <row r="1074">
          <cell r="C1074" t="str">
            <v>WABTEC</v>
          </cell>
          <cell r="F1074" t="str">
            <v>#N/A Mandatory parameter [SECURITY] cannot be empty</v>
          </cell>
          <cell r="M1074" t="str">
            <v>FALSE</v>
          </cell>
        </row>
        <row r="1075">
          <cell r="C1075" t="str">
            <v>Tractor Supply Co</v>
          </cell>
          <cell r="F1075" t="str">
            <v>Consumer Discretionary</v>
          </cell>
          <cell r="M1075" t="b">
            <v>0</v>
          </cell>
        </row>
        <row r="1076">
          <cell r="C1076" t="str">
            <v>Showbox</v>
          </cell>
          <cell r="F1076" t="str">
            <v>#N/A Mandatory parameter [SECURITY] cannot be empty</v>
          </cell>
          <cell r="M1076" t="str">
            <v>FALSE</v>
          </cell>
        </row>
        <row r="1077">
          <cell r="C1077" t="str">
            <v>Roadrunner Transportation Systems</v>
          </cell>
          <cell r="F1077" t="str">
            <v>#N/A Mandatory parameter [SECURITY] cannot be empty</v>
          </cell>
          <cell r="M1077" t="str">
            <v>FALSE</v>
          </cell>
        </row>
        <row r="1078">
          <cell r="C1078" t="str">
            <v>ResMed</v>
          </cell>
          <cell r="F1078" t="str">
            <v>#N/A Mandatory parameter [SECURITY] cannot be empty</v>
          </cell>
          <cell r="M1078" t="str">
            <v>FALSE</v>
          </cell>
        </row>
        <row r="1079">
          <cell r="C1079" t="str">
            <v>PC jeweller</v>
          </cell>
          <cell r="F1079" t="str">
            <v>#N/A Mandatory parameter [SECURITY] cannot be empty</v>
          </cell>
          <cell r="M1079" t="str">
            <v>FALSE</v>
          </cell>
        </row>
        <row r="1080">
          <cell r="C1080" t="str">
            <v>Mednax</v>
          </cell>
          <cell r="F1080" t="str">
            <v>#N/A Mandatory parameter [SECURITY] cannot be empty</v>
          </cell>
          <cell r="M1080" t="str">
            <v>FALSE</v>
          </cell>
        </row>
        <row r="1081">
          <cell r="C1081" t="str">
            <v xml:space="preserve">Kolao Holdings </v>
          </cell>
          <cell r="F1081" t="str">
            <v>#N/A Mandatory parameter [SECURITY] cannot be empty</v>
          </cell>
          <cell r="M1081" t="str">
            <v>FALSE</v>
          </cell>
        </row>
        <row r="1082">
          <cell r="C1082" t="str">
            <v>JD.com</v>
          </cell>
          <cell r="F1082" t="str">
            <v>#N/A Mandatory parameter [SECURITY] cannot be empty</v>
          </cell>
          <cell r="M1082" t="str">
            <v>FALSE</v>
          </cell>
        </row>
        <row r="1083">
          <cell r="C1083" t="str">
            <v>Intuitive Surgical</v>
          </cell>
          <cell r="F1083" t="str">
            <v>#N/A Mandatory parameter [SECURITY] cannot be empty</v>
          </cell>
          <cell r="M1083" t="str">
            <v>FALSE</v>
          </cell>
        </row>
        <row r="1084">
          <cell r="C1084" t="str">
            <v>Henry Schien</v>
          </cell>
          <cell r="F1084" t="str">
            <v>#N/A Mandatory parameter [SECURITY] cannot be empty</v>
          </cell>
          <cell r="M1084" t="str">
            <v>FALSE</v>
          </cell>
        </row>
        <row r="1085">
          <cell r="C1085" t="str">
            <v>Donaldson Company Inc</v>
          </cell>
          <cell r="F1085" t="str">
            <v>#N/A Mandatory parameter [SECURITY] cannot be empty</v>
          </cell>
          <cell r="M1085" t="str">
            <v>FALSE</v>
          </cell>
        </row>
        <row r="1086">
          <cell r="C1086" t="str">
            <v>Dexcom</v>
          </cell>
          <cell r="F1086" t="str">
            <v>#N/A Mandatory parameter [SECURITY] cannot be empty</v>
          </cell>
          <cell r="M1086" t="str">
            <v>FALSE</v>
          </cell>
        </row>
        <row r="1087">
          <cell r="C1087" t="str">
            <v>Cooper Companies</v>
          </cell>
          <cell r="F1087" t="str">
            <v>#N/A Mandatory parameter [SECURITY] cannot be empty</v>
          </cell>
          <cell r="M1087" t="str">
            <v>FALSE</v>
          </cell>
        </row>
        <row r="1088">
          <cell r="C1088" t="str">
            <v>Align Technology</v>
          </cell>
          <cell r="F1088" t="str">
            <v>#N/A Mandatory parameter [SECURITY] cannot be empty</v>
          </cell>
          <cell r="M1088" t="str">
            <v>FALSE</v>
          </cell>
        </row>
        <row r="1089">
          <cell r="C1089" t="str">
            <v>Abiomed</v>
          </cell>
          <cell r="F1089" t="str">
            <v>#N/A Mandatory parameter [SECURITY] cannot be empty</v>
          </cell>
          <cell r="M1089" t="str">
            <v>FALSE</v>
          </cell>
        </row>
        <row r="1090">
          <cell r="C1090"/>
          <cell r="F1090" t="str">
            <v>#N/A Mandatory parameter [SECURITY] cannot be empty</v>
          </cell>
          <cell r="M1090" t="str">
            <v>FALSE</v>
          </cell>
        </row>
        <row r="1091">
          <cell r="C1091" t="str">
            <v>Palo Alto Networks</v>
          </cell>
          <cell r="F1091" t="str">
            <v>#N/A Mandatory parameter [SECURITY] cannot be empty</v>
          </cell>
          <cell r="M1091" t="str">
            <v>FALSE</v>
          </cell>
        </row>
        <row r="1092">
          <cell r="C1092" t="str">
            <v>Watsco</v>
          </cell>
          <cell r="F1092" t="str">
            <v>Industrials</v>
          </cell>
          <cell r="M1092" t="b">
            <v>0</v>
          </cell>
        </row>
        <row r="1093">
          <cell r="C1093" t="str">
            <v>Ulta Salon</v>
          </cell>
          <cell r="F1093" t="str">
            <v>#N/A Mandatory parameter [SECURITY] cannot be empty</v>
          </cell>
          <cell r="M1093" t="str">
            <v>FALSE</v>
          </cell>
        </row>
        <row r="1094">
          <cell r="C1094" t="str">
            <v>Tractor Supply Co</v>
          </cell>
          <cell r="F1094" t="str">
            <v>Consumer Discretionary</v>
          </cell>
          <cell r="M1094" t="b">
            <v>0</v>
          </cell>
        </row>
        <row r="1095">
          <cell r="C1095" t="str">
            <v>Stericycle Inc</v>
          </cell>
          <cell r="F1095" t="str">
            <v>#N/A Mandatory parameter [SECURITY] cannot be empty</v>
          </cell>
          <cell r="M1095" t="str">
            <v>FALSE</v>
          </cell>
        </row>
        <row r="1096">
          <cell r="C1096" t="str">
            <v>IDEXX Labs</v>
          </cell>
          <cell r="F1096" t="str">
            <v>Health Care</v>
          </cell>
          <cell r="M1096" t="str">
            <v>FALSE</v>
          </cell>
        </row>
        <row r="1097">
          <cell r="C1097" t="str">
            <v>Financial Engines</v>
          </cell>
          <cell r="F1097" t="str">
            <v>#N/A Mandatory parameter [SECURITY] cannot be empty</v>
          </cell>
          <cell r="M1097" t="str">
            <v>FALSE</v>
          </cell>
        </row>
        <row r="1098">
          <cell r="C1098" t="str">
            <v>Ecolab</v>
          </cell>
          <cell r="F1098" t="str">
            <v>Materials</v>
          </cell>
          <cell r="M1098" t="b">
            <v>0</v>
          </cell>
        </row>
        <row r="1099">
          <cell r="C1099" t="str">
            <v>Ecolab</v>
          </cell>
          <cell r="F1099" t="str">
            <v>Materials</v>
          </cell>
          <cell r="M1099" t="b">
            <v>0</v>
          </cell>
        </row>
        <row r="1100">
          <cell r="C1100" t="str">
            <v>Dover Corp</v>
          </cell>
          <cell r="F1100" t="str">
            <v>#N/A Mandatory parameter [SECURITY] cannot be empty</v>
          </cell>
          <cell r="M1100" t="str">
            <v>FALSE</v>
          </cell>
        </row>
        <row r="1101">
          <cell r="C1101" t="str">
            <v>Dormer</v>
          </cell>
          <cell r="F1101" t="str">
            <v>#N/A Mandatory parameter [SECURITY] cannot be empty</v>
          </cell>
          <cell r="M1101" t="str">
            <v>FALSE</v>
          </cell>
        </row>
        <row r="1102">
          <cell r="C1102" t="str">
            <v>Ansys</v>
          </cell>
          <cell r="F1102" t="str">
            <v>Information Technology</v>
          </cell>
          <cell r="M1102" t="b">
            <v>0</v>
          </cell>
        </row>
        <row r="1103">
          <cell r="C1103" t="str">
            <v>American Addiction Centres</v>
          </cell>
          <cell r="F1103" t="str">
            <v>#N/A Mandatory parameter [SECURITY] cannot be empty</v>
          </cell>
          <cell r="M1103" t="str">
            <v>FALSE</v>
          </cell>
        </row>
        <row r="1104">
          <cell r="C1104" t="str">
            <v>Alexion Pharma</v>
          </cell>
          <cell r="F1104" t="str">
            <v>#N/A Mandatory parameter [SECURITY] cannot be empty</v>
          </cell>
          <cell r="M1104" t="str">
            <v>FALSE</v>
          </cell>
        </row>
        <row r="1105">
          <cell r="C1105" t="str">
            <v>Perusahaan Gas Negara (Indonesia)</v>
          </cell>
          <cell r="F1105" t="str">
            <v>#N/A Mandatory parameter [SECURITY] cannot be empty</v>
          </cell>
          <cell r="M1105" t="str">
            <v>FALSE</v>
          </cell>
        </row>
        <row r="1106">
          <cell r="C1106" t="str">
            <v>Ryder Systems</v>
          </cell>
          <cell r="F1106" t="str">
            <v>#N/A Mandatory parameter [SECURITY] cannot be empty</v>
          </cell>
          <cell r="M1106" t="str">
            <v>FALSE</v>
          </cell>
        </row>
        <row r="1107">
          <cell r="C1107" t="str">
            <v xml:space="preserve">Questar </v>
          </cell>
          <cell r="F1107" t="str">
            <v>#N/A Mandatory parameter [SECURITY] cannot be empty</v>
          </cell>
          <cell r="M1107" t="str">
            <v>FALSE</v>
          </cell>
        </row>
        <row r="1108">
          <cell r="C1108" t="str">
            <v>Assura</v>
          </cell>
          <cell r="F1108" t="str">
            <v>Real Estate</v>
          </cell>
          <cell r="M1108" t="b">
            <v>0</v>
          </cell>
        </row>
        <row r="1109">
          <cell r="C1109" t="str">
            <v>AirTac International</v>
          </cell>
          <cell r="F1109" t="str">
            <v>#N/A Mandatory parameter [SECURITY] cannot be empty</v>
          </cell>
          <cell r="M1109" t="str">
            <v>FALSE</v>
          </cell>
        </row>
        <row r="1110">
          <cell r="C1110" t="str">
            <v>Harley Davidson</v>
          </cell>
          <cell r="F1110" t="str">
            <v>#N/A Mandatory parameter [SECURITY] cannot be empty</v>
          </cell>
          <cell r="M1110" t="str">
            <v>FALSE</v>
          </cell>
        </row>
        <row r="1111">
          <cell r="C1111" t="str">
            <v>Hana Tour</v>
          </cell>
          <cell r="F1111" t="str">
            <v>#N/A Mandatory parameter [SECURITY] cannot be empty</v>
          </cell>
          <cell r="M1111" t="str">
            <v>FALSE</v>
          </cell>
        </row>
        <row r="1112">
          <cell r="C1112" t="str">
            <v>Giant (Taiwan) *</v>
          </cell>
          <cell r="F1112" t="str">
            <v>#N/A Mandatory parameter [SECURITY] cannot be empty</v>
          </cell>
          <cell r="M1112" t="str">
            <v>FALSE</v>
          </cell>
        </row>
        <row r="1113">
          <cell r="C1113" t="str">
            <v>Coway</v>
          </cell>
          <cell r="F1113" t="str">
            <v>#N/A Mandatory parameter [SECURITY] cannot be empty</v>
          </cell>
          <cell r="M1113" t="str">
            <v>FALSE</v>
          </cell>
        </row>
        <row r="1114">
          <cell r="C1114"/>
          <cell r="F1114" t="str">
            <v>#N/A Mandatory parameter [SECURITY] cannot be empty</v>
          </cell>
          <cell r="M1114" t="str">
            <v>FALSE</v>
          </cell>
        </row>
        <row r="1115">
          <cell r="C1115" t="str">
            <v xml:space="preserve">Sprue Aegis </v>
          </cell>
          <cell r="F1115" t="str">
            <v>#N/A Mandatory parameter [SECURITY] cannot be empty</v>
          </cell>
          <cell r="M1115" t="str">
            <v>FALSE</v>
          </cell>
        </row>
        <row r="1116">
          <cell r="C1116"/>
          <cell r="F1116" t="str">
            <v>#N/A Mandatory parameter [SECURITY] cannot be empty</v>
          </cell>
          <cell r="M1116" t="str">
            <v>FALSE</v>
          </cell>
        </row>
        <row r="1117">
          <cell r="C1117" t="str">
            <v>Medicrea</v>
          </cell>
          <cell r="F1117" t="str">
            <v>#N/A Mandatory parameter [SECURITY] cannot be empty</v>
          </cell>
          <cell r="M1117" t="str">
            <v>FALSE</v>
          </cell>
        </row>
        <row r="1118">
          <cell r="C1118" t="str">
            <v>Oracle</v>
          </cell>
          <cell r="F1118" t="str">
            <v>Information Technology</v>
          </cell>
          <cell r="M1118" t="str">
            <v>FALSE</v>
          </cell>
        </row>
        <row r="1119">
          <cell r="C1119" t="str">
            <v>Fenner</v>
          </cell>
          <cell r="F1119" t="str">
            <v>#N/A Mandatory parameter [SECURITY] cannot be empty</v>
          </cell>
          <cell r="M1119" t="str">
            <v>FALSE</v>
          </cell>
        </row>
        <row r="1120">
          <cell r="C1120" t="str">
            <v xml:space="preserve">Walker Greenbank </v>
          </cell>
          <cell r="F1120" t="str">
            <v>#N/A Mandatory parameter [SECURITY] cannot be empty</v>
          </cell>
          <cell r="M1120" t="str">
            <v>FALSE</v>
          </cell>
        </row>
        <row r="1121">
          <cell r="C1121" t="str">
            <v>Cordlife Group</v>
          </cell>
          <cell r="F1121" t="str">
            <v>#N/A Mandatory parameter [SECURITY] cannot be empty</v>
          </cell>
          <cell r="M1121" t="str">
            <v>FALSE</v>
          </cell>
        </row>
        <row r="1122">
          <cell r="C1122" t="str">
            <v>Puregold Price Company</v>
          </cell>
          <cell r="F1122" t="str">
            <v>#N/A Mandatory parameter [SECURITY] cannot be empty</v>
          </cell>
          <cell r="M1122" t="str">
            <v>FALSE</v>
          </cell>
        </row>
        <row r="1123">
          <cell r="C1123" t="str">
            <v>Arwana Citramulia</v>
          </cell>
          <cell r="F1123" t="str">
            <v>#N/A Mandatory parameter [SECURITY] cannot be empty</v>
          </cell>
          <cell r="M1123" t="str">
            <v>FALSE</v>
          </cell>
        </row>
        <row r="1124">
          <cell r="C1124" t="str">
            <v xml:space="preserve">Vislink </v>
          </cell>
          <cell r="F1124" t="str">
            <v>#N/A Mandatory parameter [SECURITY] cannot be empty</v>
          </cell>
          <cell r="M1124" t="str">
            <v>FALSE</v>
          </cell>
        </row>
        <row r="1125">
          <cell r="C1125" t="str">
            <v>Tracsis</v>
          </cell>
          <cell r="F1125" t="str">
            <v>Information Technology</v>
          </cell>
          <cell r="M1125" t="b">
            <v>1</v>
          </cell>
        </row>
        <row r="1126">
          <cell r="C1126" t="str">
            <v>Northbridge Industrial Services</v>
          </cell>
          <cell r="F1126" t="str">
            <v>#N/A Mandatory parameter [SECURITY] cannot be empty</v>
          </cell>
          <cell r="M1126" t="str">
            <v>FALSE</v>
          </cell>
        </row>
        <row r="1127">
          <cell r="C1127" t="str">
            <v xml:space="preserve">James Latham </v>
          </cell>
          <cell r="F1127" t="str">
            <v>#N/A Mandatory parameter [SECURITY] cannot be empty</v>
          </cell>
          <cell r="M1127" t="b">
            <v>1</v>
          </cell>
        </row>
        <row r="1128">
          <cell r="C1128" t="str">
            <v>MP Evans</v>
          </cell>
          <cell r="F1128" t="str">
            <v>Consumer Staples</v>
          </cell>
          <cell r="M1128" t="b">
            <v>0</v>
          </cell>
        </row>
        <row r="1129">
          <cell r="C1129" t="str">
            <v>Linx</v>
          </cell>
          <cell r="F1129" t="str">
            <v>#N/A Mandatory parameter [SECURITY] cannot be empty</v>
          </cell>
          <cell r="M1129" t="str">
            <v>FALSE</v>
          </cell>
        </row>
        <row r="1130">
          <cell r="C1130" t="str">
            <v>Jain Irrigation</v>
          </cell>
          <cell r="F1130" t="str">
            <v>#N/A Mandatory parameter [SECURITY] cannot be empty</v>
          </cell>
          <cell r="M1130" t="str">
            <v>FALSE</v>
          </cell>
        </row>
        <row r="1131">
          <cell r="C1131" t="str">
            <v>Apache</v>
          </cell>
          <cell r="F1131" t="str">
            <v>#N/A Mandatory parameter [SECURITY] cannot be empty</v>
          </cell>
          <cell r="M1131" t="str">
            <v>FALSE</v>
          </cell>
        </row>
        <row r="1132">
          <cell r="C1132" t="str">
            <v>China Everbright</v>
          </cell>
          <cell r="F1132" t="str">
            <v>#N/A Mandatory parameter [SECURITY] cannot be empty</v>
          </cell>
          <cell r="M1132" t="str">
            <v>FALSE</v>
          </cell>
        </row>
        <row r="1133">
          <cell r="C1133" t="str">
            <v>Elliott Advisors re Alliance Trust</v>
          </cell>
          <cell r="F1133" t="str">
            <v>#N/A Mandatory parameter [SECURITY] cannot be empty</v>
          </cell>
          <cell r="M1133" t="str">
            <v>FALSE</v>
          </cell>
        </row>
        <row r="1134">
          <cell r="C1134" t="str">
            <v xml:space="preserve">CTT </v>
          </cell>
          <cell r="F1134" t="str">
            <v>#N/A Mandatory parameter [SECURITY] cannot be empty</v>
          </cell>
          <cell r="M1134" t="str">
            <v>FALSE</v>
          </cell>
        </row>
        <row r="1135">
          <cell r="C1135" t="str">
            <v>Cape</v>
          </cell>
          <cell r="F1135" t="str">
            <v>#N/A Mandatory parameter [SECURITY] cannot be empty</v>
          </cell>
          <cell r="M1135" t="str">
            <v>FALSE</v>
          </cell>
        </row>
        <row r="1136">
          <cell r="C1136" t="str">
            <v>AG Barr</v>
          </cell>
          <cell r="F1136" t="str">
            <v>Consumer Staples</v>
          </cell>
          <cell r="M1136" t="b">
            <v>0</v>
          </cell>
        </row>
        <row r="1137">
          <cell r="C1137"/>
          <cell r="F1137" t="str">
            <v>#N/A Mandatory parameter [SECURITY] cannot be empty</v>
          </cell>
          <cell r="M1137" t="str">
            <v>FALSE</v>
          </cell>
        </row>
        <row r="1138">
          <cell r="C1138" t="str">
            <v>Fever-Tree</v>
          </cell>
          <cell r="F1138" t="str">
            <v>#N/A Mandatory parameter [SECURITY] cannot be empty</v>
          </cell>
          <cell r="M1138" t="str">
            <v>FALSE</v>
          </cell>
        </row>
        <row r="1139">
          <cell r="C1139" t="str">
            <v xml:space="preserve">Quixant </v>
          </cell>
          <cell r="F1139" t="str">
            <v>#N/A Mandatory parameter [SECURITY] cannot be empty</v>
          </cell>
          <cell r="M1139" t="str">
            <v>FALSE</v>
          </cell>
        </row>
        <row r="1140">
          <cell r="C1140"/>
          <cell r="F1140" t="str">
            <v>#N/A Mandatory parameter [SECURITY] cannot be empty</v>
          </cell>
          <cell r="M1140" t="str">
            <v>FALSE</v>
          </cell>
        </row>
        <row r="1141">
          <cell r="C1141" t="str">
            <v>Restore PLC</v>
          </cell>
          <cell r="F1141" t="str">
            <v>Industrials</v>
          </cell>
          <cell r="M1141" t="b">
            <v>1</v>
          </cell>
        </row>
        <row r="1142">
          <cell r="C1142" t="str">
            <v xml:space="preserve">Allison Transmission </v>
          </cell>
          <cell r="F1142" t="str">
            <v>#N/A Mandatory parameter [SECURITY] cannot be empty</v>
          </cell>
          <cell r="M1142" t="str">
            <v>FALSE</v>
          </cell>
        </row>
        <row r="1143">
          <cell r="C1143" t="str">
            <v>RBS</v>
          </cell>
          <cell r="F1143" t="str">
            <v>#N/A Mandatory parameter [SECURITY] cannot be empty</v>
          </cell>
          <cell r="M1143" t="str">
            <v>FALSE</v>
          </cell>
        </row>
        <row r="1144">
          <cell r="C1144"/>
          <cell r="F1144" t="str">
            <v>#N/A Mandatory parameter [SECURITY] cannot be empty</v>
          </cell>
          <cell r="M1144" t="str">
            <v>FALSE</v>
          </cell>
        </row>
        <row r="1145">
          <cell r="C1145" t="str">
            <v xml:space="preserve">Hill &amp; Smith </v>
          </cell>
          <cell r="F1145" t="str">
            <v>Materials</v>
          </cell>
          <cell r="M1145" t="b">
            <v>0</v>
          </cell>
        </row>
        <row r="1146">
          <cell r="C1146" t="str">
            <v xml:space="preserve">Johnson Service Group </v>
          </cell>
          <cell r="F1146" t="str">
            <v>#N/A Mandatory parameter [SECURITY] cannot be empty</v>
          </cell>
          <cell r="M1146" t="b">
            <v>1</v>
          </cell>
        </row>
        <row r="1147">
          <cell r="C1147" t="str">
            <v xml:space="preserve">AMS </v>
          </cell>
          <cell r="F1147" t="str">
            <v>Information Technology</v>
          </cell>
          <cell r="M1147" t="str">
            <v>FALSE</v>
          </cell>
        </row>
        <row r="1148">
          <cell r="C1148" t="str">
            <v xml:space="preserve">Johnson Service Group </v>
          </cell>
          <cell r="F1148" t="str">
            <v>#N/A Mandatory parameter [SECURITY] cannot be empty</v>
          </cell>
          <cell r="M1148" t="b">
            <v>1</v>
          </cell>
        </row>
        <row r="1149">
          <cell r="C1149" t="str">
            <v>Pearson</v>
          </cell>
          <cell r="F1149" t="str">
            <v>#N/A Mandatory parameter [SECURITY] cannot be empty</v>
          </cell>
          <cell r="M1149" t="str">
            <v>FALSE</v>
          </cell>
        </row>
        <row r="1150">
          <cell r="C1150" t="str">
            <v>Nichols</v>
          </cell>
          <cell r="F1150" t="str">
            <v>#N/A Mandatory parameter [SECURITY] cannot be empty</v>
          </cell>
          <cell r="M1150" t="b">
            <v>1</v>
          </cell>
        </row>
        <row r="1151">
          <cell r="C1151" t="str">
            <v>EssilorLuxottica</v>
          </cell>
          <cell r="F1151" t="str">
            <v>Health Care</v>
          </cell>
          <cell r="M1151" t="b">
            <v>0</v>
          </cell>
        </row>
        <row r="1152">
          <cell r="C1152" t="str">
            <v>Weg (Brazil)</v>
          </cell>
          <cell r="F1152" t="str">
            <v>#N/A Mandatory parameter [SECURITY] cannot be empty</v>
          </cell>
          <cell r="M1152" t="str">
            <v>FALSE</v>
          </cell>
        </row>
        <row r="1153">
          <cell r="C1153"/>
          <cell r="F1153" t="str">
            <v>#N/A Mandatory parameter [SECURITY] cannot be empty</v>
          </cell>
          <cell r="M1153" t="str">
            <v>FALSE</v>
          </cell>
        </row>
        <row r="1154">
          <cell r="C1154" t="str">
            <v>Gemalto</v>
          </cell>
          <cell r="F1154" t="str">
            <v>#N/A Mandatory parameter [SECURITY] cannot be empty</v>
          </cell>
          <cell r="M1154" t="str">
            <v>FALSE</v>
          </cell>
        </row>
        <row r="1155">
          <cell r="C1155"/>
          <cell r="F1155" t="str">
            <v>#N/A Mandatory parameter [SECURITY] cannot be empty</v>
          </cell>
          <cell r="M1155" t="str">
            <v>FALSE</v>
          </cell>
        </row>
        <row r="1156">
          <cell r="C1156" t="str">
            <v xml:space="preserve">Spectris </v>
          </cell>
          <cell r="F1156" t="str">
            <v>Information Technology</v>
          </cell>
          <cell r="M1156" t="b">
            <v>0</v>
          </cell>
        </row>
        <row r="1157">
          <cell r="C1157" t="str">
            <v>Keller</v>
          </cell>
          <cell r="F1157" t="str">
            <v>#N/A Mandatory parameter [SECURITY] cannot be empty</v>
          </cell>
          <cell r="M1157" t="str">
            <v>FALSE</v>
          </cell>
        </row>
        <row r="1158">
          <cell r="C1158" t="str">
            <v xml:space="preserve">Kerry Group </v>
          </cell>
          <cell r="F1158" t="str">
            <v>Consumer Staples</v>
          </cell>
          <cell r="M1158" t="b">
            <v>0</v>
          </cell>
        </row>
        <row r="1159">
          <cell r="C1159" t="str">
            <v>Cluff Natural Resources</v>
          </cell>
          <cell r="F1159" t="str">
            <v>#N/A Mandatory parameter [SECURITY] cannot be empty</v>
          </cell>
          <cell r="M1159" t="str">
            <v>FALSE</v>
          </cell>
        </row>
        <row r="1160">
          <cell r="C1160" t="str">
            <v xml:space="preserve">Standard Life </v>
          </cell>
          <cell r="F1160" t="str">
            <v>#N/A Mandatory parameter [SECURITY] cannot be empty</v>
          </cell>
          <cell r="M1160" t="str">
            <v>FALSE</v>
          </cell>
        </row>
        <row r="1161">
          <cell r="C1161" t="str">
            <v>Ezion Holdings</v>
          </cell>
          <cell r="F1161" t="str">
            <v>#N/A Mandatory parameter [SECURITY] cannot be empty</v>
          </cell>
          <cell r="M1161" t="str">
            <v>FALSE</v>
          </cell>
        </row>
        <row r="1162">
          <cell r="C1162"/>
          <cell r="F1162" t="str">
            <v>#N/A Mandatory parameter [SECURITY] cannot be empty</v>
          </cell>
          <cell r="M1162" t="str">
            <v>FALSE</v>
          </cell>
        </row>
        <row r="1163">
          <cell r="C1163"/>
          <cell r="F1163" t="str">
            <v>#N/A Mandatory parameter [SECURITY] cannot be empty</v>
          </cell>
          <cell r="M1163" t="str">
            <v>FALSE</v>
          </cell>
        </row>
        <row r="1164">
          <cell r="C1164" t="str">
            <v>Reckitt Benckiser</v>
          </cell>
          <cell r="F1164" t="str">
            <v>#N/A Mandatory parameter [SECURITY] cannot be empty</v>
          </cell>
          <cell r="M1164" t="str">
            <v>FALSE</v>
          </cell>
        </row>
        <row r="1165">
          <cell r="C1165" t="str">
            <v>VMWare Inc</v>
          </cell>
          <cell r="F1165" t="str">
            <v>#N/A Mandatory parameter [SECURITY] cannot be empty</v>
          </cell>
          <cell r="M1165" t="str">
            <v>FALSE</v>
          </cell>
        </row>
        <row r="1166">
          <cell r="C1166" t="str">
            <v>Silver Springs Network</v>
          </cell>
          <cell r="F1166" t="str">
            <v>#N/A Mandatory parameter [SECURITY] cannot be empty</v>
          </cell>
          <cell r="M1166" t="str">
            <v>FALSE</v>
          </cell>
        </row>
        <row r="1167">
          <cell r="C1167" t="str">
            <v>Red Hat Inc</v>
          </cell>
          <cell r="F1167" t="str">
            <v>#N/A Mandatory parameter [SECURITY] cannot be empty</v>
          </cell>
          <cell r="M1167" t="str">
            <v>FALSE</v>
          </cell>
        </row>
        <row r="1168">
          <cell r="C1168" t="str">
            <v>Open DNS Inc</v>
          </cell>
          <cell r="F1168" t="str">
            <v>#N/A Mandatory parameter [SECURITY] cannot be empty</v>
          </cell>
          <cell r="M1168" t="str">
            <v>FALSE</v>
          </cell>
        </row>
        <row r="1169">
          <cell r="C1169" t="str">
            <v>FARO Technologies</v>
          </cell>
          <cell r="F1169" t="str">
            <v>#N/A Mandatory parameter [SECURITY] cannot be empty</v>
          </cell>
          <cell r="M1169" t="str">
            <v>FALSE</v>
          </cell>
        </row>
        <row r="1170">
          <cell r="C1170" t="str">
            <v>F5 Networks</v>
          </cell>
          <cell r="F1170" t="str">
            <v>#N/A Mandatory parameter [SECURITY] cannot be empty</v>
          </cell>
          <cell r="M1170" t="str">
            <v>FALSE</v>
          </cell>
        </row>
        <row r="1171">
          <cell r="C1171" t="str">
            <v>Criteo SA (FRENCH)</v>
          </cell>
          <cell r="F1171" t="str">
            <v>#N/A Mandatory parameter [SECURITY] cannot be empty</v>
          </cell>
          <cell r="M1171" t="str">
            <v>FALSE</v>
          </cell>
        </row>
        <row r="1172">
          <cell r="C1172" t="str">
            <v>Criteo SA</v>
          </cell>
          <cell r="F1172" t="str">
            <v>#N/A Mandatory parameter [SECURITY] cannot be empty</v>
          </cell>
          <cell r="M1172" t="str">
            <v>FALSE</v>
          </cell>
        </row>
        <row r="1173">
          <cell r="C1173" t="str">
            <v>Cloudera</v>
          </cell>
          <cell r="F1173" t="str">
            <v>#N/A Mandatory parameter [SECURITY] cannot be empty</v>
          </cell>
          <cell r="M1173" t="str">
            <v>FALSE</v>
          </cell>
        </row>
        <row r="1174">
          <cell r="C1174" t="str">
            <v>Castlight Health Inc</v>
          </cell>
          <cell r="F1174" t="str">
            <v>#N/A Mandatory parameter [SECURITY] cannot be empty</v>
          </cell>
          <cell r="M1174" t="str">
            <v>FALSE</v>
          </cell>
        </row>
        <row r="1175">
          <cell r="C1175" t="str">
            <v>Brooks Automation Inc</v>
          </cell>
          <cell r="F1175" t="str">
            <v>#N/A Mandatory parameter [SECURITY] cannot be empty</v>
          </cell>
          <cell r="M1175" t="str">
            <v>FALSE</v>
          </cell>
        </row>
        <row r="1176">
          <cell r="C1176"/>
          <cell r="F1176" t="str">
            <v>#N/A Mandatory parameter [SECURITY] cannot be empty</v>
          </cell>
          <cell r="M1176" t="str">
            <v>FALSE</v>
          </cell>
        </row>
        <row r="1177">
          <cell r="C1177"/>
          <cell r="F1177" t="str">
            <v>#N/A Mandatory parameter [SECURITY] cannot be empty</v>
          </cell>
          <cell r="M1177" t="str">
            <v>FALSE</v>
          </cell>
        </row>
        <row r="1178">
          <cell r="C1178" t="str">
            <v>Rofin-Sinar Technologies</v>
          </cell>
          <cell r="F1178" t="str">
            <v>#N/A Mandatory parameter [SECURITY] cannot be empty</v>
          </cell>
          <cell r="M1178" t="str">
            <v>FALSE</v>
          </cell>
        </row>
        <row r="1179">
          <cell r="C1179" t="str">
            <v>National Instruments Corporation</v>
          </cell>
          <cell r="F1179" t="str">
            <v>#N/A Mandatory parameter [SECURITY] cannot be empty</v>
          </cell>
          <cell r="M1179" t="str">
            <v>FALSE</v>
          </cell>
        </row>
        <row r="1180">
          <cell r="C1180" t="str">
            <v>Mattersight Corporation</v>
          </cell>
          <cell r="F1180" t="str">
            <v>#N/A Mandatory parameter [SECURITY] cannot be empty</v>
          </cell>
          <cell r="M1180" t="str">
            <v>FALSE</v>
          </cell>
        </row>
        <row r="1181">
          <cell r="C1181" t="str">
            <v>Marin Software</v>
          </cell>
          <cell r="F1181" t="str">
            <v>#N/A Mandatory parameter [SECURITY] cannot be empty</v>
          </cell>
          <cell r="M1181" t="str">
            <v>FALSE</v>
          </cell>
        </row>
        <row r="1182">
          <cell r="C1182" t="str">
            <v>Littelfuse Inc</v>
          </cell>
          <cell r="F1182" t="str">
            <v>#N/A Mandatory parameter [SECURITY] cannot be empty</v>
          </cell>
          <cell r="M1182" t="str">
            <v>FALSE</v>
          </cell>
        </row>
        <row r="1183">
          <cell r="C1183" t="str">
            <v>Jabil</v>
          </cell>
          <cell r="F1183" t="str">
            <v>#N/A Mandatory parameter [SECURITY] cannot be empty</v>
          </cell>
          <cell r="M1183" t="str">
            <v>FALSE</v>
          </cell>
        </row>
        <row r="1184">
          <cell r="C1184" t="str">
            <v>Informatica Corporation</v>
          </cell>
          <cell r="F1184" t="str">
            <v>#N/A Mandatory parameter [SECURITY] cannot be empty</v>
          </cell>
          <cell r="M1184" t="str">
            <v>FALSE</v>
          </cell>
        </row>
        <row r="1185">
          <cell r="C1185" t="str">
            <v>Infinera Corporation</v>
          </cell>
          <cell r="F1185" t="str">
            <v>#N/A Mandatory parameter [SECURITY] cannot be empty</v>
          </cell>
          <cell r="M1185" t="str">
            <v>FALSE</v>
          </cell>
        </row>
        <row r="1186">
          <cell r="C1186" t="str">
            <v>GrubHub Inc</v>
          </cell>
          <cell r="F1186" t="str">
            <v>#N/A Mandatory parameter [SECURITY] cannot be empty</v>
          </cell>
          <cell r="M1186" t="str">
            <v>FALSE</v>
          </cell>
        </row>
        <row r="1187">
          <cell r="C1187" t="str">
            <v>ePlus Inc</v>
          </cell>
          <cell r="F1187" t="str">
            <v>#N/A Mandatory parameter [SECURITY] cannot be empty</v>
          </cell>
          <cell r="M1187" t="str">
            <v>FALSE</v>
          </cell>
        </row>
        <row r="1188">
          <cell r="C1188" t="str">
            <v>Envestnet</v>
          </cell>
          <cell r="F1188" t="str">
            <v>#N/A Mandatory parameter [SECURITY] cannot be empty</v>
          </cell>
          <cell r="M1188" t="str">
            <v>FALSE</v>
          </cell>
        </row>
        <row r="1189">
          <cell r="C1189" t="str">
            <v>Emulex Corporation</v>
          </cell>
          <cell r="F1189" t="str">
            <v>#N/A Mandatory parameter [SECURITY] cannot be empty</v>
          </cell>
          <cell r="M1189" t="str">
            <v>FALSE</v>
          </cell>
        </row>
        <row r="1190">
          <cell r="C1190" t="str">
            <v>Cary Inc</v>
          </cell>
          <cell r="F1190" t="str">
            <v>#N/A Mandatory parameter [SECURITY] cannot be empty</v>
          </cell>
          <cell r="M1190" t="str">
            <v>FALSE</v>
          </cell>
        </row>
        <row r="1191">
          <cell r="C1191" t="str">
            <v>3D Systems Corporation</v>
          </cell>
          <cell r="F1191" t="str">
            <v>#N/A Mandatory parameter [SECURITY] cannot be empty</v>
          </cell>
          <cell r="M1191" t="str">
            <v>FALSE</v>
          </cell>
        </row>
        <row r="1192">
          <cell r="C1192" t="str">
            <v xml:space="preserve">Johnson Service Group </v>
          </cell>
          <cell r="F1192" t="str">
            <v>#N/A Mandatory parameter [SECURITY] cannot be empty</v>
          </cell>
          <cell r="M1192" t="b">
            <v>1</v>
          </cell>
        </row>
        <row r="1193">
          <cell r="C1193" t="str">
            <v>CNOOC (Hong Kong)</v>
          </cell>
          <cell r="F1193" t="str">
            <v>#N/A Mandatory parameter [SECURITY] cannot be empty</v>
          </cell>
          <cell r="M1193" t="str">
            <v>FALSE</v>
          </cell>
        </row>
        <row r="1194">
          <cell r="C1194" t="str">
            <v>Mattioli Woods</v>
          </cell>
          <cell r="F1194" t="str">
            <v>Financials</v>
          </cell>
          <cell r="M1194" t="b">
            <v>1</v>
          </cell>
        </row>
        <row r="1195">
          <cell r="C1195" t="str">
            <v xml:space="preserve">Staffline </v>
          </cell>
          <cell r="F1195" t="str">
            <v>#N/A Mandatory parameter [SECURITY] cannot be empty</v>
          </cell>
          <cell r="M1195" t="str">
            <v>FALSE</v>
          </cell>
        </row>
        <row r="1196">
          <cell r="C1196"/>
          <cell r="F1196" t="str">
            <v>#N/A Mandatory parameter [SECURITY] cannot be empty</v>
          </cell>
          <cell r="M1196" t="str">
            <v>FALSE</v>
          </cell>
        </row>
        <row r="1197">
          <cell r="C1197"/>
          <cell r="F1197" t="str">
            <v>#N/A Mandatory parameter [SECURITY] cannot be empty</v>
          </cell>
          <cell r="M1197" t="str">
            <v>FALSE</v>
          </cell>
        </row>
        <row r="1198">
          <cell r="C1198"/>
          <cell r="F1198" t="str">
            <v>#N/A Mandatory parameter [SECURITY] cannot be empty</v>
          </cell>
          <cell r="M1198" t="str">
            <v>FALSE</v>
          </cell>
        </row>
        <row r="1199">
          <cell r="C1199" t="str">
            <v>D&amp;L Industries</v>
          </cell>
          <cell r="F1199" t="str">
            <v>#N/A Mandatory parameter [SECURITY] cannot be empty</v>
          </cell>
          <cell r="M1199" t="str">
            <v>FALSE</v>
          </cell>
        </row>
        <row r="1200">
          <cell r="C1200"/>
          <cell r="F1200" t="str">
            <v>#N/A Mandatory parameter [SECURITY] cannot be empty</v>
          </cell>
          <cell r="M1200" t="str">
            <v>FALSE</v>
          </cell>
        </row>
        <row r="1201">
          <cell r="C1201"/>
          <cell r="F1201" t="str">
            <v>#N/A Mandatory parameter [SECURITY] cannot be empty</v>
          </cell>
          <cell r="M1201" t="str">
            <v>FALSE</v>
          </cell>
        </row>
        <row r="1202">
          <cell r="C1202" t="str">
            <v>DSW Inc</v>
          </cell>
          <cell r="F1202" t="str">
            <v>#N/A Mandatory parameter [SECURITY] cannot be empty</v>
          </cell>
          <cell r="M1202" t="str">
            <v>FALSE</v>
          </cell>
        </row>
        <row r="1203">
          <cell r="C1203" t="str">
            <v xml:space="preserve">IDOX </v>
          </cell>
          <cell r="F1203" t="str">
            <v>Information Technology</v>
          </cell>
          <cell r="M1203" t="b">
            <v>1</v>
          </cell>
        </row>
        <row r="1204">
          <cell r="C1204" t="str">
            <v xml:space="preserve">Utilitywise </v>
          </cell>
          <cell r="F1204" t="str">
            <v>#N/A Mandatory parameter [SECURITY] cannot be empty</v>
          </cell>
          <cell r="M1204" t="str">
            <v>FALSE</v>
          </cell>
        </row>
        <row r="1205">
          <cell r="C1205" t="str">
            <v xml:space="preserve">Anpario </v>
          </cell>
          <cell r="F1205" t="str">
            <v>#N/A Mandatory parameter [SECURITY] cannot be empty</v>
          </cell>
          <cell r="M1205" t="str">
            <v>FALSE</v>
          </cell>
        </row>
        <row r="1206">
          <cell r="C1206" t="str">
            <v>Modern International</v>
          </cell>
          <cell r="F1206" t="str">
            <v>#N/A Mandatory parameter [SECURITY] cannot be empty</v>
          </cell>
          <cell r="M1206" t="str">
            <v>FALSE</v>
          </cell>
        </row>
        <row r="1207">
          <cell r="C1207" t="str">
            <v>Iomart</v>
          </cell>
          <cell r="F1207" t="str">
            <v>Information Technology</v>
          </cell>
          <cell r="M1207" t="b">
            <v>0</v>
          </cell>
        </row>
        <row r="1208">
          <cell r="C1208" t="str">
            <v xml:space="preserve">Renew </v>
          </cell>
          <cell r="F1208" t="str">
            <v>#N/A Mandatory parameter [SECURITY] cannot be empty</v>
          </cell>
          <cell r="M1208" t="str">
            <v>FALSE</v>
          </cell>
        </row>
        <row r="1209">
          <cell r="C1209"/>
          <cell r="F1209" t="str">
            <v>#N/A Mandatory parameter [SECURITY] cannot be empty</v>
          </cell>
          <cell r="M1209" t="str">
            <v>FALSE</v>
          </cell>
        </row>
        <row r="1210">
          <cell r="C1210" t="str">
            <v xml:space="preserve">Gooch &amp; Housego </v>
          </cell>
          <cell r="F1210" t="str">
            <v>#N/A Mandatory parameter [SECURITY] cannot be empty</v>
          </cell>
          <cell r="M1210" t="str">
            <v>FALSE</v>
          </cell>
        </row>
        <row r="1211">
          <cell r="C1211" t="str">
            <v xml:space="preserve">Produce Investment </v>
          </cell>
          <cell r="F1211" t="str">
            <v>#N/A Mandatory parameter [SECURITY] cannot be empty</v>
          </cell>
          <cell r="M1211" t="str">
            <v>FALSE</v>
          </cell>
        </row>
        <row r="1212">
          <cell r="C1212" t="str">
            <v>Hogg Robinson Group</v>
          </cell>
          <cell r="F1212" t="str">
            <v>#N/A Mandatory parameter [SECURITY] cannot be empty</v>
          </cell>
          <cell r="M1212" t="str">
            <v>FALSE</v>
          </cell>
        </row>
        <row r="1213">
          <cell r="C1213" t="str">
            <v>Unibail -Rodamco(France)</v>
          </cell>
          <cell r="F1213" t="str">
            <v>#N/A Mandatory parameter [SECURITY] cannot be empty</v>
          </cell>
          <cell r="M1213" t="str">
            <v>FALSE</v>
          </cell>
        </row>
        <row r="1214">
          <cell r="C1214" t="str">
            <v xml:space="preserve">National Grid </v>
          </cell>
          <cell r="F1214" t="str">
            <v>Utilities</v>
          </cell>
          <cell r="M1214" t="b">
            <v>0</v>
          </cell>
        </row>
        <row r="1215">
          <cell r="C1215" t="str">
            <v>RPS Group</v>
          </cell>
          <cell r="F1215" t="str">
            <v>#N/A Mandatory parameter [SECURITY] cannot be empty</v>
          </cell>
          <cell r="M1215" t="str">
            <v>FALSE</v>
          </cell>
        </row>
        <row r="1216">
          <cell r="C1216" t="str">
            <v>Majestic Wine</v>
          </cell>
          <cell r="F1216" t="str">
            <v>#N/A Mandatory parameter [SECURITY] cannot be empty</v>
          </cell>
          <cell r="M1216" t="str">
            <v>FALSE</v>
          </cell>
        </row>
        <row r="1217">
          <cell r="C1217" t="str">
            <v xml:space="preserve">Bayer </v>
          </cell>
          <cell r="F1217" t="str">
            <v>#N/A Mandatory parameter [SECURITY] cannot be empty</v>
          </cell>
          <cell r="M1217" t="str">
            <v>FALSE</v>
          </cell>
        </row>
        <row r="1218">
          <cell r="C1218" t="str">
            <v>Boskalis Westminster (Netherlands)</v>
          </cell>
          <cell r="F1218" t="str">
            <v>#N/A Mandatory parameter [SECURITY] cannot be empty</v>
          </cell>
          <cell r="M1218" t="str">
            <v>FALSE</v>
          </cell>
        </row>
        <row r="1219">
          <cell r="C1219" t="str">
            <v>Bank Negara Indonesia</v>
          </cell>
          <cell r="F1219" t="str">
            <v>#N/A Mandatory parameter [SECURITY] cannot be empty</v>
          </cell>
          <cell r="M1219" t="str">
            <v>FALSE</v>
          </cell>
        </row>
        <row r="1220">
          <cell r="C1220" t="str">
            <v>GT Capital</v>
          </cell>
          <cell r="F1220" t="str">
            <v>#N/A Mandatory parameter [SECURITY] cannot be empty</v>
          </cell>
          <cell r="M1220" t="str">
            <v>FALSE</v>
          </cell>
        </row>
        <row r="1221">
          <cell r="C1221" t="str">
            <v>Sembcorp Industries</v>
          </cell>
          <cell r="F1221" t="str">
            <v>#N/A Mandatory parameter [SECURITY] cannot be empty</v>
          </cell>
          <cell r="M1221" t="str">
            <v>FALSE</v>
          </cell>
        </row>
        <row r="1222">
          <cell r="C1222"/>
          <cell r="F1222" t="str">
            <v>#N/A Mandatory parameter [SECURITY] cannot be empty</v>
          </cell>
          <cell r="M1222" t="str">
            <v>FALSE</v>
          </cell>
        </row>
        <row r="1223">
          <cell r="C1223"/>
          <cell r="F1223" t="str">
            <v>#N/A Mandatory parameter [SECURITY] cannot be empty</v>
          </cell>
          <cell r="M1223" t="str">
            <v>FALSE</v>
          </cell>
        </row>
        <row r="1224">
          <cell r="C1224"/>
          <cell r="F1224" t="str">
            <v>#N/A Mandatory parameter [SECURITY] cannot be empty</v>
          </cell>
          <cell r="M1224" t="str">
            <v>FALSE</v>
          </cell>
        </row>
        <row r="1225">
          <cell r="C1225" t="str">
            <v>Coca Cola Helenic</v>
          </cell>
          <cell r="F1225" t="str">
            <v>#N/A Mandatory parameter [SECURITY] cannot be empty</v>
          </cell>
          <cell r="M1225" t="str">
            <v>FALSE</v>
          </cell>
        </row>
        <row r="1226">
          <cell r="C1226" t="str">
            <v>Land Securities</v>
          </cell>
          <cell r="F1226" t="str">
            <v>#N/A Mandatory parameter [SECURITY] cannot be empty</v>
          </cell>
          <cell r="M1226" t="str">
            <v>FALSE</v>
          </cell>
        </row>
        <row r="1227">
          <cell r="C1227"/>
          <cell r="F1227" t="str">
            <v>#N/A Mandatory parameter [SECURITY] cannot be empty</v>
          </cell>
          <cell r="M1227" t="str">
            <v>FALSE</v>
          </cell>
        </row>
        <row r="1228">
          <cell r="C1228" t="str">
            <v xml:space="preserve">Arria NLG </v>
          </cell>
          <cell r="F1228" t="str">
            <v>#N/A Mandatory parameter [SECURITY] cannot be empty</v>
          </cell>
          <cell r="M1228" t="str">
            <v>FALSE</v>
          </cell>
        </row>
        <row r="1229">
          <cell r="C1229" t="str">
            <v>Microsoft</v>
          </cell>
          <cell r="F1229" t="str">
            <v>Information Technology</v>
          </cell>
          <cell r="M1229" t="b">
            <v>0</v>
          </cell>
        </row>
        <row r="1230">
          <cell r="C1230"/>
          <cell r="F1230" t="str">
            <v>#N/A Mandatory parameter [SECURITY] cannot be empty</v>
          </cell>
          <cell r="M1230" t="str">
            <v>FALSE</v>
          </cell>
        </row>
        <row r="1231">
          <cell r="C1231"/>
          <cell r="F1231" t="str">
            <v>#N/A Mandatory parameter [SECURITY] cannot be empty</v>
          </cell>
          <cell r="M1231" t="str">
            <v>FALSE</v>
          </cell>
        </row>
        <row r="1232">
          <cell r="C1232" t="str">
            <v xml:space="preserve">Utilitywise </v>
          </cell>
          <cell r="F1232" t="str">
            <v>#N/A Mandatory parameter [SECURITY] cannot be empty</v>
          </cell>
          <cell r="M1232" t="str">
            <v>FALSE</v>
          </cell>
        </row>
        <row r="1233">
          <cell r="C1233" t="str">
            <v xml:space="preserve">Synectics </v>
          </cell>
          <cell r="F1233" t="str">
            <v>#N/A Mandatory parameter [SECURITY] cannot be empty</v>
          </cell>
          <cell r="M1233" t="str">
            <v>FALSE</v>
          </cell>
        </row>
        <row r="1234">
          <cell r="C1234" t="str">
            <v>Pearson</v>
          </cell>
          <cell r="F1234" t="str">
            <v>#N/A Mandatory parameter [SECURITY] cannot be empty</v>
          </cell>
          <cell r="M1234" t="str">
            <v>FALSE</v>
          </cell>
        </row>
        <row r="1235">
          <cell r="C1235"/>
          <cell r="F1235" t="str">
            <v>#N/A Mandatory parameter [SECURITY] cannot be empty</v>
          </cell>
          <cell r="M1235" t="str">
            <v>FALSE</v>
          </cell>
        </row>
        <row r="1236">
          <cell r="C1236" t="str">
            <v>Kone</v>
          </cell>
          <cell r="F1236" t="str">
            <v>#N/A Mandatory parameter [SECURITY] cannot be empty</v>
          </cell>
          <cell r="M1236" t="str">
            <v>FALSE</v>
          </cell>
        </row>
        <row r="1237">
          <cell r="C1237" t="str">
            <v>Fever-Tree</v>
          </cell>
          <cell r="F1237" t="str">
            <v>#N/A Mandatory parameter [SECURITY] cannot be empty</v>
          </cell>
          <cell r="M1237" t="str">
            <v>FALSE</v>
          </cell>
        </row>
        <row r="1238">
          <cell r="C1238" t="str">
            <v>Huntington Bancshares</v>
          </cell>
          <cell r="F1238" t="str">
            <v>#N/A Mandatory parameter [SECURITY] cannot be empty</v>
          </cell>
          <cell r="M1238" t="str">
            <v>FALSE</v>
          </cell>
        </row>
        <row r="1239">
          <cell r="C1239" t="str">
            <v xml:space="preserve">Kerry Group </v>
          </cell>
          <cell r="F1239" t="str">
            <v>Consumer Staples</v>
          </cell>
          <cell r="M1239" t="b">
            <v>0</v>
          </cell>
        </row>
        <row r="1240">
          <cell r="C1240" t="str">
            <v xml:space="preserve">Kerry Group </v>
          </cell>
          <cell r="F1240" t="str">
            <v>Consumer Staples</v>
          </cell>
          <cell r="M1240" t="b">
            <v>0</v>
          </cell>
        </row>
        <row r="1241">
          <cell r="C1241" t="str">
            <v>Danone</v>
          </cell>
          <cell r="F1241" t="str">
            <v>#N/A Mandatory parameter [SECURITY] cannot be empty</v>
          </cell>
          <cell r="M1241" t="str">
            <v>FALSE</v>
          </cell>
        </row>
        <row r="1242">
          <cell r="C1242"/>
          <cell r="F1242" t="str">
            <v>#N/A Mandatory parameter [SECURITY] cannot be empty</v>
          </cell>
          <cell r="M1242" t="str">
            <v>FALSE</v>
          </cell>
        </row>
        <row r="1243">
          <cell r="C1243" t="str">
            <v>Touch Bionics</v>
          </cell>
          <cell r="F1243" t="str">
            <v>#N/A Mandatory parameter [SECURITY] cannot be empty</v>
          </cell>
          <cell r="M1243" t="str">
            <v>FALSE</v>
          </cell>
        </row>
        <row r="1244">
          <cell r="C1244" t="str">
            <v>Chroma ATE</v>
          </cell>
          <cell r="F1244" t="str">
            <v>Information Technology</v>
          </cell>
          <cell r="M1244" t="b">
            <v>0</v>
          </cell>
        </row>
        <row r="1245">
          <cell r="C1245" t="str">
            <v>LifeTech Scientific</v>
          </cell>
          <cell r="F1245" t="str">
            <v>#N/A Mandatory parameter [SECURITY] cannot be empty</v>
          </cell>
          <cell r="M1245" t="str">
            <v>FALSE</v>
          </cell>
        </row>
        <row r="1246">
          <cell r="C1246"/>
          <cell r="F1246" t="str">
            <v>#N/A Mandatory parameter [SECURITY] cannot be empty</v>
          </cell>
          <cell r="M1246" t="str">
            <v>FALSE</v>
          </cell>
        </row>
        <row r="1247">
          <cell r="C1247" t="str">
            <v xml:space="preserve">Walker Greenbank </v>
          </cell>
          <cell r="F1247" t="str">
            <v>#N/A Mandatory parameter [SECURITY] cannot be empty</v>
          </cell>
          <cell r="M1247" t="str">
            <v>FALSE</v>
          </cell>
        </row>
        <row r="1248">
          <cell r="C1248" t="str">
            <v xml:space="preserve">Brady </v>
          </cell>
          <cell r="F1248" t="str">
            <v>#N/A Mandatory parameter [SECURITY] cannot be empty</v>
          </cell>
          <cell r="M1248" t="str">
            <v>FALSE</v>
          </cell>
        </row>
        <row r="1249">
          <cell r="C1249" t="str">
            <v xml:space="preserve">Starbucks </v>
          </cell>
          <cell r="F1249" t="str">
            <v>Consumer Discretionary</v>
          </cell>
          <cell r="M1249" t="str">
            <v>FALSE</v>
          </cell>
        </row>
        <row r="1250">
          <cell r="C1250" t="str">
            <v>Givaudan</v>
          </cell>
          <cell r="F1250" t="str">
            <v>#N/A Mandatory parameter [SECURITY] cannot be empty</v>
          </cell>
          <cell r="M1250" t="str">
            <v>FALSE</v>
          </cell>
        </row>
        <row r="1251">
          <cell r="C1251" t="str">
            <v>Sherwin Williams</v>
          </cell>
          <cell r="F1251" t="str">
            <v>#N/A Mandatory parameter [SECURITY] cannot be empty</v>
          </cell>
          <cell r="M1251" t="str">
            <v>FALSE</v>
          </cell>
        </row>
        <row r="1252">
          <cell r="C1252" t="str">
            <v>AG Barr</v>
          </cell>
          <cell r="F1252" t="str">
            <v>Consumer Staples</v>
          </cell>
          <cell r="M1252" t="b">
            <v>0</v>
          </cell>
        </row>
        <row r="1253">
          <cell r="C1253" t="str">
            <v>Graphic Packaging</v>
          </cell>
          <cell r="F1253" t="str">
            <v>#N/A Mandatory parameter [SECURITY] cannot be empty</v>
          </cell>
          <cell r="M1253" t="str">
            <v>FALSE</v>
          </cell>
        </row>
        <row r="1254">
          <cell r="C1254" t="str">
            <v xml:space="preserve">Sprue Aegis </v>
          </cell>
          <cell r="F1254" t="str">
            <v>#N/A Mandatory parameter [SECURITY] cannot be empty</v>
          </cell>
          <cell r="M1254" t="str">
            <v>FALSE</v>
          </cell>
        </row>
        <row r="1255">
          <cell r="C1255" t="str">
            <v xml:space="preserve">Polaris </v>
          </cell>
          <cell r="F1255" t="str">
            <v>#N/A Mandatory parameter [SECURITY] cannot be empty</v>
          </cell>
          <cell r="M1255" t="str">
            <v>FALSE</v>
          </cell>
        </row>
        <row r="1256">
          <cell r="C1256" t="str">
            <v xml:space="preserve"> ID Logistics </v>
          </cell>
          <cell r="F1256" t="str">
            <v>#N/A Mandatory parameter [SECURITY] cannot be empty</v>
          </cell>
          <cell r="M1256" t="str">
            <v>FALSE</v>
          </cell>
        </row>
        <row r="1257">
          <cell r="C1257" t="str">
            <v>BIM Birlesik Magazalar</v>
          </cell>
          <cell r="F1257" t="str">
            <v>Consumer Staples</v>
          </cell>
          <cell r="M1257" t="b">
            <v>0</v>
          </cell>
        </row>
        <row r="1258">
          <cell r="C1258" t="str">
            <v>Kroton (Anhanguera) (Brazil)</v>
          </cell>
          <cell r="F1258" t="str">
            <v>#N/A Mandatory parameter [SECURITY] cannot be empty</v>
          </cell>
          <cell r="M1258" t="str">
            <v>FALSE</v>
          </cell>
        </row>
        <row r="1259">
          <cell r="C1259" t="str">
            <v>Cummins</v>
          </cell>
          <cell r="F1259" t="str">
            <v>#N/A Mandatory parameter [SECURITY] cannot be empty</v>
          </cell>
          <cell r="M1259" t="str">
            <v>FALSE</v>
          </cell>
        </row>
        <row r="1260">
          <cell r="C1260" t="str">
            <v xml:space="preserve">MyCelx </v>
          </cell>
          <cell r="F1260" t="str">
            <v>#N/A Mandatory parameter [SECURITY] cannot be empty</v>
          </cell>
          <cell r="M1260" t="str">
            <v>FALSE</v>
          </cell>
        </row>
        <row r="1261">
          <cell r="C1261" t="str">
            <v>Kuehne &amp; Nagel</v>
          </cell>
          <cell r="F1261" t="str">
            <v>Industrials</v>
          </cell>
          <cell r="M1261" t="b">
            <v>0</v>
          </cell>
        </row>
        <row r="1262">
          <cell r="C1262" t="str">
            <v>Regeneron</v>
          </cell>
          <cell r="F1262" t="str">
            <v>#N/A Mandatory parameter [SECURITY] cannot be empty</v>
          </cell>
          <cell r="M1262" t="str">
            <v>FALSE</v>
          </cell>
        </row>
        <row r="1263">
          <cell r="C1263" t="str">
            <v>Fielmann</v>
          </cell>
          <cell r="F1263" t="str">
            <v>#N/A Mandatory parameter [SECURITY] cannot be empty</v>
          </cell>
          <cell r="M1263" t="b">
            <v>0</v>
          </cell>
        </row>
        <row r="1264">
          <cell r="C1264" t="str">
            <v>Dechra Pharmaceuticals</v>
          </cell>
          <cell r="F1264" t="str">
            <v>Health Care</v>
          </cell>
          <cell r="M1264" t="str">
            <v>FALSE</v>
          </cell>
        </row>
        <row r="1265">
          <cell r="C1265" t="str">
            <v xml:space="preserve">Perkin Elmer </v>
          </cell>
          <cell r="F1265" t="str">
            <v>#N/A Mandatory parameter [SECURITY] cannot be empty</v>
          </cell>
          <cell r="M1265" t="str">
            <v>FALSE</v>
          </cell>
        </row>
        <row r="1266">
          <cell r="C1266" t="str">
            <v>Spirax Sarco</v>
          </cell>
          <cell r="F1266" t="str">
            <v>Industrials</v>
          </cell>
          <cell r="M1266" t="b">
            <v>0</v>
          </cell>
        </row>
        <row r="1267">
          <cell r="C1267" t="str">
            <v>MP Evans</v>
          </cell>
          <cell r="F1267" t="str">
            <v>Consumer Staples</v>
          </cell>
          <cell r="M1267" t="b">
            <v>0</v>
          </cell>
        </row>
        <row r="1268">
          <cell r="C1268" t="str">
            <v>Airgas</v>
          </cell>
          <cell r="F1268" t="str">
            <v>#N/A Mandatory parameter [SECURITY] cannot be empty</v>
          </cell>
          <cell r="M1268" t="str">
            <v>FALSE</v>
          </cell>
        </row>
        <row r="1269">
          <cell r="C1269" t="str">
            <v xml:space="preserve">Abcam </v>
          </cell>
          <cell r="F1269" t="str">
            <v>Health Care</v>
          </cell>
          <cell r="M1269" t="b">
            <v>0</v>
          </cell>
        </row>
        <row r="1270">
          <cell r="C1270" t="str">
            <v>Graco Inc</v>
          </cell>
          <cell r="F1270" t="str">
            <v>#N/A Mandatory parameter [SECURITY] cannot be empty</v>
          </cell>
          <cell r="M1270" t="str">
            <v>FALSE</v>
          </cell>
        </row>
        <row r="1271">
          <cell r="C1271" t="str">
            <v>EssilorLuxottica</v>
          </cell>
          <cell r="F1271" t="str">
            <v>Health Care</v>
          </cell>
          <cell r="M1271" t="b">
            <v>0</v>
          </cell>
        </row>
        <row r="1272">
          <cell r="C1272" t="str">
            <v xml:space="preserve">Gemalto </v>
          </cell>
          <cell r="F1272" t="str">
            <v>#N/A Mandatory parameter [SECURITY] cannot be empty</v>
          </cell>
          <cell r="M1272" t="str">
            <v>FALSE</v>
          </cell>
        </row>
        <row r="1273">
          <cell r="C1273" t="str">
            <v>Reed Elsevier (Netherlands)</v>
          </cell>
          <cell r="F1273" t="str">
            <v>#N/A Mandatory parameter [SECURITY] cannot be empty</v>
          </cell>
          <cell r="M1273" t="str">
            <v>FALSE</v>
          </cell>
        </row>
        <row r="1274">
          <cell r="C1274" t="str">
            <v>British Land</v>
          </cell>
          <cell r="F1274" t="str">
            <v>Real Estate</v>
          </cell>
          <cell r="M1274" t="b">
            <v>0</v>
          </cell>
        </row>
        <row r="1275">
          <cell r="C1275" t="str">
            <v>British Land</v>
          </cell>
          <cell r="F1275" t="str">
            <v>Real Estate</v>
          </cell>
          <cell r="M1275" t="b">
            <v>0</v>
          </cell>
        </row>
        <row r="1276">
          <cell r="C1276" t="str">
            <v>Telecom Malaysia (Malaysia)</v>
          </cell>
          <cell r="F1276" t="str">
            <v>#N/A Mandatory parameter [SECURITY] cannot be empty</v>
          </cell>
          <cell r="M1276" t="str">
            <v>FALSE</v>
          </cell>
        </row>
        <row r="1277">
          <cell r="C1277" t="str">
            <v xml:space="preserve">Bertrandt </v>
          </cell>
          <cell r="F1277" t="str">
            <v>#N/A Mandatory parameter [SECURITY] cannot be empty</v>
          </cell>
          <cell r="M1277" t="str">
            <v>FALSE</v>
          </cell>
        </row>
        <row r="1278">
          <cell r="C1278" t="str">
            <v>Coloplast</v>
          </cell>
          <cell r="F1278" t="str">
            <v>#N/A Mandatory parameter [SECURITY] cannot be empty</v>
          </cell>
          <cell r="M1278" t="str">
            <v>FALSE</v>
          </cell>
        </row>
        <row r="1279">
          <cell r="C1279" t="str">
            <v>Standard Chartered Bank (Hong Kong)</v>
          </cell>
          <cell r="F1279" t="str">
            <v>#N/A Mandatory parameter [SECURITY] cannot be empty</v>
          </cell>
          <cell r="M1279" t="str">
            <v>FALSE</v>
          </cell>
        </row>
        <row r="1280">
          <cell r="C1280" t="str">
            <v xml:space="preserve">Hill &amp; Smith </v>
          </cell>
          <cell r="F1280" t="str">
            <v>Materials</v>
          </cell>
          <cell r="M1280" t="b">
            <v>0</v>
          </cell>
        </row>
        <row r="1281">
          <cell r="C1281" t="str">
            <v>Digi.com (Malaysia) EX PL</v>
          </cell>
          <cell r="F1281" t="str">
            <v>#N/A Mandatory parameter [SECURITY] cannot be empty</v>
          </cell>
          <cell r="M1281" t="str">
            <v>FALSE</v>
          </cell>
        </row>
        <row r="1282">
          <cell r="C1282"/>
          <cell r="F1282" t="str">
            <v>#N/A Mandatory parameter [SECURITY] cannot be empty</v>
          </cell>
          <cell r="M1282" t="str">
            <v>FALSE</v>
          </cell>
        </row>
        <row r="1283">
          <cell r="C1283" t="str">
            <v xml:space="preserve">Standard Life </v>
          </cell>
          <cell r="F1283" t="str">
            <v>#N/A Mandatory parameter [SECURITY] cannot be empty</v>
          </cell>
          <cell r="M1283" t="str">
            <v>FALSE</v>
          </cell>
        </row>
        <row r="1284">
          <cell r="C1284" t="str">
            <v>Sembcorp Industries</v>
          </cell>
          <cell r="F1284" t="str">
            <v>#N/A Mandatory parameter [SECURITY] cannot be empty</v>
          </cell>
          <cell r="M1284" t="str">
            <v>FALSE</v>
          </cell>
        </row>
        <row r="1285">
          <cell r="C1285" t="str">
            <v xml:space="preserve">Fresenius Medical Care </v>
          </cell>
          <cell r="F1285" t="str">
            <v>#N/A Mandatory parameter [SECURITY] cannot be empty</v>
          </cell>
          <cell r="M1285" t="str">
            <v>FALSE</v>
          </cell>
        </row>
        <row r="1286">
          <cell r="C1286" t="str">
            <v>Morgan Sindall</v>
          </cell>
          <cell r="F1286" t="str">
            <v>#N/A Mandatory parameter [SECURITY] cannot be empty</v>
          </cell>
          <cell r="M1286" t="str">
            <v>FALSE</v>
          </cell>
        </row>
        <row r="1287">
          <cell r="C1287"/>
          <cell r="F1287" t="str">
            <v>#N/A Mandatory parameter [SECURITY] cannot be empty</v>
          </cell>
          <cell r="M1287" t="str">
            <v>FALSE</v>
          </cell>
        </row>
        <row r="1288">
          <cell r="C1288" t="str">
            <v>Keller</v>
          </cell>
          <cell r="F1288" t="str">
            <v>#N/A Mandatory parameter [SECURITY] cannot be empty</v>
          </cell>
          <cell r="M1288" t="str">
            <v>FALSE</v>
          </cell>
        </row>
        <row r="1289">
          <cell r="C1289" t="str">
            <v xml:space="preserve">Rotork </v>
          </cell>
          <cell r="F1289" t="str">
            <v>Industrials</v>
          </cell>
          <cell r="M1289" t="b">
            <v>0</v>
          </cell>
        </row>
        <row r="1290">
          <cell r="C1290" t="str">
            <v xml:space="preserve">Synectics </v>
          </cell>
          <cell r="F1290" t="str">
            <v>#N/A Mandatory parameter [SECURITY] cannot be empty</v>
          </cell>
          <cell r="M1290" t="str">
            <v>FALSE</v>
          </cell>
        </row>
        <row r="1291">
          <cell r="C1291" t="str">
            <v>RPS Group</v>
          </cell>
          <cell r="F1291" t="str">
            <v>#N/A Mandatory parameter [SECURITY] cannot be empty</v>
          </cell>
          <cell r="M1291" t="str">
            <v>FALSE</v>
          </cell>
        </row>
        <row r="1292">
          <cell r="C1292" t="str">
            <v xml:space="preserve">Staffline </v>
          </cell>
          <cell r="F1292" t="str">
            <v>#N/A Mandatory parameter [SECURITY] cannot be empty</v>
          </cell>
          <cell r="M1292" t="str">
            <v>FALSE</v>
          </cell>
        </row>
        <row r="1293">
          <cell r="C1293" t="str">
            <v xml:space="preserve">M&amp;C Saatchi </v>
          </cell>
          <cell r="F1293" t="str">
            <v>#N/A Mandatory parameter [SECURITY] cannot be empty</v>
          </cell>
          <cell r="M1293" t="str">
            <v>FALSE</v>
          </cell>
        </row>
        <row r="1294">
          <cell r="C1294" t="str">
            <v>Circle Oil</v>
          </cell>
          <cell r="F1294" t="str">
            <v>#N/A Mandatory parameter [SECURITY] cannot be empty</v>
          </cell>
          <cell r="M1294" t="str">
            <v>FALSE</v>
          </cell>
        </row>
        <row r="1295">
          <cell r="C1295" t="str">
            <v>Low &amp; Bonar</v>
          </cell>
          <cell r="F1295" t="str">
            <v>#N/A Mandatory parameter [SECURITY] cannot be empty</v>
          </cell>
          <cell r="M1295" t="str">
            <v>FALSE</v>
          </cell>
        </row>
        <row r="1296">
          <cell r="C1296" t="str">
            <v>Poundland</v>
          </cell>
          <cell r="F1296" t="str">
            <v>#N/A Mandatory parameter [SECURITY] cannot be empty</v>
          </cell>
          <cell r="M1296" t="str">
            <v>FALSE</v>
          </cell>
        </row>
        <row r="1297">
          <cell r="C1297" t="str">
            <v>Xcite Energy</v>
          </cell>
          <cell r="F1297" t="str">
            <v>#N/A Mandatory parameter [SECURITY] cannot be empty</v>
          </cell>
          <cell r="M1297" t="str">
            <v>FALSE</v>
          </cell>
        </row>
        <row r="1298">
          <cell r="C1298" t="str">
            <v>Iomart</v>
          </cell>
          <cell r="F1298" t="str">
            <v>Information Technology</v>
          </cell>
          <cell r="M1298" t="b">
            <v>0</v>
          </cell>
        </row>
        <row r="1299">
          <cell r="C1299"/>
          <cell r="F1299" t="str">
            <v>#N/A Mandatory parameter [SECURITY] cannot be empty</v>
          </cell>
          <cell r="M1299" t="str">
            <v>FALSE</v>
          </cell>
        </row>
        <row r="1300">
          <cell r="C1300" t="str">
            <v xml:space="preserve">IDOX </v>
          </cell>
          <cell r="F1300" t="str">
            <v>Information Technology</v>
          </cell>
          <cell r="M1300" t="b">
            <v>1</v>
          </cell>
        </row>
        <row r="1301">
          <cell r="C1301"/>
          <cell r="F1301" t="str">
            <v>#N/A Mandatory parameter [SECURITY] cannot be empty</v>
          </cell>
          <cell r="M1301" t="str">
            <v>FALSE</v>
          </cell>
        </row>
        <row r="1302">
          <cell r="C1302" t="str">
            <v xml:space="preserve">Procter &amp; Gamble </v>
          </cell>
          <cell r="F1302" t="str">
            <v>Consumer Staples</v>
          </cell>
          <cell r="M1302" t="str">
            <v>FALSE</v>
          </cell>
        </row>
        <row r="1303">
          <cell r="C1303"/>
          <cell r="F1303" t="str">
            <v>#N/A Mandatory parameter [SECURITY] cannot be empty</v>
          </cell>
          <cell r="M1303" t="str">
            <v>FALSE</v>
          </cell>
        </row>
        <row r="1304">
          <cell r="C1304" t="str">
            <v xml:space="preserve">Hyder Consulting </v>
          </cell>
          <cell r="F1304" t="str">
            <v>#N/A Mandatory parameter [SECURITY] cannot be empty</v>
          </cell>
          <cell r="M1304" t="str">
            <v>FALSE</v>
          </cell>
        </row>
        <row r="1305">
          <cell r="C1305" t="str">
            <v xml:space="preserve">Frontier Developments </v>
          </cell>
          <cell r="F1305" t="str">
            <v>#N/A Mandatory parameter [SECURITY] cannot be empty</v>
          </cell>
          <cell r="M1305" t="str">
            <v>FALSE</v>
          </cell>
        </row>
        <row r="1306">
          <cell r="C1306" t="str">
            <v>Majestic Wine</v>
          </cell>
          <cell r="F1306" t="str">
            <v>Consumer Staples</v>
          </cell>
          <cell r="M1306" t="str">
            <v>FALSE</v>
          </cell>
        </row>
        <row r="1307">
          <cell r="C1307" t="str">
            <v>WANDisco</v>
          </cell>
          <cell r="F1307" t="str">
            <v>#N/A Mandatory parameter [SECURITY] cannot be empty</v>
          </cell>
          <cell r="M1307" t="str">
            <v>FALSE</v>
          </cell>
        </row>
        <row r="1308">
          <cell r="C1308" t="str">
            <v>PepsiCo</v>
          </cell>
          <cell r="F1308" t="str">
            <v>Consumer Staples</v>
          </cell>
          <cell r="M1308" t="str">
            <v>FALSE</v>
          </cell>
        </row>
        <row r="1309">
          <cell r="C1309"/>
          <cell r="F1309" t="str">
            <v>#N/A Mandatory parameter [SECURITY] cannot be empty</v>
          </cell>
          <cell r="M1309" t="str">
            <v>FALSE</v>
          </cell>
        </row>
        <row r="1310">
          <cell r="C1310" t="str">
            <v>Valid</v>
          </cell>
          <cell r="F1310" t="str">
            <v>#N/A Mandatory parameter [SECURITY] cannot be empty</v>
          </cell>
          <cell r="M1310" t="str">
            <v>FALSE</v>
          </cell>
        </row>
        <row r="1311">
          <cell r="C1311" t="str">
            <v xml:space="preserve">Alternative Networks </v>
          </cell>
          <cell r="F1311" t="str">
            <v>#N/A Mandatory parameter [SECURITY] cannot be empty</v>
          </cell>
          <cell r="M1311" t="str">
            <v>FALSE</v>
          </cell>
        </row>
        <row r="1312">
          <cell r="C1312" t="str">
            <v>Hemaraj</v>
          </cell>
          <cell r="F1312" t="str">
            <v>#N/A Mandatory parameter [SECURITY] cannot be empty</v>
          </cell>
          <cell r="M1312" t="str">
            <v>FALSE</v>
          </cell>
        </row>
        <row r="1313">
          <cell r="C1313" t="str">
            <v xml:space="preserve">Paypoint </v>
          </cell>
          <cell r="F1313" t="str">
            <v>#N/A Mandatory parameter [SECURITY] cannot be empty</v>
          </cell>
          <cell r="M1313" t="str">
            <v>FALSE</v>
          </cell>
        </row>
        <row r="1314">
          <cell r="C1314" t="str">
            <v xml:space="preserve">Electrocomponents </v>
          </cell>
          <cell r="F1314" t="str">
            <v>#N/A Mandatory parameter [SECURITY] cannot be empty</v>
          </cell>
          <cell r="M1314" t="str">
            <v>FALSE</v>
          </cell>
        </row>
        <row r="1315">
          <cell r="C1315" t="str">
            <v xml:space="preserve">Telford Homes </v>
          </cell>
          <cell r="F1315" t="str">
            <v>#N/A Mandatory parameter [SECURITY] cannot be empty</v>
          </cell>
          <cell r="M1315" t="str">
            <v>FALSE</v>
          </cell>
        </row>
        <row r="1316">
          <cell r="C1316" t="str">
            <v>Bolina</v>
          </cell>
          <cell r="F1316" t="str">
            <v>#N/A Mandatory parameter [SECURITY] cannot be empty</v>
          </cell>
          <cell r="M1316" t="str">
            <v>FALSE</v>
          </cell>
        </row>
        <row r="1317">
          <cell r="C1317" t="str">
            <v>Restore PLC</v>
          </cell>
          <cell r="F1317" t="str">
            <v>Industrials</v>
          </cell>
          <cell r="M1317" t="b">
            <v>1</v>
          </cell>
        </row>
        <row r="1318">
          <cell r="C1318" t="str">
            <v>Autogrill</v>
          </cell>
          <cell r="F1318" t="str">
            <v>#N/A Invalid Security</v>
          </cell>
          <cell r="M1318" t="str">
            <v>FALSE</v>
          </cell>
        </row>
        <row r="1319">
          <cell r="C1319" t="str">
            <v>Jeronimo Martins</v>
          </cell>
          <cell r="F1319" t="str">
            <v>Consumer Staples</v>
          </cell>
          <cell r="M1319" t="b">
            <v>0</v>
          </cell>
        </row>
        <row r="1320">
          <cell r="C1320" t="str">
            <v>World Duty Free</v>
          </cell>
          <cell r="F1320" t="str">
            <v>#N/A Mandatory parameter [SECURITY] cannot be empty</v>
          </cell>
          <cell r="M1320" t="str">
            <v>FALSE</v>
          </cell>
        </row>
        <row r="1321">
          <cell r="C1321" t="str">
            <v>Ebro</v>
          </cell>
          <cell r="F1321" t="str">
            <v>#N/A Mandatory parameter [SECURITY] cannot be empty</v>
          </cell>
          <cell r="M1321" t="str">
            <v>FALSE</v>
          </cell>
        </row>
        <row r="1322">
          <cell r="C1322" t="str">
            <v>Cielo</v>
          </cell>
          <cell r="F1322" t="str">
            <v>#N/A Mandatory parameter [SECURITY] cannot be empty</v>
          </cell>
          <cell r="M1322" t="str">
            <v>FALSE</v>
          </cell>
        </row>
        <row r="1323">
          <cell r="C1323" t="str">
            <v>Qualicorp</v>
          </cell>
          <cell r="F1323" t="str">
            <v>#N/A Mandatory parameter [SECURITY] cannot be empty</v>
          </cell>
          <cell r="M1323" t="str">
            <v>FALSE</v>
          </cell>
        </row>
        <row r="1324">
          <cell r="C1324" t="str">
            <v xml:space="preserve">Optos </v>
          </cell>
          <cell r="F1324" t="str">
            <v>#N/A Mandatory parameter [SECURITY] cannot be empty</v>
          </cell>
          <cell r="M1324" t="str">
            <v>FALSE</v>
          </cell>
        </row>
        <row r="1325">
          <cell r="C1325" t="str">
            <v>Assura</v>
          </cell>
          <cell r="F1325" t="str">
            <v>Real Estate</v>
          </cell>
          <cell r="M1325" t="b">
            <v>0</v>
          </cell>
        </row>
        <row r="1326">
          <cell r="C1326" t="str">
            <v>Unilever</v>
          </cell>
          <cell r="F1326" t="str">
            <v>#N/A Mandatory parameter [SECURITY] cannot be empty</v>
          </cell>
          <cell r="M1326" t="str">
            <v>FALSE</v>
          </cell>
        </row>
        <row r="1327">
          <cell r="C1327" t="str">
            <v>Sigma Aldrich</v>
          </cell>
          <cell r="F1327" t="str">
            <v>#N/A Mandatory parameter [SECURITY] cannot be empty</v>
          </cell>
          <cell r="M1327" t="str">
            <v>FALSE</v>
          </cell>
        </row>
        <row r="1328">
          <cell r="C1328" t="str">
            <v>Kongsberg Automotive</v>
          </cell>
          <cell r="F1328" t="str">
            <v>#N/A Mandatory parameter [SECURITY] cannot be empty</v>
          </cell>
          <cell r="M1328" t="str">
            <v>FALSE</v>
          </cell>
        </row>
        <row r="1329">
          <cell r="C1329"/>
          <cell r="F1329" t="str">
            <v>#N/A Mandatory parameter [SECURITY] cannot be empty</v>
          </cell>
          <cell r="M1329" t="str">
            <v>FALSE</v>
          </cell>
        </row>
        <row r="1330">
          <cell r="C1330" t="str">
            <v xml:space="preserve">Blinkx </v>
          </cell>
          <cell r="F1330" t="str">
            <v>#N/A Mandatory parameter [SECURITY] cannot be empty</v>
          </cell>
          <cell r="M1330" t="str">
            <v>FALSE</v>
          </cell>
        </row>
        <row r="1331">
          <cell r="C1331"/>
          <cell r="F1331" t="str">
            <v>#N/A Mandatory parameter [SECURITY] cannot be empty</v>
          </cell>
          <cell r="M1331" t="str">
            <v>FALSE</v>
          </cell>
        </row>
        <row r="1332">
          <cell r="C1332" t="str">
            <v>Scottish Investment Trust</v>
          </cell>
          <cell r="F1332" t="str">
            <v>#N/A Mandatory parameter [SECURITY] cannot be empty</v>
          </cell>
          <cell r="M1332" t="str">
            <v>FALSE</v>
          </cell>
        </row>
        <row r="1333">
          <cell r="C1333" t="str">
            <v>Sage</v>
          </cell>
          <cell r="F1333" t="str">
            <v>#N/A Mandatory parameter [SECURITY] cannot be empty</v>
          </cell>
          <cell r="M1333" t="str">
            <v>FALSE</v>
          </cell>
        </row>
        <row r="1334">
          <cell r="C1334" t="str">
            <v xml:space="preserve">Utilitywise </v>
          </cell>
          <cell r="F1334" t="str">
            <v>#N/A Mandatory parameter [SECURITY] cannot be empty</v>
          </cell>
          <cell r="M1334" t="str">
            <v>FALSE</v>
          </cell>
        </row>
        <row r="1335">
          <cell r="C1335" t="str">
            <v>Lundbeck</v>
          </cell>
          <cell r="F1335" t="str">
            <v>#N/A Mandatory parameter [SECURITY] cannot be empty</v>
          </cell>
          <cell r="M1335" t="str">
            <v>FALSE</v>
          </cell>
        </row>
        <row r="1336">
          <cell r="C1336" t="str">
            <v xml:space="preserve">Faurecia </v>
          </cell>
          <cell r="F1336" t="str">
            <v>#N/A Mandatory parameter [SECURITY] cannot be empty</v>
          </cell>
          <cell r="M1336" t="str">
            <v>FALSE</v>
          </cell>
        </row>
        <row r="1337">
          <cell r="C1337" t="str">
            <v>OFWAT</v>
          </cell>
          <cell r="F1337" t="str">
            <v>#N/A Mandatory parameter [SECURITY] cannot be empty</v>
          </cell>
          <cell r="M1337" t="str">
            <v>FALSE</v>
          </cell>
        </row>
        <row r="1338">
          <cell r="C1338"/>
          <cell r="F1338" t="str">
            <v>#N/A Mandatory parameter [SECURITY] cannot be empty</v>
          </cell>
          <cell r="M1338" t="str">
            <v>FALSE</v>
          </cell>
        </row>
        <row r="1339">
          <cell r="C1339" t="str">
            <v>Abbvie</v>
          </cell>
          <cell r="F1339" t="str">
            <v>Health Care</v>
          </cell>
          <cell r="M1339" t="b">
            <v>0</v>
          </cell>
        </row>
        <row r="1340">
          <cell r="C1340"/>
          <cell r="F1340" t="str">
            <v>#N/A Mandatory parameter [SECURITY] cannot be empty</v>
          </cell>
          <cell r="M1340" t="str">
            <v>FALSE</v>
          </cell>
        </row>
        <row r="1341">
          <cell r="C1341" t="str">
            <v>Salesforce.com</v>
          </cell>
          <cell r="F1341" t="str">
            <v>Information Technology</v>
          </cell>
          <cell r="M1341" t="str">
            <v>FALSE</v>
          </cell>
        </row>
        <row r="1342">
          <cell r="C1342" t="str">
            <v>CarMax</v>
          </cell>
          <cell r="F1342" t="str">
            <v>#N/A Mandatory parameter [SECURITY] cannot be empty</v>
          </cell>
          <cell r="M1342" t="str">
            <v>FALSE</v>
          </cell>
        </row>
        <row r="1343">
          <cell r="C1343" t="str">
            <v>Nichols</v>
          </cell>
          <cell r="F1343" t="str">
            <v>#N/A Mandatory parameter [SECURITY] cannot be empty</v>
          </cell>
          <cell r="M1343" t="b">
            <v>1</v>
          </cell>
        </row>
        <row r="1344">
          <cell r="C1344"/>
          <cell r="F1344" t="str">
            <v>#N/A Mandatory parameter [SECURITY] cannot be empty</v>
          </cell>
          <cell r="M1344" t="str">
            <v>FALSE</v>
          </cell>
        </row>
        <row r="1345">
          <cell r="C1345" t="str">
            <v xml:space="preserve">Accesso </v>
          </cell>
          <cell r="F1345" t="str">
            <v>#N/A Mandatory parameter [SECURITY] cannot be empty</v>
          </cell>
          <cell r="M1345" t="str">
            <v>FALSE</v>
          </cell>
        </row>
        <row r="1346">
          <cell r="C1346" t="str">
            <v>AG Barr</v>
          </cell>
          <cell r="F1346" t="str">
            <v>Consumer Staples</v>
          </cell>
          <cell r="M1346" t="b">
            <v>0</v>
          </cell>
        </row>
        <row r="1347">
          <cell r="C1347"/>
          <cell r="F1347" t="str">
            <v>#N/A Mandatory parameter [SECURITY] cannot be empty</v>
          </cell>
          <cell r="M1347" t="str">
            <v>FALSE</v>
          </cell>
        </row>
        <row r="1348">
          <cell r="C1348" t="str">
            <v xml:space="preserve">Ted Baker </v>
          </cell>
          <cell r="F1348" t="str">
            <v>#N/A Mandatory parameter [SECURITY] cannot be empty</v>
          </cell>
          <cell r="M1348" t="str">
            <v>FALSE</v>
          </cell>
        </row>
        <row r="1349">
          <cell r="C1349"/>
          <cell r="F1349" t="str">
            <v>#N/A Mandatory parameter [SECURITY] cannot be empty</v>
          </cell>
          <cell r="M1349" t="str">
            <v>FALSE</v>
          </cell>
        </row>
        <row r="1350">
          <cell r="C1350" t="str">
            <v>McDonalds</v>
          </cell>
          <cell r="F1350" t="str">
            <v>Consumer Discretionary</v>
          </cell>
          <cell r="M1350" t="str">
            <v>FALSE</v>
          </cell>
        </row>
        <row r="1351">
          <cell r="C1351" t="str">
            <v xml:space="preserve">M&amp;C Saatchi </v>
          </cell>
          <cell r="F1351" t="str">
            <v>#N/A Mandatory parameter [SECURITY] cannot be empty</v>
          </cell>
          <cell r="M1351" t="str">
            <v>FALSE</v>
          </cell>
        </row>
        <row r="1352">
          <cell r="C1352" t="str">
            <v>Majestic Wine</v>
          </cell>
          <cell r="F1352" t="str">
            <v>#N/A Mandatory parameter [SECURITY] cannot be empty</v>
          </cell>
          <cell r="M1352" t="str">
            <v>FALSE</v>
          </cell>
        </row>
        <row r="1353">
          <cell r="C1353"/>
          <cell r="F1353" t="str">
            <v>#N/A Mandatory parameter [SECURITY] cannot be empty</v>
          </cell>
          <cell r="M1353" t="str">
            <v>FALSE</v>
          </cell>
        </row>
        <row r="1354">
          <cell r="C1354" t="str">
            <v>James Fisher &amp; Sons</v>
          </cell>
          <cell r="F1354" t="str">
            <v>Industrials</v>
          </cell>
          <cell r="M1354" t="b">
            <v>0</v>
          </cell>
        </row>
        <row r="1355">
          <cell r="C1355" t="str">
            <v xml:space="preserve">Hill &amp; Smith </v>
          </cell>
          <cell r="F1355" t="str">
            <v>Materials</v>
          </cell>
          <cell r="M1355" t="b">
            <v>0</v>
          </cell>
        </row>
        <row r="1356">
          <cell r="C1356" t="str">
            <v>Unite Group</v>
          </cell>
          <cell r="F1356" t="str">
            <v>#N/A Mandatory parameter [SECURITY] cannot be empty</v>
          </cell>
          <cell r="M1356" t="str">
            <v>FALSE</v>
          </cell>
        </row>
        <row r="1357">
          <cell r="C1357"/>
          <cell r="F1357" t="str">
            <v>#N/A Mandatory parameter [SECURITY] cannot be empty</v>
          </cell>
          <cell r="M1357" t="str">
            <v>FALSE</v>
          </cell>
        </row>
        <row r="1358">
          <cell r="C1358" t="str">
            <v>Berendsen</v>
          </cell>
          <cell r="F1358" t="str">
            <v>#N/A Mandatory parameter [SECURITY] cannot be empty</v>
          </cell>
          <cell r="M1358" t="str">
            <v>FALSE</v>
          </cell>
        </row>
        <row r="1359">
          <cell r="C1359" t="str">
            <v>Pennon Group</v>
          </cell>
          <cell r="F1359" t="str">
            <v>#N/A Mandatory parameter [SECURITY] cannot be empty</v>
          </cell>
          <cell r="M1359" t="str">
            <v>FALSE</v>
          </cell>
        </row>
        <row r="1360">
          <cell r="C1360" t="str">
            <v xml:space="preserve">Inmarsat </v>
          </cell>
          <cell r="F1360" t="str">
            <v>#N/A Mandatory parameter [SECURITY] cannot be empty</v>
          </cell>
          <cell r="M1360" t="str">
            <v>FALSE</v>
          </cell>
        </row>
        <row r="1361">
          <cell r="C1361" t="str">
            <v>EssilorLuxottica</v>
          </cell>
          <cell r="F1361" t="str">
            <v>Health Care</v>
          </cell>
          <cell r="M1361" t="b">
            <v>0</v>
          </cell>
        </row>
        <row r="1362">
          <cell r="C1362" t="str">
            <v>RPS Group</v>
          </cell>
          <cell r="F1362" t="str">
            <v>#N/A Mandatory parameter [SECURITY] cannot be empty</v>
          </cell>
          <cell r="M1362" t="str">
            <v>FALSE</v>
          </cell>
        </row>
        <row r="1363">
          <cell r="C1363" t="str">
            <v xml:space="preserve">Gooch &amp; Housego </v>
          </cell>
          <cell r="F1363" t="str">
            <v>#N/A Mandatory parameter [SECURITY] cannot be empty</v>
          </cell>
          <cell r="M1363" t="str">
            <v>FALSE</v>
          </cell>
        </row>
        <row r="1364">
          <cell r="C1364" t="str">
            <v>Kuehne &amp; Nagel</v>
          </cell>
          <cell r="F1364" t="str">
            <v>Industrials</v>
          </cell>
          <cell r="M1364" t="b">
            <v>0</v>
          </cell>
        </row>
        <row r="1365">
          <cell r="C1365" t="str">
            <v>Keller</v>
          </cell>
          <cell r="F1365" t="str">
            <v>#N/A Mandatory parameter [SECURITY] cannot be empty</v>
          </cell>
          <cell r="M1365" t="str">
            <v>FALSE</v>
          </cell>
        </row>
        <row r="1366">
          <cell r="C1366" t="str">
            <v xml:space="preserve">Standard Life </v>
          </cell>
          <cell r="F1366" t="str">
            <v>#N/A Mandatory parameter [SECURITY] cannot be empty</v>
          </cell>
          <cell r="M1366" t="str">
            <v>FALSE</v>
          </cell>
        </row>
        <row r="1367">
          <cell r="C1367" t="str">
            <v xml:space="preserve">Synectics </v>
          </cell>
          <cell r="F1367" t="str">
            <v>#N/A Mandatory parameter [SECURITY] cannot be empty</v>
          </cell>
          <cell r="M1367" t="str">
            <v>FALSE</v>
          </cell>
        </row>
        <row r="1368">
          <cell r="C1368" t="str">
            <v>Bovis Homes</v>
          </cell>
          <cell r="F1368" t="str">
            <v>#N/A Mandatory parameter [SECURITY] cannot be empty</v>
          </cell>
          <cell r="M1368" t="str">
            <v>FALSE</v>
          </cell>
        </row>
        <row r="1369">
          <cell r="C1369" t="str">
            <v>Axiata (Malaysia) EX PL</v>
          </cell>
          <cell r="F1369" t="str">
            <v>#N/A Mandatory parameter [SECURITY] cannot be empty</v>
          </cell>
          <cell r="M1369" t="str">
            <v>FALSE</v>
          </cell>
        </row>
        <row r="1370">
          <cell r="C1370" t="str">
            <v xml:space="preserve">Alternative Networks </v>
          </cell>
          <cell r="F1370" t="str">
            <v>#N/A Mandatory parameter [SECURITY] cannot be empty</v>
          </cell>
          <cell r="M1370" t="str">
            <v>FALSE</v>
          </cell>
        </row>
        <row r="1371">
          <cell r="C1371"/>
          <cell r="F1371" t="str">
            <v>#N/A Mandatory parameter [SECURITY] cannot be empty</v>
          </cell>
          <cell r="M1371" t="str">
            <v>FALSE</v>
          </cell>
        </row>
        <row r="1372">
          <cell r="C1372" t="str">
            <v>M Dias Branco</v>
          </cell>
          <cell r="F1372" t="str">
            <v>#N/A Mandatory parameter [SECURITY] cannot be empty</v>
          </cell>
          <cell r="M1372" t="str">
            <v>FALSE</v>
          </cell>
        </row>
        <row r="1373">
          <cell r="C1373" t="str">
            <v xml:space="preserve">W W Grainger </v>
          </cell>
          <cell r="F1373" t="str">
            <v>#N/A Mandatory parameter [SECURITY] cannot be empty</v>
          </cell>
          <cell r="M1373" t="str">
            <v>FALSE</v>
          </cell>
        </row>
        <row r="1374">
          <cell r="C1374" t="str">
            <v>Dotdigital</v>
          </cell>
          <cell r="F1374" t="str">
            <v>Information Technology</v>
          </cell>
          <cell r="M1374" t="b">
            <v>1</v>
          </cell>
        </row>
        <row r="1375">
          <cell r="C1375"/>
          <cell r="F1375" t="str">
            <v>#N/A Mandatory parameter [SECURITY] cannot be empty</v>
          </cell>
          <cell r="M1375" t="str">
            <v>FALSE</v>
          </cell>
        </row>
        <row r="1376">
          <cell r="C1376"/>
          <cell r="F1376" t="str">
            <v>#N/A Mandatory parameter [SECURITY] cannot be empty</v>
          </cell>
          <cell r="M1376" t="str">
            <v>FALSE</v>
          </cell>
        </row>
        <row r="1377">
          <cell r="C1377" t="str">
            <v>E-CL</v>
          </cell>
          <cell r="F1377" t="str">
            <v>#N/A Mandatory parameter [SECURITY] cannot be empty</v>
          </cell>
          <cell r="M1377" t="str">
            <v>FALSE</v>
          </cell>
        </row>
        <row r="1378">
          <cell r="C1378" t="str">
            <v>Siemens</v>
          </cell>
          <cell r="F1378" t="str">
            <v>Industrials</v>
          </cell>
          <cell r="M1378" t="str">
            <v>FALSE</v>
          </cell>
        </row>
        <row r="1379">
          <cell r="C1379" t="str">
            <v xml:space="preserve">Matchtech </v>
          </cell>
          <cell r="F1379" t="str">
            <v>#N/A Mandatory parameter [SECURITY] cannot be empty</v>
          </cell>
          <cell r="M1379" t="str">
            <v>FALSE</v>
          </cell>
        </row>
        <row r="1380">
          <cell r="C1380" t="str">
            <v xml:space="preserve">Burberry group </v>
          </cell>
          <cell r="F1380" t="str">
            <v>#N/A Mandatory parameter [SECURITY] cannot be empty</v>
          </cell>
          <cell r="M1380" t="str">
            <v>FALSE</v>
          </cell>
        </row>
        <row r="1381">
          <cell r="C1381" t="str">
            <v>BG Group</v>
          </cell>
          <cell r="F1381" t="str">
            <v>#N/A Mandatory parameter [SECURITY] cannot be empty</v>
          </cell>
          <cell r="M1381" t="str">
            <v>FALSE</v>
          </cell>
        </row>
        <row r="1382">
          <cell r="C1382" t="str">
            <v xml:space="preserve">Staffline </v>
          </cell>
          <cell r="F1382" t="str">
            <v>#N/A Mandatory parameter [SECURITY] cannot be empty</v>
          </cell>
          <cell r="M1382" t="str">
            <v>FALSE</v>
          </cell>
        </row>
        <row r="1383">
          <cell r="C1383" t="str">
            <v xml:space="preserve">Eco Animal Health </v>
          </cell>
          <cell r="F1383" t="str">
            <v>#N/A Mandatory parameter [SECURITY] cannot be empty</v>
          </cell>
          <cell r="M1383" t="str">
            <v>FALSE</v>
          </cell>
        </row>
        <row r="1384">
          <cell r="C1384" t="str">
            <v>Wynnstay Group</v>
          </cell>
          <cell r="F1384" t="str">
            <v>Consumer Staples</v>
          </cell>
          <cell r="M1384" t="b">
            <v>1</v>
          </cell>
        </row>
        <row r="1385">
          <cell r="C1385"/>
          <cell r="F1385" t="str">
            <v>#N/A Mandatory parameter [SECURITY] cannot be empty</v>
          </cell>
          <cell r="M1385" t="str">
            <v>FALSE</v>
          </cell>
        </row>
        <row r="1386">
          <cell r="C1386" t="str">
            <v>LondonMetric Properties</v>
          </cell>
          <cell r="F1386" t="str">
            <v>#N/A Mandatory parameter [SECURITY] cannot be empty</v>
          </cell>
          <cell r="M1386" t="str">
            <v>FALSE</v>
          </cell>
        </row>
        <row r="1387">
          <cell r="C1387" t="str">
            <v>Sirius Minerals</v>
          </cell>
          <cell r="F1387" t="str">
            <v>#N/A Mandatory parameter [SECURITY] cannot be empty</v>
          </cell>
          <cell r="M1387" t="str">
            <v>FALSE</v>
          </cell>
        </row>
        <row r="1388">
          <cell r="C1388"/>
          <cell r="F1388" t="str">
            <v>#N/A Mandatory parameter [SECURITY] cannot be empty</v>
          </cell>
          <cell r="M1388" t="str">
            <v>FALSE</v>
          </cell>
        </row>
        <row r="1389">
          <cell r="C1389" t="str">
            <v>Assura</v>
          </cell>
          <cell r="F1389" t="str">
            <v>Real Estate</v>
          </cell>
          <cell r="M1389" t="b">
            <v>0</v>
          </cell>
        </row>
        <row r="1390">
          <cell r="C1390" t="str">
            <v>Vina Concha y Toro</v>
          </cell>
          <cell r="F1390" t="str">
            <v>#N/A Mandatory parameter [SECURITY] cannot be empty</v>
          </cell>
          <cell r="M1390" t="str">
            <v>FALSE</v>
          </cell>
        </row>
        <row r="1391">
          <cell r="C1391" t="str">
            <v>Soriana</v>
          </cell>
          <cell r="F1391" t="str">
            <v>#N/A Mandatory parameter [SECURITY] cannot be empty</v>
          </cell>
          <cell r="M1391" t="str">
            <v>FALSE</v>
          </cell>
        </row>
        <row r="1392">
          <cell r="C1392" t="str">
            <v>Ripley</v>
          </cell>
          <cell r="F1392" t="str">
            <v>#N/A Mandatory parameter [SECURITY] cannot be empty</v>
          </cell>
          <cell r="M1392" t="str">
            <v>FALSE</v>
          </cell>
        </row>
        <row r="1393">
          <cell r="C1393" t="str">
            <v>Petrobas (Brazil)</v>
          </cell>
          <cell r="F1393" t="str">
            <v>#N/A Mandatory parameter [SECURITY] cannot be empty</v>
          </cell>
          <cell r="M1393" t="str">
            <v>FALSE</v>
          </cell>
        </row>
        <row r="1394">
          <cell r="C1394" t="str">
            <v>Pemex</v>
          </cell>
          <cell r="F1394" t="str">
            <v>#N/A Mandatory parameter [SECURITY] cannot be empty</v>
          </cell>
          <cell r="M1394" t="str">
            <v>FALSE</v>
          </cell>
        </row>
        <row r="1395">
          <cell r="C1395" t="str">
            <v>Parque Arauco</v>
          </cell>
          <cell r="F1395" t="str">
            <v>#N/A Mandatory parameter [SECURITY] cannot be empty</v>
          </cell>
          <cell r="M1395" t="str">
            <v>FALSE</v>
          </cell>
        </row>
        <row r="1396">
          <cell r="C1396" t="str">
            <v>Natura Cosmecticos (Brazil)</v>
          </cell>
          <cell r="F1396" t="str">
            <v>#N/A Mandatory parameter [SECURITY] cannot be empty</v>
          </cell>
          <cell r="M1396" t="str">
            <v>FALSE</v>
          </cell>
        </row>
        <row r="1397">
          <cell r="C1397" t="str">
            <v>Localiza</v>
          </cell>
          <cell r="F1397" t="str">
            <v>Industrials</v>
          </cell>
          <cell r="M1397" t="b">
            <v>0</v>
          </cell>
        </row>
        <row r="1398">
          <cell r="C1398" t="str">
            <v>Liverpool</v>
          </cell>
          <cell r="F1398" t="str">
            <v>#N/A Mandatory parameter [SECURITY] cannot be empty</v>
          </cell>
          <cell r="M1398" t="str">
            <v>FALSE</v>
          </cell>
        </row>
        <row r="1399">
          <cell r="C1399" t="str">
            <v>Kroton (Anhanguera) (Brazil)</v>
          </cell>
          <cell r="F1399" t="str">
            <v>#N/A Mandatory parameter [SECURITY] cannot be empty</v>
          </cell>
          <cell r="M1399" t="str">
            <v>FALSE</v>
          </cell>
        </row>
        <row r="1400">
          <cell r="C1400" t="str">
            <v>Iochpe Maxion</v>
          </cell>
          <cell r="F1400" t="str">
            <v>#N/A Mandatory parameter [SECURITY] cannot be empty</v>
          </cell>
          <cell r="M1400" t="str">
            <v>FALSE</v>
          </cell>
        </row>
        <row r="1401">
          <cell r="C1401" t="str">
            <v>IENOVA</v>
          </cell>
          <cell r="F1401" t="str">
            <v>#N/A Mandatory parameter [SECURITY] cannot be empty</v>
          </cell>
          <cell r="M1401" t="str">
            <v>FALSE</v>
          </cell>
        </row>
        <row r="1402">
          <cell r="C1402" t="str">
            <v>Grupo Nutresa</v>
          </cell>
          <cell r="F1402" t="str">
            <v>#N/A Mandatory parameter [SECURITY] cannot be empty</v>
          </cell>
          <cell r="M1402" t="str">
            <v>FALSE</v>
          </cell>
        </row>
        <row r="1403">
          <cell r="C1403" t="str">
            <v>Grupo Carso</v>
          </cell>
          <cell r="F1403" t="str">
            <v>#N/A Mandatory parameter [SECURITY] cannot be empty</v>
          </cell>
          <cell r="M1403" t="str">
            <v>FALSE</v>
          </cell>
        </row>
        <row r="1404">
          <cell r="C1404" t="str">
            <v>Genomma Labs</v>
          </cell>
          <cell r="F1404" t="str">
            <v>#N/A Mandatory parameter [SECURITY] cannot be empty</v>
          </cell>
          <cell r="M1404" t="str">
            <v>FALSE</v>
          </cell>
        </row>
        <row r="1405">
          <cell r="C1405" t="str">
            <v xml:space="preserve">Endesa Chile </v>
          </cell>
          <cell r="F1405" t="str">
            <v>#N/A Mandatory parameter [SECURITY] cannot be empty</v>
          </cell>
          <cell r="M1405" t="str">
            <v>FALSE</v>
          </cell>
        </row>
        <row r="1406">
          <cell r="C1406" t="str">
            <v>Ecopetrol</v>
          </cell>
          <cell r="F1406" t="str">
            <v>#N/A Mandatory parameter [SECURITY] cannot be empty</v>
          </cell>
          <cell r="M1406" t="str">
            <v>FALSE</v>
          </cell>
        </row>
        <row r="1407">
          <cell r="C1407" t="str">
            <v>Coca Cola Femsa</v>
          </cell>
          <cell r="F1407" t="str">
            <v>#N/A Mandatory parameter [SECURITY] cannot be empty</v>
          </cell>
          <cell r="M1407" t="str">
            <v>FALSE</v>
          </cell>
        </row>
        <row r="1408">
          <cell r="C1408" t="str">
            <v>Chedraui</v>
          </cell>
          <cell r="F1408" t="str">
            <v>#N/A Mandatory parameter [SECURITY] cannot be empty</v>
          </cell>
          <cell r="M1408" t="str">
            <v>FALSE</v>
          </cell>
        </row>
        <row r="1409">
          <cell r="C1409" t="str">
            <v>Cenocosud</v>
          </cell>
          <cell r="F1409" t="str">
            <v>#N/A Mandatory parameter [SECURITY] cannot be empty</v>
          </cell>
          <cell r="M1409" t="str">
            <v>FALSE</v>
          </cell>
        </row>
        <row r="1410">
          <cell r="C1410" t="str">
            <v>Cemig (Brazil)</v>
          </cell>
          <cell r="F1410" t="str">
            <v>#N/A Mandatory parameter [SECURITY] cannot be empty</v>
          </cell>
          <cell r="M1410" t="str">
            <v>FALSE</v>
          </cell>
        </row>
        <row r="1411">
          <cell r="C1411" t="str">
            <v>Ambev</v>
          </cell>
          <cell r="F1411" t="str">
            <v>#N/A Mandatory parameter [SECURITY] cannot be empty</v>
          </cell>
          <cell r="M1411" t="str">
            <v>FALSE</v>
          </cell>
        </row>
        <row r="1412">
          <cell r="C1412" t="str">
            <v xml:space="preserve">Tungsten Group </v>
          </cell>
          <cell r="F1412" t="str">
            <v>#N/A Mandatory parameter [SECURITY] cannot be empty</v>
          </cell>
          <cell r="M1412" t="str">
            <v>FALSE</v>
          </cell>
        </row>
        <row r="1413">
          <cell r="C1413" t="str">
            <v xml:space="preserve">IDOX </v>
          </cell>
          <cell r="F1413" t="str">
            <v>Information Technology</v>
          </cell>
          <cell r="M1413" t="b">
            <v>1</v>
          </cell>
        </row>
        <row r="1414">
          <cell r="C1414" t="str">
            <v xml:space="preserve">Boiron (France) </v>
          </cell>
          <cell r="F1414" t="str">
            <v>#N/A Mandatory parameter [SECURITY] cannot be empty</v>
          </cell>
          <cell r="M1414" t="str">
            <v>FALSE</v>
          </cell>
        </row>
        <row r="1415">
          <cell r="C1415" t="str">
            <v>Medicrea</v>
          </cell>
          <cell r="F1415" t="str">
            <v>#N/A Mandatory parameter [SECURITY] cannot be empty</v>
          </cell>
          <cell r="M1415" t="str">
            <v>FALSE</v>
          </cell>
        </row>
        <row r="1416">
          <cell r="C1416" t="str">
            <v>Praxair</v>
          </cell>
          <cell r="F1416" t="str">
            <v>#N/A Mandatory parameter [SECURITY] cannot be empty</v>
          </cell>
          <cell r="M1416" t="str">
            <v>FALSE</v>
          </cell>
        </row>
        <row r="1417">
          <cell r="C1417" t="str">
            <v>AB InBev</v>
          </cell>
          <cell r="F1417" t="str">
            <v>#N/A Mandatory parameter [SECURITY] cannot be empty</v>
          </cell>
          <cell r="M1417" t="str">
            <v>FALSE</v>
          </cell>
        </row>
        <row r="1418">
          <cell r="C1418" t="str">
            <v>Dentsply</v>
          </cell>
          <cell r="F1418" t="str">
            <v>#N/A Mandatory parameter [SECURITY] cannot be empty</v>
          </cell>
          <cell r="M1418" t="str">
            <v>FALSE</v>
          </cell>
        </row>
        <row r="1419">
          <cell r="C1419" t="str">
            <v>Petra Foods</v>
          </cell>
          <cell r="F1419" t="str">
            <v>#N/A Mandatory parameter [SECURITY] cannot be empty</v>
          </cell>
          <cell r="M1419" t="str">
            <v>FALSE</v>
          </cell>
        </row>
        <row r="1420">
          <cell r="C1420" t="str">
            <v xml:space="preserve">Fuchs Petrolub </v>
          </cell>
          <cell r="F1420" t="str">
            <v>Materials</v>
          </cell>
          <cell r="M1420" t="str">
            <v>FALSE</v>
          </cell>
        </row>
        <row r="1421">
          <cell r="C1421" t="str">
            <v>Benchmark Holdings</v>
          </cell>
          <cell r="F1421" t="str">
            <v>#N/A Mandatory parameter [SECURITY] cannot be empty</v>
          </cell>
          <cell r="M1421" t="str">
            <v>FALSE</v>
          </cell>
        </row>
        <row r="1422">
          <cell r="C1422" t="str">
            <v>Assura</v>
          </cell>
          <cell r="F1422" t="str">
            <v>Real Estate</v>
          </cell>
          <cell r="M1422" t="b">
            <v>0</v>
          </cell>
        </row>
        <row r="1423">
          <cell r="C1423" t="str">
            <v xml:space="preserve">EcKoh </v>
          </cell>
          <cell r="F1423" t="str">
            <v>#N/A Mandatory parameter [SECURITY] cannot be empty</v>
          </cell>
          <cell r="M1423" t="str">
            <v>FALSE</v>
          </cell>
        </row>
        <row r="1424">
          <cell r="C1424" t="str">
            <v xml:space="preserve">Intermediate Capital </v>
          </cell>
          <cell r="F1424" t="str">
            <v>#N/A Mandatory parameter [SECURITY] cannot be empty</v>
          </cell>
          <cell r="M1424" t="str">
            <v>FALSE</v>
          </cell>
        </row>
        <row r="1425">
          <cell r="C1425"/>
          <cell r="F1425" t="str">
            <v>#N/A Mandatory parameter [SECURITY] cannot be empty</v>
          </cell>
          <cell r="M1425" t="str">
            <v>FALSE</v>
          </cell>
        </row>
        <row r="1426">
          <cell r="C1426" t="str">
            <v>Cementos Pacasmayo</v>
          </cell>
          <cell r="F1426" t="str">
            <v>#N/A Mandatory parameter [SECURITY] cannot be empty</v>
          </cell>
          <cell r="M1426" t="str">
            <v>FALSE</v>
          </cell>
        </row>
        <row r="1427">
          <cell r="C1427" t="str">
            <v>Time Warner Inc</v>
          </cell>
          <cell r="F1427" t="str">
            <v>#N/A Mandatory parameter [SECURITY] cannot be empty</v>
          </cell>
          <cell r="M1427" t="str">
            <v>FALSE</v>
          </cell>
        </row>
        <row r="1428">
          <cell r="C1428" t="str">
            <v>Euromoney Institutional Investors</v>
          </cell>
          <cell r="F1428" t="str">
            <v>#N/A Mandatory parameter [SECURITY] cannot be empty</v>
          </cell>
          <cell r="M1428" t="str">
            <v>FALSE</v>
          </cell>
        </row>
        <row r="1429">
          <cell r="C1429" t="str">
            <v>Tate &amp; Lyle</v>
          </cell>
          <cell r="F1429" t="str">
            <v>#N/A Mandatory parameter [SECURITY] cannot be empty</v>
          </cell>
          <cell r="M1429" t="str">
            <v>FALSE</v>
          </cell>
        </row>
        <row r="1430">
          <cell r="C1430" t="str">
            <v>HSBC</v>
          </cell>
          <cell r="F1430" t="str">
            <v>Financials</v>
          </cell>
          <cell r="M1430" t="str">
            <v>FALSE</v>
          </cell>
        </row>
        <row r="1431">
          <cell r="C1431" t="str">
            <v>Infinis Energy</v>
          </cell>
          <cell r="F1431" t="str">
            <v>#N/A Mandatory parameter [SECURITY] cannot be empty</v>
          </cell>
          <cell r="M1431" t="str">
            <v>FALSE</v>
          </cell>
        </row>
        <row r="1432">
          <cell r="C1432"/>
          <cell r="F1432" t="str">
            <v>#N/A Mandatory parameter [SECURITY] cannot be empty</v>
          </cell>
          <cell r="M1432" t="str">
            <v>FALSE</v>
          </cell>
        </row>
        <row r="1433">
          <cell r="C1433" t="str">
            <v>Lululemon Athletica</v>
          </cell>
          <cell r="F1433" t="str">
            <v>#N/A Mandatory parameter [SECURITY] cannot be empty</v>
          </cell>
          <cell r="M1433" t="str">
            <v>FALSE</v>
          </cell>
        </row>
        <row r="1434">
          <cell r="C1434" t="str">
            <v>Thorpe (FW)</v>
          </cell>
          <cell r="F1434" t="str">
            <v>Industrials</v>
          </cell>
          <cell r="M1434" t="b">
            <v>1</v>
          </cell>
        </row>
        <row r="1435">
          <cell r="C1435"/>
          <cell r="F1435" t="str">
            <v>#N/A Mandatory parameter [SECURITY] cannot be empty</v>
          </cell>
          <cell r="M1435" t="str">
            <v>FALSE</v>
          </cell>
        </row>
        <row r="1436">
          <cell r="C1436"/>
          <cell r="F1436" t="str">
            <v>#N/A Mandatory parameter [SECURITY] cannot be empty</v>
          </cell>
          <cell r="M1436" t="str">
            <v>FALSE</v>
          </cell>
        </row>
        <row r="1437">
          <cell r="C1437" t="str">
            <v>Iluka Resources</v>
          </cell>
          <cell r="F1437" t="str">
            <v>#N/A Mandatory parameter [SECURITY] cannot be empty</v>
          </cell>
          <cell r="M1437" t="str">
            <v>FALSE</v>
          </cell>
        </row>
        <row r="1438">
          <cell r="C1438" t="str">
            <v>Fortescue Metals Group</v>
          </cell>
          <cell r="F1438" t="str">
            <v>#N/A Mandatory parameter [SECURITY] cannot be empty</v>
          </cell>
          <cell r="M1438" t="str">
            <v>FALSE</v>
          </cell>
        </row>
        <row r="1439">
          <cell r="C1439"/>
          <cell r="F1439" t="str">
            <v>#N/A Mandatory parameter [SECURITY] cannot be empty</v>
          </cell>
          <cell r="M1439" t="str">
            <v>FALSE</v>
          </cell>
        </row>
        <row r="1440">
          <cell r="C1440" t="str">
            <v>Royal Mail</v>
          </cell>
          <cell r="F1440" t="str">
            <v>Industrials</v>
          </cell>
          <cell r="M1440" t="str">
            <v>FALSE</v>
          </cell>
        </row>
        <row r="1441">
          <cell r="C1441" t="str">
            <v>AG Barr</v>
          </cell>
          <cell r="F1441" t="str">
            <v>Consumer Staples</v>
          </cell>
          <cell r="M1441" t="b">
            <v>0</v>
          </cell>
        </row>
        <row r="1442">
          <cell r="C1442" t="str">
            <v>Thalassa Holdings</v>
          </cell>
          <cell r="F1442" t="str">
            <v>#N/A Mandatory parameter [SECURITY] cannot be empty</v>
          </cell>
          <cell r="M1442" t="str">
            <v>FALSE</v>
          </cell>
        </row>
        <row r="1443">
          <cell r="C1443"/>
          <cell r="F1443" t="str">
            <v>#N/A Mandatory parameter [SECURITY] cannot be empty</v>
          </cell>
          <cell r="M1443" t="str">
            <v>FALSE</v>
          </cell>
        </row>
        <row r="1444">
          <cell r="C1444"/>
          <cell r="F1444" t="str">
            <v>#N/A Mandatory parameter [SECURITY] cannot be empty</v>
          </cell>
          <cell r="M1444" t="str">
            <v>FALSE</v>
          </cell>
        </row>
        <row r="1445">
          <cell r="C1445" t="str">
            <v>Virbac (France)</v>
          </cell>
          <cell r="F1445" t="str">
            <v>#N/A Mandatory parameter [SECURITY] cannot be empty</v>
          </cell>
          <cell r="M1445" t="str">
            <v>FALSE</v>
          </cell>
        </row>
        <row r="1446">
          <cell r="C1446" t="str">
            <v>Ophir Energy</v>
          </cell>
          <cell r="F1446" t="str">
            <v>#N/A Mandatory parameter [SECURITY] cannot be empty</v>
          </cell>
          <cell r="M1446" t="str">
            <v>FALSE</v>
          </cell>
        </row>
        <row r="1447">
          <cell r="C1447" t="str">
            <v>Kier Group</v>
          </cell>
          <cell r="F1447" t="str">
            <v>#N/A Mandatory parameter [SECURITY] cannot be empty</v>
          </cell>
          <cell r="M1447" t="str">
            <v>FALSE</v>
          </cell>
        </row>
        <row r="1448">
          <cell r="C1448" t="str">
            <v>RPM</v>
          </cell>
          <cell r="F1448" t="str">
            <v>#N/A Mandatory parameter [SECURITY] cannot be empty</v>
          </cell>
          <cell r="M1448" t="str">
            <v>FALSE</v>
          </cell>
        </row>
        <row r="1449">
          <cell r="C1449" t="str">
            <v>Abcam</v>
          </cell>
          <cell r="F1449" t="str">
            <v>Health Care</v>
          </cell>
          <cell r="M1449" t="b">
            <v>0</v>
          </cell>
        </row>
        <row r="1450">
          <cell r="C1450" t="str">
            <v>Cooper Companies</v>
          </cell>
          <cell r="F1450" t="str">
            <v>#N/A Mandatory parameter [SECURITY] cannot be empty</v>
          </cell>
          <cell r="M1450" t="str">
            <v>FALSE</v>
          </cell>
        </row>
        <row r="1451">
          <cell r="C1451" t="str">
            <v>Wolverine Worldwide</v>
          </cell>
          <cell r="F1451" t="str">
            <v>#N/A Mandatory parameter [SECURITY] cannot be empty</v>
          </cell>
          <cell r="M1451" t="str">
            <v>FALSE</v>
          </cell>
        </row>
        <row r="1452">
          <cell r="C1452" t="str">
            <v>CLS Holdings</v>
          </cell>
          <cell r="F1452" t="str">
            <v>#N/A Mandatory parameter [SECURITY] cannot be empty</v>
          </cell>
          <cell r="M1452" t="str">
            <v>FALSE</v>
          </cell>
        </row>
        <row r="1453">
          <cell r="C1453" t="str">
            <v>Aberdeen Asset Management</v>
          </cell>
          <cell r="F1453" t="str">
            <v>#N/A Mandatory parameter [SECURITY] cannot be empty</v>
          </cell>
          <cell r="M1453" t="str">
            <v>FALSE</v>
          </cell>
        </row>
        <row r="1454">
          <cell r="C1454" t="str">
            <v>BG group</v>
          </cell>
          <cell r="F1454" t="str">
            <v>#N/A Mandatory parameter [SECURITY] cannot be empty</v>
          </cell>
          <cell r="M1454" t="str">
            <v>FALSE</v>
          </cell>
        </row>
        <row r="1455">
          <cell r="C1455" t="str">
            <v>Rubis</v>
          </cell>
          <cell r="F1455" t="str">
            <v>Utilities</v>
          </cell>
          <cell r="M1455" t="b">
            <v>0</v>
          </cell>
        </row>
        <row r="1456">
          <cell r="C1456" t="str">
            <v>Cape</v>
          </cell>
          <cell r="F1456" t="str">
            <v>#N/A Mandatory parameter [SECURITY] cannot be empty</v>
          </cell>
          <cell r="M1456" t="str">
            <v>FALSE</v>
          </cell>
        </row>
        <row r="1457">
          <cell r="C1457" t="str">
            <v>Standard Chartered Bank (Hong Kong)</v>
          </cell>
          <cell r="F1457" t="str">
            <v>#N/A Mandatory parameter [SECURITY] cannot be empty</v>
          </cell>
          <cell r="M1457" t="str">
            <v>FALSE</v>
          </cell>
        </row>
        <row r="1458">
          <cell r="C1458" t="str">
            <v>Parkmead</v>
          </cell>
          <cell r="F1458" t="str">
            <v>#N/A Mandatory parameter [SECURITY] cannot be empty</v>
          </cell>
          <cell r="M1458" t="str">
            <v>FALSE</v>
          </cell>
        </row>
        <row r="1459">
          <cell r="C1459" t="str">
            <v xml:space="preserve">Rotork </v>
          </cell>
          <cell r="F1459" t="str">
            <v>Industrials</v>
          </cell>
          <cell r="M1459" t="b">
            <v>0</v>
          </cell>
        </row>
        <row r="1460">
          <cell r="C1460" t="str">
            <v xml:space="preserve">Fresenius Medical Care </v>
          </cell>
          <cell r="F1460" t="str">
            <v>#N/A Mandatory parameter [SECURITY] cannot be empty</v>
          </cell>
          <cell r="M1460" t="str">
            <v>FALSE</v>
          </cell>
        </row>
        <row r="1461">
          <cell r="C1461" t="str">
            <v xml:space="preserve">Spectris </v>
          </cell>
          <cell r="F1461" t="str">
            <v>Information Technology</v>
          </cell>
          <cell r="M1461" t="b">
            <v>0</v>
          </cell>
        </row>
        <row r="1462">
          <cell r="C1462" t="str">
            <v>Keller</v>
          </cell>
          <cell r="F1462" t="str">
            <v>#N/A Mandatory parameter [SECURITY] cannot be empty</v>
          </cell>
          <cell r="M1462" t="str">
            <v>FALSE</v>
          </cell>
        </row>
        <row r="1463">
          <cell r="C1463" t="str">
            <v>Teleperformance</v>
          </cell>
          <cell r="F1463" t="str">
            <v>Industrials</v>
          </cell>
          <cell r="M1463" t="b">
            <v>0</v>
          </cell>
        </row>
        <row r="1464">
          <cell r="C1464" t="str">
            <v>Thai Beverage</v>
          </cell>
          <cell r="F1464" t="str">
            <v>#N/A Mandatory parameter [SECURITY] cannot be empty</v>
          </cell>
          <cell r="M1464" t="b">
            <v>0</v>
          </cell>
        </row>
        <row r="1465">
          <cell r="C1465" t="str">
            <v>Sysmex</v>
          </cell>
          <cell r="F1465" t="str">
            <v>#N/A Mandatory parameter [SECURITY] cannot be empty</v>
          </cell>
          <cell r="M1465" t="str">
            <v>FALSE</v>
          </cell>
        </row>
        <row r="1466">
          <cell r="C1466" t="str">
            <v>SAB Miller</v>
          </cell>
          <cell r="F1466" t="str">
            <v>#N/A Mandatory parameter [SECURITY] cannot be empty</v>
          </cell>
          <cell r="M1466" t="str">
            <v>FALSE</v>
          </cell>
        </row>
        <row r="1467">
          <cell r="C1467" t="str">
            <v>Majestic Wine</v>
          </cell>
          <cell r="F1467" t="str">
            <v>#N/A Mandatory parameter [SECURITY] cannot be empty</v>
          </cell>
          <cell r="M1467" t="str">
            <v>FALSE</v>
          </cell>
        </row>
        <row r="1468">
          <cell r="C1468" t="str">
            <v>Natura Cosmecticos (Brazil)</v>
          </cell>
          <cell r="F1468" t="str">
            <v>#N/A Mandatory parameter [SECURITY] cannot be empty</v>
          </cell>
          <cell r="M1468" t="str">
            <v>FALSE</v>
          </cell>
        </row>
        <row r="1469">
          <cell r="C1469" t="str">
            <v>Weg (Brazil)</v>
          </cell>
          <cell r="F1469" t="str">
            <v>#N/A Mandatory parameter [SECURITY] cannot be empty</v>
          </cell>
          <cell r="M1469" t="str">
            <v>FALSE</v>
          </cell>
        </row>
        <row r="1470">
          <cell r="C1470" t="str">
            <v>Cemig (Brazil)</v>
          </cell>
          <cell r="F1470" t="str">
            <v>#N/A Mandatory parameter [SECURITY] cannot be empty</v>
          </cell>
          <cell r="M1470" t="str">
            <v>FALSE</v>
          </cell>
        </row>
        <row r="1471">
          <cell r="C1471" t="str">
            <v>Circle Oil</v>
          </cell>
          <cell r="F1471" t="str">
            <v>#N/A Mandatory parameter [SECURITY] cannot be empty</v>
          </cell>
          <cell r="M1471" t="str">
            <v>FALSE</v>
          </cell>
        </row>
        <row r="1472">
          <cell r="C1472" t="str">
            <v xml:space="preserve">Vodafone </v>
          </cell>
          <cell r="F1472" t="str">
            <v>Communication Services</v>
          </cell>
          <cell r="M1472" t="b">
            <v>0</v>
          </cell>
        </row>
        <row r="1473">
          <cell r="C1473" t="str">
            <v xml:space="preserve">Alliance Pharma </v>
          </cell>
          <cell r="F1473" t="str">
            <v>Health Care</v>
          </cell>
          <cell r="M1473" t="b">
            <v>1</v>
          </cell>
        </row>
        <row r="1474">
          <cell r="C1474" t="str">
            <v xml:space="preserve">EcKoh </v>
          </cell>
          <cell r="F1474" t="str">
            <v>#N/A Mandatory parameter [SECURITY] cannot be empty</v>
          </cell>
          <cell r="M1474" t="str">
            <v>FALSE</v>
          </cell>
        </row>
        <row r="1475">
          <cell r="C1475" t="str">
            <v xml:space="preserve">Palfinger </v>
          </cell>
          <cell r="F1475" t="str">
            <v>#N/A Mandatory parameter [SECURITY] cannot be empty</v>
          </cell>
          <cell r="M1475" t="str">
            <v>FALSE</v>
          </cell>
        </row>
        <row r="1476">
          <cell r="C1476" t="str">
            <v xml:space="preserve">Avingtran's </v>
          </cell>
          <cell r="F1476" t="str">
            <v>#N/A Mandatory parameter [SECURITY] cannot be empty</v>
          </cell>
          <cell r="M1476" t="str">
            <v>FALSE</v>
          </cell>
        </row>
        <row r="1477">
          <cell r="C1477" t="str">
            <v xml:space="preserve">EcKoh </v>
          </cell>
          <cell r="F1477" t="str">
            <v>#N/A Mandatory parameter [SECURITY] cannot be empty</v>
          </cell>
          <cell r="M1477" t="str">
            <v>FALSE</v>
          </cell>
        </row>
        <row r="1478">
          <cell r="C1478" t="str">
            <v xml:space="preserve">Walker Greenbank </v>
          </cell>
          <cell r="F1478" t="str">
            <v>#N/A Mandatory parameter [SECURITY] cannot be empty</v>
          </cell>
          <cell r="M1478" t="str">
            <v>FALSE</v>
          </cell>
        </row>
        <row r="1479">
          <cell r="C1479" t="str">
            <v>Medusa Mining</v>
          </cell>
          <cell r="F1479" t="str">
            <v>#N/A Mandatory parameter [SECURITY] cannot be empty</v>
          </cell>
          <cell r="M1479" t="str">
            <v>FALSE</v>
          </cell>
        </row>
        <row r="1480">
          <cell r="C1480" t="str">
            <v>MP Evans</v>
          </cell>
          <cell r="F1480" t="str">
            <v>Consumer Staples</v>
          </cell>
          <cell r="M1480" t="b">
            <v>0</v>
          </cell>
        </row>
        <row r="1481">
          <cell r="C1481" t="str">
            <v xml:space="preserve">Real Time Technology </v>
          </cell>
          <cell r="F1481" t="str">
            <v>#N/A Mandatory parameter [SECURITY] cannot be empty</v>
          </cell>
          <cell r="M1481" t="str">
            <v>FALSE</v>
          </cell>
        </row>
        <row r="1482">
          <cell r="C1482" t="str">
            <v>China Railways  Construction Corp</v>
          </cell>
          <cell r="F1482" t="str">
            <v>#N/A Mandatory parameter [SECURITY] cannot be empty</v>
          </cell>
          <cell r="M1482" t="str">
            <v>FALSE</v>
          </cell>
        </row>
        <row r="1483">
          <cell r="C1483"/>
          <cell r="F1483" t="str">
            <v>#N/A Mandatory parameter [SECURITY] cannot be empty</v>
          </cell>
          <cell r="M1483" t="str">
            <v>FALSE</v>
          </cell>
        </row>
        <row r="1484">
          <cell r="C1484" t="str">
            <v>Enquest</v>
          </cell>
          <cell r="F1484" t="str">
            <v>#N/A Mandatory parameter [SECURITY] cannot be empty</v>
          </cell>
          <cell r="M1484" t="str">
            <v>FALSE</v>
          </cell>
        </row>
        <row r="1485">
          <cell r="C1485" t="str">
            <v>Dechra Pharmaceuticals</v>
          </cell>
          <cell r="F1485" t="str">
            <v>Health Care</v>
          </cell>
          <cell r="M1485" t="str">
            <v>FALSE</v>
          </cell>
        </row>
        <row r="1486">
          <cell r="C1486" t="str">
            <v>NWF Group</v>
          </cell>
          <cell r="F1486" t="str">
            <v>Energy</v>
          </cell>
          <cell r="M1486" t="b">
            <v>1</v>
          </cell>
        </row>
        <row r="1487">
          <cell r="C1487" t="str">
            <v>AG Barr</v>
          </cell>
          <cell r="F1487" t="str">
            <v>Consumer Staples</v>
          </cell>
          <cell r="M1487" t="b">
            <v>0</v>
          </cell>
        </row>
        <row r="1488">
          <cell r="C1488" t="str">
            <v xml:space="preserve">Dangote Cement </v>
          </cell>
          <cell r="F1488" t="str">
            <v>#N/A Mandatory parameter [SECURITY] cannot be empty</v>
          </cell>
          <cell r="M1488" t="str">
            <v>FALSE</v>
          </cell>
        </row>
        <row r="1489">
          <cell r="C1489" t="str">
            <v xml:space="preserve">Animal Care Group </v>
          </cell>
          <cell r="F1489" t="str">
            <v>#N/A Mandatory parameter [SECURITY] cannot be empty</v>
          </cell>
          <cell r="M1489" t="str">
            <v>FALSE</v>
          </cell>
        </row>
        <row r="1490">
          <cell r="C1490" t="str">
            <v xml:space="preserve">Hill &amp; Smith </v>
          </cell>
          <cell r="F1490" t="str">
            <v>Materials</v>
          </cell>
          <cell r="M1490" t="b">
            <v>0</v>
          </cell>
        </row>
        <row r="1491">
          <cell r="C1491" t="str">
            <v>Rio Tinto</v>
          </cell>
          <cell r="F1491" t="str">
            <v>Materials</v>
          </cell>
          <cell r="M1491" t="b">
            <v>0</v>
          </cell>
        </row>
        <row r="1492">
          <cell r="C1492" t="str">
            <v>Belimo</v>
          </cell>
          <cell r="F1492" t="str">
            <v>Industrials</v>
          </cell>
          <cell r="M1492" t="b">
            <v>0</v>
          </cell>
        </row>
        <row r="1493">
          <cell r="C1493" t="str">
            <v xml:space="preserve">Brooks MacDonald </v>
          </cell>
          <cell r="F1493" t="str">
            <v>#N/A Mandatory parameter [SECURITY] cannot be empty</v>
          </cell>
          <cell r="M1493" t="str">
            <v>FALSE</v>
          </cell>
        </row>
        <row r="1494">
          <cell r="C1494" t="str">
            <v>Scottish Investment Trust</v>
          </cell>
          <cell r="F1494" t="str">
            <v>#N/A Mandatory parameter [SECURITY] cannot be empty</v>
          </cell>
          <cell r="M1494" t="str">
            <v>FALSE</v>
          </cell>
        </row>
        <row r="1495">
          <cell r="C1495" t="str">
            <v>Advanced Medical Solutions</v>
          </cell>
          <cell r="F1495" t="str">
            <v>Health Care</v>
          </cell>
          <cell r="M1495" t="b">
            <v>1</v>
          </cell>
        </row>
        <row r="1496">
          <cell r="C1496" t="str">
            <v>Standard Chartered Bank (Hong Kong)</v>
          </cell>
          <cell r="F1496" t="str">
            <v>#N/A Mandatory parameter [SECURITY] cannot be empty</v>
          </cell>
          <cell r="M1496" t="str">
            <v>FALSE</v>
          </cell>
        </row>
        <row r="1497">
          <cell r="C1497" t="str">
            <v>Petra Foods</v>
          </cell>
          <cell r="F1497" t="str">
            <v>#N/A Mandatory parameter [SECURITY] cannot be empty</v>
          </cell>
          <cell r="M1497" t="str">
            <v>FALSE</v>
          </cell>
        </row>
        <row r="1498">
          <cell r="C1498" t="str">
            <v>EssilorLuxottica</v>
          </cell>
          <cell r="F1498" t="str">
            <v>Health Care</v>
          </cell>
          <cell r="M1498" t="b">
            <v>0</v>
          </cell>
        </row>
        <row r="1499">
          <cell r="C1499" t="str">
            <v>Keller</v>
          </cell>
          <cell r="F1499" t="str">
            <v>#N/A Mandatory parameter [SECURITY] cannot be empty</v>
          </cell>
          <cell r="M1499" t="str">
            <v>FALSE</v>
          </cell>
        </row>
        <row r="1500">
          <cell r="C1500"/>
          <cell r="F1500" t="str">
            <v>#N/A Mandatory parameter [SECURITY] cannot be empty</v>
          </cell>
          <cell r="M1500" t="str">
            <v>FALSE</v>
          </cell>
        </row>
        <row r="1501">
          <cell r="C1501" t="str">
            <v>Cardinal Health</v>
          </cell>
          <cell r="F1501" t="str">
            <v>#N/A Mandatory parameter [SECURITY] cannot be empty</v>
          </cell>
          <cell r="M1501" t="str">
            <v>FALSE</v>
          </cell>
        </row>
        <row r="1502">
          <cell r="C1502" t="str">
            <v xml:space="preserve">Synectics </v>
          </cell>
          <cell r="F1502" t="str">
            <v>#N/A Mandatory parameter [SECURITY] cannot be empty</v>
          </cell>
          <cell r="M1502" t="str">
            <v>FALSE</v>
          </cell>
        </row>
        <row r="1503">
          <cell r="C1503" t="str">
            <v>RPS Group</v>
          </cell>
          <cell r="F1503" t="str">
            <v>#N/A Mandatory parameter [SECURITY] cannot be empty</v>
          </cell>
          <cell r="M1503" t="str">
            <v>FALSE</v>
          </cell>
        </row>
        <row r="1504">
          <cell r="C1504" t="str">
            <v xml:space="preserve">Spectris </v>
          </cell>
          <cell r="F1504" t="str">
            <v>Information Technology</v>
          </cell>
          <cell r="M1504" t="b">
            <v>0</v>
          </cell>
        </row>
        <row r="1505">
          <cell r="C1505" t="str">
            <v>Icici Bank Ltd (India)</v>
          </cell>
          <cell r="F1505" t="str">
            <v>#N/A Mandatory parameter [SECURITY] cannot be empty</v>
          </cell>
          <cell r="M1505" t="str">
            <v>FALSE</v>
          </cell>
        </row>
        <row r="1506">
          <cell r="C1506" t="str">
            <v>Future Retail</v>
          </cell>
          <cell r="F1506" t="str">
            <v>#N/A Mandatory parameter [SECURITY] cannot be empty</v>
          </cell>
          <cell r="M1506" t="str">
            <v>FALSE</v>
          </cell>
        </row>
        <row r="1507">
          <cell r="C1507" t="str">
            <v>Pantaloon Retail (India)</v>
          </cell>
          <cell r="F1507" t="str">
            <v>#N/A Mandatory parameter [SECURITY] cannot be empty</v>
          </cell>
          <cell r="M1507" t="str">
            <v>FALSE</v>
          </cell>
        </row>
        <row r="1508">
          <cell r="C1508" t="str">
            <v>TBZ</v>
          </cell>
          <cell r="F1508" t="str">
            <v>#N/A Mandatory parameter [SECURITY] cannot be empty</v>
          </cell>
          <cell r="M1508" t="str">
            <v>FALSE</v>
          </cell>
        </row>
        <row r="1509">
          <cell r="C1509" t="str">
            <v>Network 18</v>
          </cell>
          <cell r="F1509" t="str">
            <v>#N/A Mandatory parameter [SECURITY] cannot be empty</v>
          </cell>
          <cell r="M1509" t="str">
            <v>FALSE</v>
          </cell>
        </row>
        <row r="1510">
          <cell r="C1510" t="str">
            <v>Hindustan Unilever</v>
          </cell>
          <cell r="F1510" t="str">
            <v>#N/A Mandatory parameter [SECURITY] cannot be empty</v>
          </cell>
          <cell r="M1510" t="str">
            <v>FALSE</v>
          </cell>
        </row>
        <row r="1511">
          <cell r="C1511" t="str">
            <v>Phoenix Mills</v>
          </cell>
          <cell r="F1511" t="str">
            <v>#N/A Mandatory parameter [SECURITY] cannot be empty</v>
          </cell>
          <cell r="M1511" t="str">
            <v>FALSE</v>
          </cell>
        </row>
        <row r="1512">
          <cell r="C1512" t="str">
            <v>Oberoi Realty</v>
          </cell>
          <cell r="F1512" t="str">
            <v>#N/A Mandatory parameter [SECURITY] cannot be empty</v>
          </cell>
          <cell r="M1512" t="str">
            <v>FALSE</v>
          </cell>
        </row>
        <row r="1513">
          <cell r="C1513" t="str">
            <v>Icici Bank Ltd (India)</v>
          </cell>
          <cell r="F1513" t="str">
            <v>#N/A Mandatory parameter [SECURITY] cannot be empty</v>
          </cell>
          <cell r="M1513" t="str">
            <v>FALSE</v>
          </cell>
        </row>
        <row r="1514">
          <cell r="C1514" t="str">
            <v>Tata Consultancy</v>
          </cell>
          <cell r="F1514" t="str">
            <v>#N/A Mandatory parameter [SECURITY] cannot be empty</v>
          </cell>
          <cell r="M1514" t="str">
            <v>FALSE</v>
          </cell>
        </row>
        <row r="1515">
          <cell r="C1515" t="str">
            <v>SKS Microfinance</v>
          </cell>
          <cell r="F1515" t="str">
            <v>#N/A Mandatory parameter [SECURITY] cannot be empty</v>
          </cell>
          <cell r="M1515" t="str">
            <v>FALSE</v>
          </cell>
        </row>
        <row r="1516">
          <cell r="C1516" t="str">
            <v>Reliance Power</v>
          </cell>
          <cell r="F1516" t="str">
            <v>#N/A Mandatory parameter [SECURITY] cannot be empty</v>
          </cell>
          <cell r="M1516" t="str">
            <v>FALSE</v>
          </cell>
        </row>
        <row r="1517">
          <cell r="C1517" t="str">
            <v>DB Corp</v>
          </cell>
          <cell r="F1517" t="str">
            <v>#N/A Mandatory parameter [SECURITY] cannot be empty</v>
          </cell>
          <cell r="M1517" t="str">
            <v>FALSE</v>
          </cell>
        </row>
        <row r="1518">
          <cell r="C1518" t="str">
            <v>Larsen &amp; Toubro (India)</v>
          </cell>
          <cell r="F1518" t="str">
            <v>#N/A Mandatory parameter [SECURITY] cannot be empty</v>
          </cell>
          <cell r="M1518" t="str">
            <v>FALSE</v>
          </cell>
        </row>
        <row r="1519">
          <cell r="C1519" t="str">
            <v>Mahindra &amp; Mahindra</v>
          </cell>
          <cell r="F1519" t="str">
            <v>Consumer Discretionary</v>
          </cell>
          <cell r="M1519" t="b">
            <v>0</v>
          </cell>
        </row>
        <row r="1520">
          <cell r="C1520" t="str">
            <v>Jubilant Life Sciences</v>
          </cell>
          <cell r="F1520" t="str">
            <v>#N/A Mandatory parameter [SECURITY] cannot be empty</v>
          </cell>
          <cell r="M1520" t="str">
            <v>FALSE</v>
          </cell>
        </row>
        <row r="1521">
          <cell r="C1521" t="str">
            <v>Glenmark</v>
          </cell>
          <cell r="F1521" t="str">
            <v>#N/A Mandatory parameter [SECURITY] cannot be empty</v>
          </cell>
          <cell r="M1521" t="str">
            <v>FALSE</v>
          </cell>
        </row>
        <row r="1522">
          <cell r="C1522" t="str">
            <v>Dish TV</v>
          </cell>
          <cell r="F1522" t="str">
            <v>#N/A Mandatory parameter [SECURITY] cannot be empty</v>
          </cell>
          <cell r="M1522" t="str">
            <v>FALSE</v>
          </cell>
        </row>
        <row r="1523">
          <cell r="C1523" t="str">
            <v>CESC</v>
          </cell>
          <cell r="F1523" t="str">
            <v>#N/A Mandatory parameter [SECURITY] cannot be empty</v>
          </cell>
          <cell r="M1523" t="str">
            <v>FALSE</v>
          </cell>
        </row>
        <row r="1524">
          <cell r="C1524" t="str">
            <v>CEAT</v>
          </cell>
          <cell r="F1524" t="str">
            <v>#N/A Mandatory parameter [SECURITY] cannot be empty</v>
          </cell>
          <cell r="M1524" t="str">
            <v>FALSE</v>
          </cell>
        </row>
        <row r="1525">
          <cell r="C1525" t="str">
            <v>Bajaj Corp</v>
          </cell>
          <cell r="F1525" t="str">
            <v>#N/A Mandatory parameter [SECURITY] cannot be empty</v>
          </cell>
          <cell r="M1525" t="str">
            <v>FALSE</v>
          </cell>
        </row>
        <row r="1526">
          <cell r="C1526" t="str">
            <v>Apollo Hospitals</v>
          </cell>
          <cell r="F1526" t="str">
            <v>#N/A Mandatory parameter [SECURITY] cannot be empty</v>
          </cell>
          <cell r="M1526" t="str">
            <v>FALSE</v>
          </cell>
        </row>
        <row r="1527">
          <cell r="C1527" t="str">
            <v xml:space="preserve">Avon Rubber </v>
          </cell>
          <cell r="F1527" t="str">
            <v>#N/A Mandatory parameter [SECURITY] cannot be empty</v>
          </cell>
          <cell r="M1527" t="str">
            <v>FALSE</v>
          </cell>
        </row>
        <row r="1528">
          <cell r="C1528" t="str">
            <v>Hindustan Unilever</v>
          </cell>
          <cell r="F1528" t="str">
            <v>Consumer Staples</v>
          </cell>
          <cell r="M1528" t="b">
            <v>0</v>
          </cell>
        </row>
        <row r="1529">
          <cell r="C1529" t="str">
            <v>TotalEnergies</v>
          </cell>
          <cell r="F1529" t="str">
            <v>Energy</v>
          </cell>
          <cell r="M1529" t="b">
            <v>0</v>
          </cell>
        </row>
        <row r="1530">
          <cell r="C1530" t="str">
            <v>Wynnstay Group</v>
          </cell>
          <cell r="F1530" t="str">
            <v>Consumer Staples</v>
          </cell>
          <cell r="M1530" t="b">
            <v>1</v>
          </cell>
        </row>
        <row r="1531">
          <cell r="C1531" t="str">
            <v>Advanced Comp Software</v>
          </cell>
          <cell r="F1531" t="str">
            <v>#N/A Mandatory parameter [SECURITY] cannot be empty</v>
          </cell>
          <cell r="M1531" t="str">
            <v>FALSE</v>
          </cell>
        </row>
        <row r="1532">
          <cell r="C1532" t="str">
            <v xml:space="preserve">Caretech </v>
          </cell>
          <cell r="F1532" t="str">
            <v>#N/A Mandatory parameter [SECURITY] cannot be empty</v>
          </cell>
          <cell r="M1532" t="str">
            <v>FALSE</v>
          </cell>
        </row>
        <row r="1533">
          <cell r="C1533" t="str">
            <v>Eros International</v>
          </cell>
          <cell r="F1533" t="str">
            <v>#N/A Mandatory parameter [SECURITY] cannot be empty</v>
          </cell>
          <cell r="M1533" t="str">
            <v>FALSE</v>
          </cell>
        </row>
        <row r="1534">
          <cell r="C1534"/>
          <cell r="F1534" t="str">
            <v>#N/A Mandatory parameter [SECURITY] cannot be empty</v>
          </cell>
          <cell r="M1534" t="str">
            <v>FALSE</v>
          </cell>
        </row>
        <row r="1535">
          <cell r="C1535" t="str">
            <v xml:space="preserve">William Sinclair </v>
          </cell>
          <cell r="F1535" t="str">
            <v>#N/A Mandatory parameter [SECURITY] cannot be empty</v>
          </cell>
          <cell r="M1535" t="str">
            <v>FALSE</v>
          </cell>
        </row>
        <row r="1536">
          <cell r="C1536" t="str">
            <v>AG Barr</v>
          </cell>
          <cell r="F1536" t="str">
            <v>Consumer Staples</v>
          </cell>
          <cell r="M1536" t="b">
            <v>0</v>
          </cell>
        </row>
        <row r="1537">
          <cell r="C1537" t="str">
            <v>Majestic Wine</v>
          </cell>
          <cell r="F1537" t="str">
            <v>#N/A Mandatory parameter [SECURITY] cannot be empty</v>
          </cell>
          <cell r="M1537" t="str">
            <v>FALSE</v>
          </cell>
        </row>
        <row r="1538">
          <cell r="C1538" t="str">
            <v>Gruma</v>
          </cell>
          <cell r="F1538" t="str">
            <v>#N/A Mandatory parameter [SECURITY] cannot be empty</v>
          </cell>
          <cell r="M1538" t="str">
            <v>FALSE</v>
          </cell>
        </row>
        <row r="1539">
          <cell r="C1539" t="str">
            <v>Grupo Bimbo</v>
          </cell>
          <cell r="F1539" t="str">
            <v>#N/A Mandatory parameter [SECURITY] cannot be empty</v>
          </cell>
          <cell r="M1539" t="str">
            <v>FALSE</v>
          </cell>
        </row>
        <row r="1540">
          <cell r="C1540" t="str">
            <v>Cemex</v>
          </cell>
          <cell r="F1540" t="str">
            <v>#N/A Mandatory parameter [SECURITY] cannot be empty</v>
          </cell>
          <cell r="M1540" t="str">
            <v>FALSE</v>
          </cell>
        </row>
        <row r="1541">
          <cell r="C1541" t="str">
            <v>Alfa (Mexico)</v>
          </cell>
          <cell r="F1541" t="str">
            <v>#N/A Mandatory parameter [SECURITY] cannot be empty</v>
          </cell>
          <cell r="M1541" t="str">
            <v>FALSE</v>
          </cell>
        </row>
        <row r="1542">
          <cell r="C1542" t="str">
            <v>GEO Corporation (Mexico)</v>
          </cell>
          <cell r="F1542" t="str">
            <v>#N/A Mandatory parameter [SECURITY] cannot be empty</v>
          </cell>
          <cell r="M1542" t="str">
            <v>FALSE</v>
          </cell>
        </row>
        <row r="1543">
          <cell r="C1543" t="str">
            <v>Cementos Pacasmayo</v>
          </cell>
          <cell r="F1543" t="str">
            <v>#N/A Mandatory parameter [SECURITY] cannot be empty</v>
          </cell>
          <cell r="M1543" t="str">
            <v>FALSE</v>
          </cell>
        </row>
        <row r="1544">
          <cell r="C1544" t="str">
            <v xml:space="preserve">Inmarsat </v>
          </cell>
          <cell r="F1544" t="str">
            <v>#N/A Mandatory parameter [SECURITY] cannot be empty</v>
          </cell>
          <cell r="M1544" t="str">
            <v>FALSE</v>
          </cell>
        </row>
        <row r="1545">
          <cell r="C1545" t="str">
            <v xml:space="preserve">Animal Care Group </v>
          </cell>
          <cell r="F1545" t="str">
            <v>#N/A Mandatory parameter [SECURITY] cannot be empty</v>
          </cell>
          <cell r="M1545" t="str">
            <v>FALSE</v>
          </cell>
        </row>
        <row r="1546">
          <cell r="C1546" t="str">
            <v>Fielmann</v>
          </cell>
          <cell r="F1546" t="str">
            <v>#N/A Mandatory parameter [SECURITY] cannot be empty</v>
          </cell>
          <cell r="M1546" t="b">
            <v>0</v>
          </cell>
        </row>
        <row r="1547">
          <cell r="C1547" t="str">
            <v>Boskalis Westminster (Netherlands)</v>
          </cell>
          <cell r="F1547" t="str">
            <v>#N/A Mandatory parameter [SECURITY] cannot be empty</v>
          </cell>
          <cell r="M1547" t="str">
            <v>FALSE</v>
          </cell>
        </row>
        <row r="1548">
          <cell r="C1548" t="str">
            <v>Gemalto</v>
          </cell>
          <cell r="F1548" t="str">
            <v>#N/A Mandatory parameter [SECURITY] cannot be empty</v>
          </cell>
          <cell r="M1548" t="str">
            <v>FALSE</v>
          </cell>
        </row>
        <row r="1549">
          <cell r="C1549" t="str">
            <v>Gemalto</v>
          </cell>
          <cell r="F1549" t="str">
            <v>#N/A Mandatory parameter [SECURITY] cannot be empty</v>
          </cell>
          <cell r="M1549" t="str">
            <v>FALSE</v>
          </cell>
        </row>
        <row r="1550">
          <cell r="C1550" t="str">
            <v>Jeronimo Martins</v>
          </cell>
          <cell r="F1550" t="str">
            <v>Consumer Staples</v>
          </cell>
          <cell r="M1550" t="b">
            <v>0</v>
          </cell>
        </row>
        <row r="1551">
          <cell r="C1551" t="str">
            <v>Iluka Resources</v>
          </cell>
          <cell r="F1551" t="str">
            <v>#N/A Mandatory parameter [SECURITY] cannot be empty</v>
          </cell>
          <cell r="M1551" t="str">
            <v>FALSE</v>
          </cell>
        </row>
        <row r="1552">
          <cell r="C1552" t="str">
            <v>Computershare</v>
          </cell>
          <cell r="F1552" t="str">
            <v>#N/A Mandatory parameter [SECURITY] cannot be empty</v>
          </cell>
          <cell r="M1552" t="str">
            <v>FALSE</v>
          </cell>
        </row>
        <row r="1553">
          <cell r="C1553" t="str">
            <v>Qiagen</v>
          </cell>
          <cell r="F1553" t="str">
            <v>#N/A Mandatory parameter [SECURITY] cannot be empty</v>
          </cell>
          <cell r="M1553" t="str">
            <v>FALSE</v>
          </cell>
        </row>
        <row r="1554">
          <cell r="C1554" t="str">
            <v>Mattioli Woods</v>
          </cell>
          <cell r="F1554" t="str">
            <v>Financials</v>
          </cell>
          <cell r="M1554" t="b">
            <v>1</v>
          </cell>
        </row>
        <row r="1555">
          <cell r="C1555"/>
          <cell r="F1555" t="str">
            <v>#N/A Mandatory parameter [SECURITY] cannot be empty</v>
          </cell>
          <cell r="M1555" t="str">
            <v>FALSE</v>
          </cell>
        </row>
        <row r="1556">
          <cell r="C1556" t="str">
            <v>Cape</v>
          </cell>
          <cell r="F1556" t="str">
            <v>#N/A Mandatory parameter [SECURITY] cannot be empty</v>
          </cell>
          <cell r="M1556" t="str">
            <v>FALSE</v>
          </cell>
        </row>
        <row r="1557">
          <cell r="C1557" t="str">
            <v>Diageo</v>
          </cell>
          <cell r="F1557" t="str">
            <v>#N/A Mandatory parameter [SECURITY] cannot be empty</v>
          </cell>
          <cell r="M1557" t="str">
            <v>FALSE</v>
          </cell>
        </row>
        <row r="1558">
          <cell r="C1558" t="str">
            <v>Huawei</v>
          </cell>
          <cell r="F1558" t="str">
            <v>#N/A Mandatory parameter [SECURITY] cannot be empty</v>
          </cell>
          <cell r="M1558" t="str">
            <v>FALSE</v>
          </cell>
        </row>
        <row r="1559">
          <cell r="C1559" t="str">
            <v>Melrose Resources</v>
          </cell>
          <cell r="F1559" t="str">
            <v>#N/A Mandatory parameter [SECURITY] cannot be empty</v>
          </cell>
          <cell r="M1559" t="str">
            <v>FALSE</v>
          </cell>
        </row>
        <row r="1560">
          <cell r="C1560" t="str">
            <v xml:space="preserve">Standard Life </v>
          </cell>
          <cell r="F1560" t="str">
            <v>#N/A Mandatory parameter [SECURITY] cannot be empty</v>
          </cell>
          <cell r="M1560" t="str">
            <v>FALSE</v>
          </cell>
        </row>
        <row r="1561">
          <cell r="C1561" t="str">
            <v xml:space="preserve">Kerry Group </v>
          </cell>
          <cell r="F1561" t="str">
            <v>Consumer Staples</v>
          </cell>
          <cell r="M1561" t="b">
            <v>0</v>
          </cell>
        </row>
        <row r="1562">
          <cell r="C1562" t="str">
            <v xml:space="preserve">Hill &amp; Smith </v>
          </cell>
          <cell r="F1562" t="str">
            <v>Materials</v>
          </cell>
          <cell r="M1562" t="b">
            <v>0</v>
          </cell>
        </row>
        <row r="1563">
          <cell r="C1563" t="str">
            <v>HSBC</v>
          </cell>
          <cell r="F1563" t="str">
            <v>Financials</v>
          </cell>
          <cell r="M1563" t="str">
            <v>FALSE</v>
          </cell>
        </row>
        <row r="1564">
          <cell r="C1564" t="str">
            <v>Phorm</v>
          </cell>
          <cell r="F1564" t="str">
            <v>#N/A Mandatory parameter [SECURITY] cannot be empty</v>
          </cell>
          <cell r="M1564" t="str">
            <v>FALSE</v>
          </cell>
        </row>
        <row r="1565">
          <cell r="C1565" t="str">
            <v>Zytronic</v>
          </cell>
          <cell r="F1565" t="str">
            <v>#N/A Mandatory parameter [SECURITY] cannot be empty</v>
          </cell>
          <cell r="M1565" t="str">
            <v>FALSE</v>
          </cell>
        </row>
        <row r="1566">
          <cell r="C1566" t="str">
            <v>Sysmex</v>
          </cell>
          <cell r="F1566" t="str">
            <v>#N/A Mandatory parameter [SECURITY] cannot be empty</v>
          </cell>
          <cell r="M1566" t="str">
            <v>FALSE</v>
          </cell>
        </row>
        <row r="1567">
          <cell r="C1567" t="str">
            <v>Essar Energy</v>
          </cell>
          <cell r="F1567" t="str">
            <v>#N/A Mandatory parameter [SECURITY] cannot be empty</v>
          </cell>
          <cell r="M1567" t="str">
            <v>FALSE</v>
          </cell>
        </row>
        <row r="1568">
          <cell r="C1568" t="str">
            <v>AT&amp;T</v>
          </cell>
          <cell r="F1568" t="str">
            <v>#N/A Invalid Security</v>
          </cell>
          <cell r="M1568" t="str">
            <v>FALSE</v>
          </cell>
        </row>
        <row r="1569">
          <cell r="C1569" t="str">
            <v>Weg (Brazil)</v>
          </cell>
          <cell r="F1569" t="str">
            <v>#N/A Mandatory parameter [SECURITY] cannot be empty</v>
          </cell>
          <cell r="M1569" t="str">
            <v>FALSE</v>
          </cell>
        </row>
        <row r="1570">
          <cell r="C1570" t="str">
            <v>Oxford Instruments</v>
          </cell>
          <cell r="F1570" t="str">
            <v>#N/A Mandatory parameter [SECURITY] cannot be empty</v>
          </cell>
          <cell r="M1570" t="str">
            <v>FALSE</v>
          </cell>
        </row>
        <row r="1571">
          <cell r="C1571" t="str">
            <v>Severn Trent</v>
          </cell>
          <cell r="F1571" t="str">
            <v>#N/A Mandatory parameter [SECURITY] cannot be empty</v>
          </cell>
          <cell r="M1571" t="str">
            <v>FALSE</v>
          </cell>
        </row>
        <row r="1572">
          <cell r="C1572" t="str">
            <v xml:space="preserve">Gooch &amp; Housego </v>
          </cell>
          <cell r="F1572" t="str">
            <v>#N/A Mandatory parameter [SECURITY] cannot be empty</v>
          </cell>
          <cell r="M1572" t="str">
            <v>FALSE</v>
          </cell>
        </row>
        <row r="1573">
          <cell r="C1573" t="str">
            <v>Global Market Group</v>
          </cell>
          <cell r="F1573" t="str">
            <v>#N/A Mandatory parameter [SECURITY] cannot be empty</v>
          </cell>
          <cell r="M1573" t="str">
            <v>FALSE</v>
          </cell>
        </row>
        <row r="1574">
          <cell r="C1574" t="str">
            <v>Sonova Holding AG</v>
          </cell>
          <cell r="F1574" t="str">
            <v>Health Care</v>
          </cell>
          <cell r="M1574" t="b">
            <v>0</v>
          </cell>
        </row>
        <row r="1575">
          <cell r="C1575" t="str">
            <v>First Group</v>
          </cell>
          <cell r="F1575" t="str">
            <v>#N/A Mandatory parameter [SECURITY] cannot be empty</v>
          </cell>
          <cell r="M1575" t="str">
            <v>FALSE</v>
          </cell>
        </row>
        <row r="1576">
          <cell r="C1576" t="str">
            <v>Indra</v>
          </cell>
          <cell r="F1576" t="str">
            <v>#N/A Mandatory parameter [SECURITY] cannot be empty</v>
          </cell>
          <cell r="M1576" t="str">
            <v>FALSE</v>
          </cell>
        </row>
        <row r="1577">
          <cell r="C1577" t="str">
            <v>Prosegur</v>
          </cell>
          <cell r="F1577" t="str">
            <v>#N/A Mandatory parameter [SECURITY] cannot be empty</v>
          </cell>
          <cell r="M1577" t="str">
            <v>FALSE</v>
          </cell>
        </row>
        <row r="1578">
          <cell r="C1578" t="str">
            <v>Medusa Mining</v>
          </cell>
          <cell r="F1578" t="str">
            <v>#N/A Mandatory parameter [SECURITY] cannot be empty</v>
          </cell>
          <cell r="M1578" t="str">
            <v>FALSE</v>
          </cell>
        </row>
        <row r="1579">
          <cell r="C1579" t="str">
            <v>Robbins &amp; Myers</v>
          </cell>
          <cell r="F1579" t="str">
            <v>#N/A Mandatory parameter [SECURITY] cannot be empty</v>
          </cell>
          <cell r="M1579" t="str">
            <v>FALSE</v>
          </cell>
        </row>
        <row r="1580">
          <cell r="C1580" t="str">
            <v>Nautical Petroleum</v>
          </cell>
          <cell r="F1580" t="str">
            <v>#N/A Mandatory parameter [SECURITY] cannot be empty</v>
          </cell>
          <cell r="M1580" t="str">
            <v>FALSE</v>
          </cell>
        </row>
        <row r="1581">
          <cell r="C1581" t="str">
            <v xml:space="preserve">British Land </v>
          </cell>
          <cell r="F1581" t="str">
            <v>#N/A Mandatory parameter [SECURITY] cannot be empty</v>
          </cell>
          <cell r="M1581" t="str">
            <v>FALSE</v>
          </cell>
        </row>
        <row r="1582">
          <cell r="C1582" t="str">
            <v xml:space="preserve">Shaft Sinkers </v>
          </cell>
          <cell r="F1582" t="str">
            <v>#N/A Mandatory parameter [SECURITY] cannot be empty</v>
          </cell>
          <cell r="M1582" t="str">
            <v>FALSE</v>
          </cell>
        </row>
        <row r="1583">
          <cell r="C1583" t="str">
            <v>Standard Chartered Bank (Hong Kong)</v>
          </cell>
          <cell r="F1583" t="str">
            <v>#N/A Mandatory parameter [SECURITY] cannot be empty</v>
          </cell>
          <cell r="M1583" t="str">
            <v>FALSE</v>
          </cell>
        </row>
        <row r="1584">
          <cell r="C1584" t="str">
            <v>Genel Energy</v>
          </cell>
          <cell r="F1584" t="str">
            <v>#N/A Mandatory parameter [SECURITY] cannot be empty</v>
          </cell>
          <cell r="M1584" t="str">
            <v>FALSE</v>
          </cell>
        </row>
        <row r="1585">
          <cell r="C1585" t="str">
            <v>Kentz (ex-PL, acq'd)</v>
          </cell>
          <cell r="F1585" t="str">
            <v>#N/A Mandatory parameter [SECURITY] cannot be empty</v>
          </cell>
          <cell r="M1585" t="str">
            <v>FALSE</v>
          </cell>
        </row>
        <row r="1586">
          <cell r="C1586" t="str">
            <v>Bank of Georgia</v>
          </cell>
          <cell r="F1586" t="str">
            <v>#N/A Mandatory parameter [SECURITY] cannot be empty</v>
          </cell>
          <cell r="M1586" t="str">
            <v>FALSE</v>
          </cell>
        </row>
        <row r="1587">
          <cell r="C1587" t="str">
            <v>Neopost (France)</v>
          </cell>
          <cell r="F1587" t="str">
            <v>#N/A Mandatory parameter [SECURITY] cannot be empty</v>
          </cell>
          <cell r="M1587" t="str">
            <v>FALSE</v>
          </cell>
        </row>
        <row r="1588">
          <cell r="C1588" t="str">
            <v>BG group</v>
          </cell>
          <cell r="F1588" t="str">
            <v>#N/A Mandatory parameter [SECURITY] cannot be empty</v>
          </cell>
          <cell r="M1588" t="str">
            <v>FALSE</v>
          </cell>
        </row>
        <row r="1589">
          <cell r="C1589" t="str">
            <v>Delcam</v>
          </cell>
          <cell r="F1589" t="str">
            <v>#N/A Mandatory parameter [SECURITY] cannot be empty</v>
          </cell>
          <cell r="M1589" t="str">
            <v>FALSE</v>
          </cell>
        </row>
        <row r="1590">
          <cell r="C1590" t="str">
            <v xml:space="preserve">Rotork </v>
          </cell>
          <cell r="F1590" t="str">
            <v>Industrials</v>
          </cell>
          <cell r="M1590" t="b">
            <v>0</v>
          </cell>
        </row>
        <row r="1591">
          <cell r="C1591" t="str">
            <v xml:space="preserve">Hill &amp; Smith </v>
          </cell>
          <cell r="F1591" t="str">
            <v>Materials</v>
          </cell>
          <cell r="M1591" t="b">
            <v>0</v>
          </cell>
        </row>
        <row r="1592">
          <cell r="C1592" t="str">
            <v xml:space="preserve">Standard Life </v>
          </cell>
          <cell r="F1592" t="str">
            <v>#N/A Mandatory parameter [SECURITY] cannot be empty</v>
          </cell>
          <cell r="M1592" t="str">
            <v>FALSE</v>
          </cell>
        </row>
        <row r="1593">
          <cell r="C1593" t="str">
            <v>Rhoen Klinikum (Germany)</v>
          </cell>
          <cell r="F1593" t="str">
            <v>#N/A Mandatory parameter [SECURITY] cannot be empty</v>
          </cell>
          <cell r="M1593" t="str">
            <v>FALSE</v>
          </cell>
        </row>
        <row r="1594">
          <cell r="C1594" t="str">
            <v xml:space="preserve">Abcam </v>
          </cell>
          <cell r="F1594" t="str">
            <v>Health Care</v>
          </cell>
          <cell r="M1594" t="b">
            <v>0</v>
          </cell>
        </row>
        <row r="1595">
          <cell r="C1595" t="str">
            <v>Aggreko</v>
          </cell>
          <cell r="F1595" t="str">
            <v>#N/A Mandatory parameter [SECURITY] cannot be empty</v>
          </cell>
          <cell r="M1595" t="str">
            <v>FALSE</v>
          </cell>
        </row>
        <row r="1596">
          <cell r="C1596" t="str">
            <v>Adidas</v>
          </cell>
          <cell r="F1596" t="str">
            <v>#N/A Mandatory parameter [SECURITY] cannot be empty</v>
          </cell>
          <cell r="M1596" t="str">
            <v>FALSE</v>
          </cell>
        </row>
        <row r="1597">
          <cell r="C1597" t="str">
            <v>TotalEnergies</v>
          </cell>
          <cell r="F1597" t="str">
            <v>Energy</v>
          </cell>
          <cell r="M1597" t="b">
            <v>0</v>
          </cell>
        </row>
        <row r="1598">
          <cell r="C1598" t="str">
            <v>AMEC</v>
          </cell>
          <cell r="F1598" t="str">
            <v>#N/A Mandatory parameter [SECURITY] cannot be empty</v>
          </cell>
          <cell r="M1598" t="str">
            <v>FALSE</v>
          </cell>
        </row>
        <row r="1599">
          <cell r="C1599" t="str">
            <v>Kuehne &amp; Nagel</v>
          </cell>
          <cell r="F1599" t="str">
            <v>Industrials</v>
          </cell>
          <cell r="M1599" t="b">
            <v>0</v>
          </cell>
        </row>
        <row r="1600">
          <cell r="C1600" t="str">
            <v xml:space="preserve">BPI </v>
          </cell>
          <cell r="F1600" t="str">
            <v>#N/A Mandatory parameter [SECURITY] cannot be empty</v>
          </cell>
          <cell r="M1600" t="str">
            <v>FALSE</v>
          </cell>
        </row>
        <row r="1601">
          <cell r="C1601" t="str">
            <v>EssilorLuxottica</v>
          </cell>
          <cell r="F1601" t="str">
            <v>Health Care</v>
          </cell>
          <cell r="M1601" t="b">
            <v>0</v>
          </cell>
        </row>
        <row r="1602">
          <cell r="C1602" t="str">
            <v xml:space="preserve">BTG </v>
          </cell>
          <cell r="F1602" t="str">
            <v>#N/A Mandatory parameter [SECURITY] cannot be empty</v>
          </cell>
          <cell r="M1602" t="str">
            <v>FALSE</v>
          </cell>
        </row>
        <row r="1603">
          <cell r="C1603" t="str">
            <v xml:space="preserve">Synectics </v>
          </cell>
          <cell r="F1603" t="str">
            <v>#N/A Mandatory parameter [SECURITY] cannot be empty</v>
          </cell>
          <cell r="M1603" t="str">
            <v>FALSE</v>
          </cell>
        </row>
        <row r="1604">
          <cell r="C1604" t="str">
            <v>Keller</v>
          </cell>
          <cell r="F1604" t="str">
            <v>#N/A Mandatory parameter [SECURITY] cannot be empty</v>
          </cell>
          <cell r="M1604" t="str">
            <v>FALSE</v>
          </cell>
        </row>
        <row r="1605">
          <cell r="C1605" t="str">
            <v>Dechra Pharmaceuticals</v>
          </cell>
          <cell r="F1605" t="str">
            <v>Health Care</v>
          </cell>
          <cell r="M1605" t="str">
            <v>FALSE</v>
          </cell>
        </row>
        <row r="1606">
          <cell r="C1606" t="str">
            <v xml:space="preserve">Spectris </v>
          </cell>
          <cell r="F1606" t="str">
            <v>Information Technology</v>
          </cell>
          <cell r="M1606" t="b">
            <v>0</v>
          </cell>
        </row>
        <row r="1607">
          <cell r="C1607"/>
          <cell r="F1607" t="str">
            <v>#N/A Mandatory parameter [SECURITY] cannot be empty</v>
          </cell>
          <cell r="M1607" t="str">
            <v>FALSE</v>
          </cell>
        </row>
        <row r="1608">
          <cell r="C1608" t="str">
            <v xml:space="preserve">Lo-Q </v>
          </cell>
          <cell r="F1608" t="str">
            <v>#N/A Mandatory parameter [SECURITY] cannot be empty</v>
          </cell>
          <cell r="M1608" t="str">
            <v>FALSE</v>
          </cell>
        </row>
        <row r="1609">
          <cell r="C1609" t="str">
            <v>Reckitt Benckiser</v>
          </cell>
          <cell r="F1609" t="str">
            <v>Consumer Staples</v>
          </cell>
          <cell r="M1609" t="b">
            <v>0</v>
          </cell>
        </row>
        <row r="1610">
          <cell r="C1610" t="str">
            <v xml:space="preserve">Animal Care Group </v>
          </cell>
          <cell r="F1610" t="str">
            <v>#N/A Mandatory parameter [SECURITY] cannot be empty</v>
          </cell>
          <cell r="M1610" t="str">
            <v>FALSE</v>
          </cell>
        </row>
        <row r="1611">
          <cell r="C1611" t="str">
            <v>Reckitt Benckiser</v>
          </cell>
          <cell r="F1611" t="str">
            <v>Consumer Staples</v>
          </cell>
          <cell r="M1611" t="b">
            <v>0</v>
          </cell>
        </row>
        <row r="1612">
          <cell r="C1612" t="str">
            <v xml:space="preserve">Morgan Sindal </v>
          </cell>
          <cell r="F1612" t="str">
            <v>#N/A Mandatory parameter [SECURITY] cannot be empty</v>
          </cell>
          <cell r="M1612" t="str">
            <v>FALSE</v>
          </cell>
        </row>
        <row r="1613">
          <cell r="C1613" t="str">
            <v xml:space="preserve">Avingtran's </v>
          </cell>
          <cell r="F1613" t="str">
            <v>#N/A Mandatory parameter [SECURITY] cannot be empty</v>
          </cell>
          <cell r="M1613" t="str">
            <v>FALSE</v>
          </cell>
        </row>
        <row r="1614">
          <cell r="C1614"/>
          <cell r="F1614" t="str">
            <v>#N/A Mandatory parameter [SECURITY] cannot be empty</v>
          </cell>
          <cell r="M1614" t="str">
            <v>FALSE</v>
          </cell>
        </row>
        <row r="1615">
          <cell r="C1615" t="str">
            <v>RWS Holdings</v>
          </cell>
          <cell r="F1615" t="str">
            <v>Industrials</v>
          </cell>
          <cell r="M1615" t="b">
            <v>1</v>
          </cell>
        </row>
        <row r="1616">
          <cell r="C1616" t="str">
            <v>Wynnstay Group</v>
          </cell>
          <cell r="F1616" t="str">
            <v>Consumer Staples</v>
          </cell>
          <cell r="M1616" t="b">
            <v>1</v>
          </cell>
        </row>
        <row r="1617">
          <cell r="C1617" t="str">
            <v>Mattioli Woods</v>
          </cell>
          <cell r="F1617" t="str">
            <v>Financials</v>
          </cell>
          <cell r="M1617" t="b">
            <v>1</v>
          </cell>
        </row>
        <row r="1618">
          <cell r="C1618" t="str">
            <v>SAP</v>
          </cell>
          <cell r="F1618" t="str">
            <v>Information Technology</v>
          </cell>
          <cell r="M1618" t="b">
            <v>0</v>
          </cell>
        </row>
        <row r="1619">
          <cell r="C1619" t="str">
            <v>Shaftesbury</v>
          </cell>
          <cell r="F1619" t="str">
            <v>#N/A Mandatory parameter [SECURITY] cannot be empty</v>
          </cell>
          <cell r="M1619" t="str">
            <v>FALSE</v>
          </cell>
        </row>
        <row r="1620">
          <cell r="C1620" t="str">
            <v xml:space="preserve">IQE </v>
          </cell>
          <cell r="F1620" t="str">
            <v>#N/A Mandatory parameter [SECURITY] cannot be empty</v>
          </cell>
          <cell r="M1620" t="str">
            <v>FALSE</v>
          </cell>
        </row>
        <row r="1621">
          <cell r="C1621"/>
          <cell r="F1621" t="str">
            <v>#N/A Mandatory parameter [SECURITY] cannot be empty</v>
          </cell>
          <cell r="M1621" t="str">
            <v>FALSE</v>
          </cell>
        </row>
        <row r="1622">
          <cell r="C1622" t="str">
            <v>Craneware</v>
          </cell>
          <cell r="F1622" t="str">
            <v>Health Care</v>
          </cell>
          <cell r="M1622" t="b">
            <v>1</v>
          </cell>
        </row>
        <row r="1623">
          <cell r="C1623" t="str">
            <v xml:space="preserve">William Sinclair </v>
          </cell>
          <cell r="F1623" t="str">
            <v>#N/A Mandatory parameter [SECURITY] cannot be empty</v>
          </cell>
          <cell r="M1623" t="str">
            <v>FALSE</v>
          </cell>
        </row>
        <row r="1624">
          <cell r="C1624" t="str">
            <v xml:space="preserve">IDS </v>
          </cell>
          <cell r="F1624" t="str">
            <v>#N/A Mandatory parameter [SECURITY] cannot be empty</v>
          </cell>
          <cell r="M1624" t="str">
            <v>FALSE</v>
          </cell>
        </row>
        <row r="1625">
          <cell r="C1625" t="str">
            <v>Treatt</v>
          </cell>
          <cell r="F1625" t="str">
            <v>Materials</v>
          </cell>
          <cell r="M1625" t="b">
            <v>0</v>
          </cell>
        </row>
        <row r="1626">
          <cell r="C1626" t="str">
            <v xml:space="preserve">Intermediate Capital </v>
          </cell>
          <cell r="F1626" t="str">
            <v>#N/A Mandatory parameter [SECURITY] cannot be empty</v>
          </cell>
          <cell r="M1626" t="str">
            <v>FALSE</v>
          </cell>
        </row>
        <row r="1627">
          <cell r="C1627" t="str">
            <v>Medusa Mining</v>
          </cell>
          <cell r="F1627" t="str">
            <v>#N/A Mandatory parameter [SECURITY] cannot be empty</v>
          </cell>
          <cell r="M1627" t="str">
            <v>FALSE</v>
          </cell>
        </row>
        <row r="1628">
          <cell r="C1628" t="str">
            <v>Fenner</v>
          </cell>
          <cell r="F1628" t="str">
            <v>#N/A Mandatory parameter [SECURITY] cannot be empty</v>
          </cell>
          <cell r="M1628" t="str">
            <v>FALSE</v>
          </cell>
        </row>
        <row r="1629">
          <cell r="C1629" t="str">
            <v>Ezion Holdings</v>
          </cell>
          <cell r="F1629" t="str">
            <v>#N/A Mandatory parameter [SECURITY] cannot be empty</v>
          </cell>
          <cell r="M1629" t="str">
            <v>FALSE</v>
          </cell>
        </row>
        <row r="1630">
          <cell r="C1630" t="str">
            <v>Ezra Holdings</v>
          </cell>
          <cell r="F1630" t="str">
            <v>#N/A Mandatory parameter [SECURITY] cannot be empty</v>
          </cell>
          <cell r="M1630" t="str">
            <v>FALSE</v>
          </cell>
        </row>
        <row r="1631">
          <cell r="C1631" t="str">
            <v>Kalbe Farma</v>
          </cell>
          <cell r="F1631" t="str">
            <v>Health Care</v>
          </cell>
          <cell r="M1631" t="b">
            <v>0</v>
          </cell>
        </row>
        <row r="1632">
          <cell r="C1632" t="str">
            <v>XL Axiata</v>
          </cell>
          <cell r="F1632" t="str">
            <v>#N/A Mandatory parameter [SECURITY] cannot be empty</v>
          </cell>
          <cell r="M1632" t="str">
            <v>FALSE</v>
          </cell>
        </row>
        <row r="1633">
          <cell r="C1633" t="str">
            <v>Axiata (Malaysia)  EX PL</v>
          </cell>
          <cell r="F1633" t="str">
            <v>#N/A Mandatory parameter [SECURITY] cannot be empty</v>
          </cell>
          <cell r="M1633" t="str">
            <v>FALSE</v>
          </cell>
        </row>
        <row r="1634">
          <cell r="C1634" t="str">
            <v>Astra International</v>
          </cell>
          <cell r="F1634" t="str">
            <v>#N/A Mandatory parameter [SECURITY] cannot be empty</v>
          </cell>
          <cell r="M1634" t="str">
            <v>FALSE</v>
          </cell>
        </row>
        <row r="1635">
          <cell r="C1635" t="str">
            <v>Keppel (Singapore)</v>
          </cell>
          <cell r="F1635" t="str">
            <v>#N/A Mandatory parameter [SECURITY] cannot be empty</v>
          </cell>
          <cell r="M1635" t="str">
            <v>FALSE</v>
          </cell>
        </row>
        <row r="1636">
          <cell r="C1636" t="str">
            <v>Indofood Suskes</v>
          </cell>
          <cell r="F1636" t="str">
            <v>#N/A Mandatory parameter [SECURITY] cannot be empty</v>
          </cell>
          <cell r="M1636" t="str">
            <v>FALSE</v>
          </cell>
        </row>
        <row r="1637">
          <cell r="C1637" t="str">
            <v>Craneware</v>
          </cell>
          <cell r="F1637" t="str">
            <v>Health Care</v>
          </cell>
          <cell r="M1637" t="b">
            <v>1</v>
          </cell>
        </row>
        <row r="1638">
          <cell r="C1638" t="str">
            <v>Pfeiffer Vacuum (Germany)</v>
          </cell>
          <cell r="F1638" t="str">
            <v>#N/A Mandatory parameter [SECURITY] cannot be empty</v>
          </cell>
          <cell r="M1638" t="str">
            <v>FALSE</v>
          </cell>
        </row>
        <row r="1639">
          <cell r="C1639" t="str">
            <v xml:space="preserve">Galenica (Switzerland) </v>
          </cell>
          <cell r="F1639" t="str">
            <v>#N/A Mandatory parameter [SECURITY] cannot be empty</v>
          </cell>
          <cell r="M1639" t="str">
            <v>FALSE</v>
          </cell>
        </row>
        <row r="1640">
          <cell r="C1640" t="str">
            <v>Origin Enterprises</v>
          </cell>
          <cell r="F1640" t="str">
            <v>#N/A Mandatory parameter [SECURITY] cannot be empty</v>
          </cell>
          <cell r="M1640" t="str">
            <v>FALSE</v>
          </cell>
        </row>
        <row r="1641">
          <cell r="C1641" t="str">
            <v>Ecolab</v>
          </cell>
          <cell r="F1641" t="str">
            <v>Materials</v>
          </cell>
          <cell r="M1641" t="b">
            <v>0</v>
          </cell>
        </row>
        <row r="1642">
          <cell r="C1642"/>
          <cell r="F1642" t="str">
            <v>#N/A Mandatory parameter [SECURITY] cannot be empty</v>
          </cell>
          <cell r="M1642" t="str">
            <v>FALSE</v>
          </cell>
        </row>
        <row r="1643">
          <cell r="C1643" t="str">
            <v xml:space="preserve">Hargreaves Services </v>
          </cell>
          <cell r="F1643" t="str">
            <v>#N/A Mandatory parameter [SECURITY] cannot be empty</v>
          </cell>
          <cell r="M1643" t="str">
            <v>FALSE</v>
          </cell>
        </row>
        <row r="1644">
          <cell r="C1644" t="str">
            <v>Craneware</v>
          </cell>
          <cell r="F1644" t="str">
            <v>Health Care</v>
          </cell>
          <cell r="M1644" t="b">
            <v>1</v>
          </cell>
        </row>
        <row r="1645">
          <cell r="C1645" t="str">
            <v>Spirax Sarco</v>
          </cell>
          <cell r="F1645" t="str">
            <v>Industrials</v>
          </cell>
          <cell r="M1645" t="b">
            <v>0</v>
          </cell>
        </row>
        <row r="1646">
          <cell r="C1646" t="str">
            <v>Metro Pacific</v>
          </cell>
          <cell r="F1646" t="str">
            <v>#N/A Mandatory parameter [SECURITY] cannot be empty</v>
          </cell>
          <cell r="M1646" t="str">
            <v>FALSE</v>
          </cell>
        </row>
        <row r="1647">
          <cell r="C1647" t="str">
            <v>Ayala Corp</v>
          </cell>
          <cell r="F1647" t="str">
            <v>#N/A Mandatory parameter [SECURITY] cannot be empty</v>
          </cell>
          <cell r="M1647" t="str">
            <v>FALSE</v>
          </cell>
        </row>
        <row r="1648">
          <cell r="C1648" t="str">
            <v>Manila Water (Philippines)</v>
          </cell>
          <cell r="F1648" t="str">
            <v>#N/A Mandatory parameter [SECURITY] cannot be empty</v>
          </cell>
          <cell r="M1648" t="str">
            <v>FALSE</v>
          </cell>
        </row>
        <row r="1649">
          <cell r="C1649" t="str">
            <v>Universal Robina (Philippines)</v>
          </cell>
          <cell r="F1649" t="str">
            <v>#N/A Mandatory parameter [SECURITY] cannot be empty</v>
          </cell>
          <cell r="M1649" t="str">
            <v>FALSE</v>
          </cell>
        </row>
        <row r="1650">
          <cell r="C1650" t="str">
            <v>Energy Development Corp</v>
          </cell>
          <cell r="F1650" t="str">
            <v>#N/A Mandatory parameter [SECURITY] cannot be empty</v>
          </cell>
          <cell r="M1650" t="str">
            <v>FALSE</v>
          </cell>
        </row>
        <row r="1651">
          <cell r="C1651"/>
          <cell r="F1651" t="str">
            <v>#N/A Mandatory parameter [SECURITY] cannot be empty</v>
          </cell>
          <cell r="M1651" t="str">
            <v>FALSE</v>
          </cell>
        </row>
        <row r="1652">
          <cell r="C1652" t="str">
            <v>Boskalis Westminster (Netherlands)</v>
          </cell>
          <cell r="F1652" t="str">
            <v>#N/A Mandatory parameter [SECURITY] cannot be empty</v>
          </cell>
          <cell r="M1652" t="str">
            <v>FALSE</v>
          </cell>
        </row>
        <row r="1653">
          <cell r="C1653" t="str">
            <v>Iomart</v>
          </cell>
          <cell r="F1653" t="str">
            <v>Information Technology</v>
          </cell>
          <cell r="M1653" t="b">
            <v>0</v>
          </cell>
        </row>
        <row r="1654">
          <cell r="C1654" t="str">
            <v xml:space="preserve">Spectris </v>
          </cell>
          <cell r="F1654" t="str">
            <v>Information Technology</v>
          </cell>
          <cell r="M1654" t="b">
            <v>0</v>
          </cell>
        </row>
        <row r="1655">
          <cell r="C1655" t="str">
            <v>Reed Elsevier (Netherlands)</v>
          </cell>
          <cell r="F1655" t="str">
            <v>#N/A Mandatory parameter [SECURITY] cannot be empty</v>
          </cell>
          <cell r="M1655" t="str">
            <v>FALSE</v>
          </cell>
        </row>
        <row r="1656">
          <cell r="C1656" t="str">
            <v xml:space="preserve">Rotork </v>
          </cell>
          <cell r="F1656" t="str">
            <v>Industrials</v>
          </cell>
          <cell r="M1656" t="b">
            <v>0</v>
          </cell>
        </row>
        <row r="1657">
          <cell r="C1657" t="str">
            <v>SAP</v>
          </cell>
          <cell r="F1657" t="str">
            <v>Information Technology</v>
          </cell>
          <cell r="M1657" t="b">
            <v>0</v>
          </cell>
        </row>
        <row r="1658">
          <cell r="C1658" t="str">
            <v xml:space="preserve">Hill &amp; Smith </v>
          </cell>
          <cell r="F1658" t="str">
            <v>Materials</v>
          </cell>
          <cell r="M1658" t="b">
            <v>0</v>
          </cell>
        </row>
        <row r="1659">
          <cell r="C1659" t="str">
            <v xml:space="preserve">Fresenius Medical Care </v>
          </cell>
          <cell r="F1659" t="str">
            <v>#N/A Mandatory parameter [SECURITY] cannot be empty</v>
          </cell>
          <cell r="M1659" t="str">
            <v>FALSE</v>
          </cell>
        </row>
        <row r="1660">
          <cell r="C1660" t="str">
            <v>Pearson</v>
          </cell>
          <cell r="F1660" t="str">
            <v>#N/A Mandatory parameter [SECURITY] cannot be empty</v>
          </cell>
          <cell r="M1660" t="str">
            <v>FALSE</v>
          </cell>
        </row>
        <row r="1661">
          <cell r="C1661" t="str">
            <v>Andor Technology</v>
          </cell>
          <cell r="F1661" t="str">
            <v>#N/A Mandatory parameter [SECURITY] cannot be empty</v>
          </cell>
          <cell r="M1661" t="str">
            <v>FALSE</v>
          </cell>
        </row>
        <row r="1662">
          <cell r="C1662" t="str">
            <v>Jungheinrich</v>
          </cell>
          <cell r="F1662" t="str">
            <v>#N/A Mandatory parameter [SECURITY] cannot be empty</v>
          </cell>
          <cell r="M1662" t="str">
            <v>FALSE</v>
          </cell>
        </row>
        <row r="1663">
          <cell r="C1663" t="str">
            <v>Fielmann</v>
          </cell>
          <cell r="F1663" t="str">
            <v>#N/A Mandatory parameter [SECURITY] cannot be empty</v>
          </cell>
          <cell r="M1663" t="b">
            <v>0</v>
          </cell>
        </row>
        <row r="1664">
          <cell r="C1664" t="str">
            <v>Verizon</v>
          </cell>
          <cell r="F1664" t="str">
            <v>Communication Services</v>
          </cell>
          <cell r="M1664" t="str">
            <v>FALSE</v>
          </cell>
        </row>
        <row r="1665">
          <cell r="C1665"/>
          <cell r="F1665" t="str">
            <v>#N/A Mandatory parameter [SECURITY] cannot be empty</v>
          </cell>
          <cell r="M1665" t="str">
            <v>FALSE</v>
          </cell>
        </row>
        <row r="1666">
          <cell r="C1666" t="str">
            <v>Majestic Wine</v>
          </cell>
          <cell r="F1666" t="str">
            <v>#N/A Mandatory parameter [SECURITY] cannot be empty</v>
          </cell>
          <cell r="M1666" t="str">
            <v>FALSE</v>
          </cell>
        </row>
        <row r="1667">
          <cell r="C1667" t="str">
            <v>Crown Holdings</v>
          </cell>
          <cell r="F1667" t="str">
            <v>#N/A Mandatory parameter [SECURITY] cannot be empty</v>
          </cell>
          <cell r="M1667" t="str">
            <v>FALSE</v>
          </cell>
        </row>
        <row r="1668">
          <cell r="C1668" t="str">
            <v>Waters Corp</v>
          </cell>
          <cell r="F1668" t="str">
            <v>#N/A Mandatory parameter [SECURITY] cannot be empty</v>
          </cell>
          <cell r="M1668" t="str">
            <v>FALSE</v>
          </cell>
        </row>
        <row r="1669">
          <cell r="C1669" t="str">
            <v xml:space="preserve">Wincanton </v>
          </cell>
          <cell r="F1669" t="str">
            <v>#N/A Mandatory parameter [SECURITY] cannot be empty</v>
          </cell>
          <cell r="M1669" t="str">
            <v>FALSE</v>
          </cell>
        </row>
        <row r="1670">
          <cell r="C1670" t="str">
            <v>African Barrick Gold</v>
          </cell>
          <cell r="F1670" t="str">
            <v>#N/A Mandatory parameter [SECURITY] cannot be empty</v>
          </cell>
          <cell r="M1670" t="str">
            <v>FALSE</v>
          </cell>
        </row>
        <row r="1671">
          <cell r="C1671"/>
          <cell r="F1671" t="str">
            <v>#N/A Mandatory parameter [SECURITY] cannot be empty</v>
          </cell>
          <cell r="M1671" t="str">
            <v>FALSE</v>
          </cell>
        </row>
        <row r="1672">
          <cell r="C1672" t="str">
            <v>Ryder Systems</v>
          </cell>
          <cell r="F1672" t="str">
            <v>#N/A Mandatory parameter [SECURITY] cannot be empty</v>
          </cell>
          <cell r="M1672" t="str">
            <v>FALSE</v>
          </cell>
        </row>
        <row r="1673">
          <cell r="C1673"/>
          <cell r="F1673" t="str">
            <v>#N/A Mandatory parameter [SECURITY] cannot be empty</v>
          </cell>
          <cell r="M1673" t="str">
            <v>FALSE</v>
          </cell>
        </row>
        <row r="1674">
          <cell r="C1674" t="str">
            <v>LVMH</v>
          </cell>
          <cell r="F1674" t="str">
            <v>#N/A Invalid Security</v>
          </cell>
          <cell r="M1674" t="str">
            <v>FALSE</v>
          </cell>
        </row>
        <row r="1675">
          <cell r="C1675" t="str">
            <v>Ocean Wilsons</v>
          </cell>
          <cell r="F1675" t="str">
            <v>#N/A Mandatory parameter [SECURITY] cannot be empty</v>
          </cell>
          <cell r="M1675" t="str">
            <v>FALSE</v>
          </cell>
        </row>
        <row r="1676">
          <cell r="C1676" t="str">
            <v>Nature Group</v>
          </cell>
          <cell r="F1676" t="str">
            <v>#N/A Mandatory parameter [SECURITY] cannot be empty</v>
          </cell>
          <cell r="M1676" t="str">
            <v>FALSE</v>
          </cell>
        </row>
        <row r="1677">
          <cell r="C1677" t="str">
            <v>Roper Industries</v>
          </cell>
          <cell r="F1677" t="str">
            <v>Information Technology</v>
          </cell>
          <cell r="M1677" t="b">
            <v>0</v>
          </cell>
        </row>
        <row r="1678">
          <cell r="C1678"/>
          <cell r="F1678" t="str">
            <v>#N/A Mandatory parameter [SECURITY] cannot be empty</v>
          </cell>
          <cell r="M1678" t="str">
            <v>FALSE</v>
          </cell>
        </row>
        <row r="1679">
          <cell r="C1679" t="str">
            <v>Deckers Outdoor Corp</v>
          </cell>
          <cell r="F1679" t="str">
            <v>#N/A Mandatory parameter [SECURITY] cannot be empty</v>
          </cell>
          <cell r="M1679" t="str">
            <v>FALSE</v>
          </cell>
        </row>
        <row r="1680">
          <cell r="C1680" t="str">
            <v>Nature Group</v>
          </cell>
          <cell r="F1680" t="str">
            <v>#N/A Mandatory parameter [SECURITY] cannot be empty</v>
          </cell>
          <cell r="M1680" t="str">
            <v>FALSE</v>
          </cell>
        </row>
        <row r="1681">
          <cell r="C1681" t="str">
            <v>Stanley Gibbons</v>
          </cell>
          <cell r="F1681" t="str">
            <v>#N/A Mandatory parameter [SECURITY] cannot be empty</v>
          </cell>
          <cell r="M1681" t="str">
            <v>FALSE</v>
          </cell>
        </row>
        <row r="1682">
          <cell r="C1682" t="str">
            <v>Pearson</v>
          </cell>
          <cell r="F1682" t="str">
            <v>#N/A Mandatory parameter [SECURITY] cannot be empty</v>
          </cell>
          <cell r="M1682" t="str">
            <v>FALSE</v>
          </cell>
        </row>
        <row r="1683">
          <cell r="C1683" t="str">
            <v>Reckitt Benckiser</v>
          </cell>
          <cell r="F1683" t="str">
            <v>Consumer Staples</v>
          </cell>
          <cell r="M1683" t="b">
            <v>0</v>
          </cell>
        </row>
        <row r="1684">
          <cell r="C1684"/>
          <cell r="F1684" t="str">
            <v>#N/A Mandatory parameter [SECURITY] cannot be empty</v>
          </cell>
          <cell r="M1684" t="str">
            <v>FALSE</v>
          </cell>
        </row>
        <row r="1685">
          <cell r="C1685" t="str">
            <v>Diageo</v>
          </cell>
          <cell r="F1685" t="str">
            <v>#N/A Mandatory parameter [SECURITY] cannot be empty</v>
          </cell>
          <cell r="M1685" t="str">
            <v>FALSE</v>
          </cell>
        </row>
        <row r="1686">
          <cell r="C1686"/>
          <cell r="F1686" t="str">
            <v>#N/A Mandatory parameter [SECURITY] cannot be empty</v>
          </cell>
          <cell r="M1686" t="str">
            <v>FALSE</v>
          </cell>
        </row>
        <row r="1687">
          <cell r="C1687" t="str">
            <v>Danone</v>
          </cell>
          <cell r="F1687" t="str">
            <v>#N/A Mandatory parameter [SECURITY] cannot be empty</v>
          </cell>
          <cell r="M1687" t="str">
            <v>FALSE</v>
          </cell>
        </row>
        <row r="1688">
          <cell r="C1688" t="str">
            <v xml:space="preserve">Kerry Group </v>
          </cell>
          <cell r="F1688" t="str">
            <v>Consumer Staples</v>
          </cell>
          <cell r="M1688" t="b">
            <v>0</v>
          </cell>
        </row>
        <row r="1689">
          <cell r="C1689" t="str">
            <v xml:space="preserve">Rotork </v>
          </cell>
          <cell r="F1689" t="str">
            <v>Industrials</v>
          </cell>
          <cell r="M1689" t="b">
            <v>0</v>
          </cell>
        </row>
        <row r="1690">
          <cell r="C1690" t="str">
            <v>Nestle</v>
          </cell>
          <cell r="F1690" t="str">
            <v>Consumer Staples</v>
          </cell>
          <cell r="M1690" t="str">
            <v>FALSE</v>
          </cell>
        </row>
        <row r="1691">
          <cell r="C1691" t="str">
            <v xml:space="preserve">Spectris </v>
          </cell>
          <cell r="F1691" t="str">
            <v>Information Technology</v>
          </cell>
          <cell r="M1691" t="b">
            <v>0</v>
          </cell>
        </row>
        <row r="1692">
          <cell r="C1692"/>
          <cell r="F1692" t="str">
            <v>#N/A Mandatory parameter [SECURITY] cannot be empty</v>
          </cell>
          <cell r="M1692" t="str">
            <v>FALSE</v>
          </cell>
        </row>
        <row r="1693">
          <cell r="C1693" t="str">
            <v xml:space="preserve">Gooch &amp; Housego </v>
          </cell>
          <cell r="F1693" t="str">
            <v>#N/A Mandatory parameter [SECURITY] cannot be empty</v>
          </cell>
          <cell r="M1693" t="str">
            <v>FALSE</v>
          </cell>
        </row>
        <row r="1694">
          <cell r="C1694" t="str">
            <v>BG group</v>
          </cell>
          <cell r="F1694" t="str">
            <v>#N/A Mandatory parameter [SECURITY] cannot be empty</v>
          </cell>
          <cell r="M1694" t="str">
            <v>FALSE</v>
          </cell>
        </row>
        <row r="1695">
          <cell r="C1695" t="str">
            <v>Monsanto</v>
          </cell>
          <cell r="F1695" t="str">
            <v>#N/A Mandatory parameter [SECURITY] cannot be empty</v>
          </cell>
          <cell r="M1695" t="str">
            <v>FALSE</v>
          </cell>
        </row>
        <row r="1696">
          <cell r="C1696" t="str">
            <v>Teleperformance</v>
          </cell>
          <cell r="F1696" t="str">
            <v>Industrials</v>
          </cell>
          <cell r="M1696" t="b">
            <v>0</v>
          </cell>
        </row>
        <row r="1697">
          <cell r="C1697"/>
          <cell r="F1697" t="str">
            <v>#N/A Mandatory parameter [SECURITY] cannot be empty</v>
          </cell>
          <cell r="M1697" t="str">
            <v>FALSE</v>
          </cell>
        </row>
        <row r="1698">
          <cell r="C1698"/>
          <cell r="F1698" t="str">
            <v>#N/A Mandatory parameter [SECURITY] cannot be empty</v>
          </cell>
          <cell r="M1698" t="str">
            <v>FALSE</v>
          </cell>
        </row>
        <row r="1699">
          <cell r="C1699" t="str">
            <v>Excite Energy</v>
          </cell>
          <cell r="F1699" t="str">
            <v>#N/A Mandatory parameter [SECURITY] cannot be empty</v>
          </cell>
          <cell r="M1699" t="str">
            <v>FALSE</v>
          </cell>
        </row>
        <row r="1700">
          <cell r="C1700"/>
          <cell r="F1700" t="str">
            <v>#N/A Mandatory parameter [SECURITY] cannot be empty</v>
          </cell>
          <cell r="M1700" t="str">
            <v>FALSE</v>
          </cell>
        </row>
        <row r="1701">
          <cell r="C1701"/>
          <cell r="F1701" t="str">
            <v>#N/A Mandatory parameter [SECURITY] cannot be empty</v>
          </cell>
          <cell r="M1701" t="str">
            <v>FALSE</v>
          </cell>
        </row>
        <row r="1702">
          <cell r="C1702" t="str">
            <v>Gulfsands Petroleum</v>
          </cell>
          <cell r="F1702" t="str">
            <v>#N/A Mandatory parameter [SECURITY] cannot be empty</v>
          </cell>
          <cell r="M1702" t="str">
            <v>FALSE</v>
          </cell>
        </row>
        <row r="1703">
          <cell r="C1703" t="str">
            <v>Graco</v>
          </cell>
          <cell r="F1703" t="str">
            <v>#N/A Mandatory parameter [SECURITY] cannot be empty</v>
          </cell>
          <cell r="M1703" t="str">
            <v>FALSE</v>
          </cell>
        </row>
        <row r="1704">
          <cell r="C1704" t="str">
            <v>AstraZeneca</v>
          </cell>
          <cell r="F1704" t="str">
            <v>Health Care</v>
          </cell>
          <cell r="M1704" t="str">
            <v>FALSE</v>
          </cell>
        </row>
        <row r="1705">
          <cell r="C1705" t="str">
            <v>Mattioli Woods</v>
          </cell>
          <cell r="F1705" t="str">
            <v>Financials</v>
          </cell>
          <cell r="M1705" t="b">
            <v>1</v>
          </cell>
        </row>
        <row r="1706">
          <cell r="C1706"/>
          <cell r="F1706" t="str">
            <v>#N/A Mandatory parameter [SECURITY] cannot be empty</v>
          </cell>
          <cell r="M1706" t="str">
            <v>FALSE</v>
          </cell>
        </row>
        <row r="1707">
          <cell r="C1707" t="str">
            <v>G4S</v>
          </cell>
          <cell r="F1707" t="str">
            <v>#N/A Mandatory parameter [SECURITY] cannot be empty</v>
          </cell>
          <cell r="M1707" t="str">
            <v>FALSE</v>
          </cell>
        </row>
        <row r="1708">
          <cell r="C1708" t="str">
            <v>Sainsburys</v>
          </cell>
          <cell r="F1708" t="str">
            <v>#N/A Mandatory parameter [SECURITY] cannot be empty</v>
          </cell>
          <cell r="M1708" t="str">
            <v>FALSE</v>
          </cell>
        </row>
        <row r="1709">
          <cell r="C1709"/>
          <cell r="F1709" t="str">
            <v>#N/A Mandatory parameter [SECURITY] cannot be empty</v>
          </cell>
          <cell r="M1709" t="str">
            <v>FALSE</v>
          </cell>
        </row>
        <row r="1710">
          <cell r="C1710" t="str">
            <v>SpeedyHire</v>
          </cell>
          <cell r="F1710" t="str">
            <v>#N/A Mandatory parameter [SECURITY] cannot be empty</v>
          </cell>
          <cell r="M1710" t="str">
            <v>FALSE</v>
          </cell>
        </row>
        <row r="1711">
          <cell r="C1711" t="str">
            <v>Shaftesbury</v>
          </cell>
          <cell r="F1711" t="str">
            <v>#N/A Mandatory parameter [SECURITY] cannot be empty</v>
          </cell>
          <cell r="M1711" t="str">
            <v>FALSE</v>
          </cell>
        </row>
        <row r="1712">
          <cell r="C1712"/>
          <cell r="F1712" t="str">
            <v>#N/A Mandatory parameter [SECURITY] cannot be empty</v>
          </cell>
          <cell r="M1712" t="str">
            <v>FALSE</v>
          </cell>
        </row>
        <row r="1713">
          <cell r="C1713" t="str">
            <v>Bioquell</v>
          </cell>
          <cell r="F1713" t="str">
            <v>#N/A Mandatory parameter [SECURITY] cannot be empty</v>
          </cell>
          <cell r="M1713" t="str">
            <v>FALSE</v>
          </cell>
        </row>
        <row r="1714">
          <cell r="C1714" t="str">
            <v>Essenta Foods</v>
          </cell>
          <cell r="F1714" t="str">
            <v>#N/A Mandatory parameter [SECURITY] cannot be empty</v>
          </cell>
          <cell r="M1714" t="str">
            <v>FALSE</v>
          </cell>
        </row>
        <row r="1715">
          <cell r="C1715" t="str">
            <v>Majestic Wine</v>
          </cell>
          <cell r="F1715" t="str">
            <v>#N/A Mandatory parameter [SECURITY] cannot be empty</v>
          </cell>
          <cell r="M1715" t="str">
            <v>FALSE</v>
          </cell>
        </row>
        <row r="1716">
          <cell r="C1716" t="str">
            <v>RPS Group</v>
          </cell>
          <cell r="F1716" t="str">
            <v>#N/A Mandatory parameter [SECURITY] cannot be empty</v>
          </cell>
          <cell r="M1716" t="str">
            <v>FALSE</v>
          </cell>
        </row>
        <row r="1717">
          <cell r="C1717" t="str">
            <v xml:space="preserve">Questar </v>
          </cell>
          <cell r="F1717" t="str">
            <v>#N/A Mandatory parameter [SECURITY] cannot be empty</v>
          </cell>
          <cell r="M1717" t="str">
            <v>FALSE</v>
          </cell>
        </row>
        <row r="1718">
          <cell r="C1718" t="str">
            <v xml:space="preserve">Wincanton </v>
          </cell>
          <cell r="F1718" t="str">
            <v>#N/A Mandatory parameter [SECURITY] cannot be empty</v>
          </cell>
          <cell r="M1718" t="str">
            <v>FALSE</v>
          </cell>
        </row>
        <row r="1719">
          <cell r="C1719" t="str">
            <v>Land Securities</v>
          </cell>
          <cell r="F1719" t="str">
            <v>Real Estate</v>
          </cell>
          <cell r="M1719" t="b">
            <v>0</v>
          </cell>
        </row>
        <row r="1720">
          <cell r="C1720" t="str">
            <v>Carrs Milling</v>
          </cell>
          <cell r="F1720" t="str">
            <v>#N/A Mandatory parameter [SECURITY] cannot be empty</v>
          </cell>
          <cell r="M1720" t="str">
            <v>FALSE</v>
          </cell>
        </row>
        <row r="1721">
          <cell r="C1721" t="str">
            <v>First Group</v>
          </cell>
          <cell r="F1721" t="str">
            <v>#N/A Mandatory parameter [SECURITY] cannot be empty</v>
          </cell>
          <cell r="M1721" t="str">
            <v>FALSE</v>
          </cell>
        </row>
        <row r="1722">
          <cell r="C1722"/>
          <cell r="F1722" t="str">
            <v>#N/A Mandatory parameter [SECURITY] cannot be empty</v>
          </cell>
          <cell r="M1722" t="str">
            <v>FALSE</v>
          </cell>
        </row>
        <row r="1723">
          <cell r="C1723"/>
          <cell r="F1723" t="str">
            <v>#N/A Mandatory parameter [SECURITY] cannot be empty</v>
          </cell>
          <cell r="M1723" t="str">
            <v>FALSE</v>
          </cell>
        </row>
        <row r="1724">
          <cell r="C1724" t="str">
            <v>Iberdrola Renovables</v>
          </cell>
          <cell r="F1724" t="str">
            <v>#N/A Mandatory parameter [SECURITY] cannot be empty</v>
          </cell>
          <cell r="M1724" t="str">
            <v>FALSE</v>
          </cell>
        </row>
        <row r="1725">
          <cell r="C1725" t="str">
            <v xml:space="preserve">National Grid </v>
          </cell>
          <cell r="F1725" t="str">
            <v>Utilities</v>
          </cell>
          <cell r="M1725" t="b">
            <v>0</v>
          </cell>
        </row>
        <row r="1726">
          <cell r="C1726"/>
          <cell r="F1726" t="str">
            <v>#N/A Mandatory parameter [SECURITY] cannot be empty</v>
          </cell>
          <cell r="M1726" t="str">
            <v>FALSE</v>
          </cell>
        </row>
        <row r="1727">
          <cell r="C1727"/>
          <cell r="F1727" t="str">
            <v>#N/A Mandatory parameter [SECURITY] cannot be empty</v>
          </cell>
          <cell r="M1727" t="str">
            <v>FALSE</v>
          </cell>
        </row>
        <row r="1728">
          <cell r="C1728"/>
          <cell r="F1728" t="str">
            <v>#N/A Mandatory parameter [SECURITY] cannot be empty</v>
          </cell>
          <cell r="M1728" t="str">
            <v>FALSE</v>
          </cell>
        </row>
        <row r="1729">
          <cell r="C1729" t="str">
            <v xml:space="preserve">Gooch &amp; Housego </v>
          </cell>
          <cell r="F1729" t="str">
            <v>#N/A Mandatory parameter [SECURITY] cannot be empty</v>
          </cell>
          <cell r="M1729" t="str">
            <v>FALSE</v>
          </cell>
        </row>
        <row r="1730">
          <cell r="C1730" t="str">
            <v>MP Evans</v>
          </cell>
          <cell r="F1730" t="str">
            <v>Consumer Staples</v>
          </cell>
          <cell r="M1730" t="b">
            <v>0</v>
          </cell>
        </row>
        <row r="1731">
          <cell r="C1731" t="str">
            <v xml:space="preserve">Rotork </v>
          </cell>
          <cell r="F1731" t="str">
            <v>Industrials</v>
          </cell>
          <cell r="M1731" t="b">
            <v>0</v>
          </cell>
        </row>
        <row r="1732">
          <cell r="C1732" t="str">
            <v>Iomart</v>
          </cell>
          <cell r="F1732" t="str">
            <v>Information Technology</v>
          </cell>
          <cell r="M1732" t="b">
            <v>0</v>
          </cell>
        </row>
        <row r="1733">
          <cell r="C1733" t="str">
            <v xml:space="preserve">Synectics </v>
          </cell>
          <cell r="F1733" t="str">
            <v>#N/A Mandatory parameter [SECURITY] cannot be empty</v>
          </cell>
          <cell r="M1733" t="str">
            <v>FALSE</v>
          </cell>
        </row>
        <row r="1734">
          <cell r="C1734" t="str">
            <v>Reckitt Benckiser</v>
          </cell>
          <cell r="F1734" t="str">
            <v>Consumer Staples</v>
          </cell>
          <cell r="M1734" t="b">
            <v>0</v>
          </cell>
        </row>
        <row r="1735">
          <cell r="C1735" t="str">
            <v xml:space="preserve">Hill &amp; Smith </v>
          </cell>
          <cell r="F1735" t="str">
            <v>Materials</v>
          </cell>
          <cell r="M1735" t="b">
            <v>0</v>
          </cell>
        </row>
        <row r="1736">
          <cell r="C1736" t="str">
            <v xml:space="preserve">National Grid </v>
          </cell>
          <cell r="F1736" t="str">
            <v>Utilities</v>
          </cell>
          <cell r="M1736" t="b">
            <v>0</v>
          </cell>
        </row>
        <row r="1737">
          <cell r="C1737" t="str">
            <v xml:space="preserve">Grainger Trust </v>
          </cell>
          <cell r="F1737" t="str">
            <v>#N/A Mandatory parameter [SECURITY] cannot be empty</v>
          </cell>
          <cell r="M1737" t="str">
            <v>FALSE</v>
          </cell>
        </row>
        <row r="1738">
          <cell r="C1738" t="str">
            <v xml:space="preserve">Inmarsat </v>
          </cell>
          <cell r="F1738" t="str">
            <v>#N/A Mandatory parameter [SECURITY] cannot be empty</v>
          </cell>
          <cell r="M1738" t="str">
            <v>FALSE</v>
          </cell>
        </row>
        <row r="1739">
          <cell r="C1739" t="str">
            <v>Keller</v>
          </cell>
          <cell r="F1739" t="str">
            <v>#N/A Mandatory parameter [SECURITY] cannot be empty</v>
          </cell>
          <cell r="M1739" t="str">
            <v>FALSE</v>
          </cell>
        </row>
        <row r="1740">
          <cell r="C1740" t="str">
            <v xml:space="preserve">Gooch &amp; Housego </v>
          </cell>
          <cell r="F1740" t="str">
            <v>#N/A Mandatory parameter [SECURITY] cannot be empty</v>
          </cell>
          <cell r="M1740" t="str">
            <v>FALSE</v>
          </cell>
        </row>
        <row r="1741">
          <cell r="C1741" t="str">
            <v xml:space="preserve">IDS </v>
          </cell>
          <cell r="F1741" t="str">
            <v>#N/A Mandatory parameter [SECURITY] cannot be empty</v>
          </cell>
          <cell r="M1741" t="str">
            <v>FALSE</v>
          </cell>
        </row>
        <row r="1742">
          <cell r="C1742" t="str">
            <v>Holidaybreak</v>
          </cell>
          <cell r="F1742" t="str">
            <v>#N/A Mandatory parameter [SECURITY] cannot be empty</v>
          </cell>
          <cell r="M1742" t="str">
            <v>FALSE</v>
          </cell>
        </row>
        <row r="1743">
          <cell r="C1743" t="str">
            <v>Krones (Germany)</v>
          </cell>
          <cell r="F1743" t="str">
            <v>#N/A Mandatory parameter [SECURITY] cannot be empty</v>
          </cell>
          <cell r="M1743" t="str">
            <v>FALSE</v>
          </cell>
        </row>
        <row r="1744">
          <cell r="C1744" t="str">
            <v>AT&amp;T</v>
          </cell>
          <cell r="F1744" t="str">
            <v>#N/A Invalid Security</v>
          </cell>
          <cell r="M1744" t="str">
            <v>FALSE</v>
          </cell>
        </row>
        <row r="1745">
          <cell r="C1745" t="str">
            <v>Majestic Wine</v>
          </cell>
          <cell r="F1745" t="str">
            <v>#N/A Mandatory parameter [SECURITY] cannot be empty</v>
          </cell>
          <cell r="M1745" t="str">
            <v>FALSE</v>
          </cell>
        </row>
        <row r="1746">
          <cell r="C1746" t="str">
            <v>Brulines</v>
          </cell>
          <cell r="F1746" t="str">
            <v>#N/A Mandatory parameter [SECURITY] cannot be empty</v>
          </cell>
          <cell r="M1746" t="str">
            <v>FALSE</v>
          </cell>
        </row>
        <row r="1747">
          <cell r="C1747" t="str">
            <v>Advanced Medical Solutions</v>
          </cell>
          <cell r="F1747" t="str">
            <v>Health Care</v>
          </cell>
          <cell r="M1747" t="b">
            <v>1</v>
          </cell>
        </row>
        <row r="1748">
          <cell r="C1748" t="str">
            <v>Hamworthy</v>
          </cell>
          <cell r="F1748" t="str">
            <v>#N/A Mandatory parameter [SECURITY] cannot be empty</v>
          </cell>
          <cell r="M1748" t="str">
            <v>FALSE</v>
          </cell>
        </row>
        <row r="1749">
          <cell r="C1749" t="str">
            <v>Tractor Supply Co</v>
          </cell>
          <cell r="F1749" t="str">
            <v>Consumer Discretionary</v>
          </cell>
          <cell r="M1749" t="b">
            <v>0</v>
          </cell>
        </row>
        <row r="1750">
          <cell r="C1750" t="str">
            <v>Landauer</v>
          </cell>
          <cell r="F1750" t="str">
            <v>#N/A Mandatory parameter [SECURITY] cannot be empty</v>
          </cell>
          <cell r="M1750" t="str">
            <v>FALSE</v>
          </cell>
        </row>
        <row r="1751">
          <cell r="C1751" t="str">
            <v xml:space="preserve">Mettler Toledo </v>
          </cell>
          <cell r="F1751" t="str">
            <v>Health Care</v>
          </cell>
          <cell r="M1751" t="b">
            <v>0</v>
          </cell>
        </row>
        <row r="1752">
          <cell r="C1752" t="str">
            <v>Abbvie</v>
          </cell>
          <cell r="F1752" t="str">
            <v>Health Care</v>
          </cell>
          <cell r="M1752" t="b">
            <v>0</v>
          </cell>
        </row>
        <row r="1753">
          <cell r="C1753" t="str">
            <v>Abbott Laboratories</v>
          </cell>
          <cell r="F1753" t="str">
            <v>Health Care</v>
          </cell>
          <cell r="M1753" t="b">
            <v>0</v>
          </cell>
        </row>
        <row r="1754">
          <cell r="C1754" t="str">
            <v>Dionex</v>
          </cell>
          <cell r="F1754" t="str">
            <v>#N/A Mandatory parameter [SECURITY] cannot be empty</v>
          </cell>
          <cell r="M1754" t="str">
            <v>FALSE</v>
          </cell>
        </row>
        <row r="1755">
          <cell r="C1755" t="str">
            <v>Capella Education</v>
          </cell>
          <cell r="F1755" t="str">
            <v>#N/A Mandatory parameter [SECURITY] cannot be empty</v>
          </cell>
          <cell r="M1755" t="str">
            <v>FALSE</v>
          </cell>
        </row>
        <row r="1756">
          <cell r="C1756" t="str">
            <v>Energen</v>
          </cell>
          <cell r="F1756" t="str">
            <v>#N/A Mandatory parameter [SECURITY] cannot be empty</v>
          </cell>
          <cell r="M1756" t="str">
            <v>FALSE</v>
          </cell>
        </row>
        <row r="1757">
          <cell r="C1757" t="str">
            <v>Helios Technologies</v>
          </cell>
          <cell r="F1757" t="str">
            <v>Industrials</v>
          </cell>
          <cell r="M1757" t="b">
            <v>0</v>
          </cell>
        </row>
        <row r="1758">
          <cell r="C1758" t="str">
            <v xml:space="preserve">Owens &amp; Minor </v>
          </cell>
          <cell r="F1758" t="str">
            <v>#N/A Mandatory parameter [SECURITY] cannot be empty</v>
          </cell>
          <cell r="M1758" t="str">
            <v>FALSE</v>
          </cell>
        </row>
        <row r="1759">
          <cell r="C1759" t="str">
            <v>Tikit Group</v>
          </cell>
          <cell r="F1759" t="str">
            <v>#N/A Mandatory parameter [SECURITY] cannot be empty</v>
          </cell>
          <cell r="M1759" t="str">
            <v>FALSE</v>
          </cell>
        </row>
        <row r="1760">
          <cell r="C1760" t="str">
            <v>AG Barr</v>
          </cell>
          <cell r="F1760" t="str">
            <v>Consumer Staples</v>
          </cell>
          <cell r="M1760" t="b">
            <v>0</v>
          </cell>
        </row>
        <row r="1761">
          <cell r="C1761" t="str">
            <v xml:space="preserve">Kerry Group </v>
          </cell>
          <cell r="F1761" t="str">
            <v>Consumer Staples</v>
          </cell>
          <cell r="M1761" t="b">
            <v>0</v>
          </cell>
        </row>
        <row r="1762">
          <cell r="C1762" t="str">
            <v>SAB Miller</v>
          </cell>
          <cell r="F1762" t="str">
            <v>#N/A Mandatory parameter [SECURITY] cannot be empty</v>
          </cell>
          <cell r="M1762" t="str">
            <v>FALSE</v>
          </cell>
        </row>
        <row r="1763">
          <cell r="C1763" t="str">
            <v>Danone</v>
          </cell>
          <cell r="F1763" t="str">
            <v>#N/A Mandatory parameter [SECURITY] cannot be empty</v>
          </cell>
          <cell r="M1763" t="str">
            <v>FALSE</v>
          </cell>
        </row>
        <row r="1764">
          <cell r="C1764" t="str">
            <v>Craneware</v>
          </cell>
          <cell r="F1764" t="str">
            <v>Health Care</v>
          </cell>
          <cell r="M1764" t="b">
            <v>1</v>
          </cell>
        </row>
        <row r="1765">
          <cell r="C1765" t="str">
            <v xml:space="preserve">Hill &amp; Smith </v>
          </cell>
          <cell r="F1765" t="str">
            <v>Materials</v>
          </cell>
          <cell r="M1765" t="b">
            <v>0</v>
          </cell>
        </row>
        <row r="1766">
          <cell r="C1766" t="str">
            <v>Ecolab</v>
          </cell>
          <cell r="F1766" t="str">
            <v>Materials</v>
          </cell>
          <cell r="M1766" t="b">
            <v>0</v>
          </cell>
        </row>
        <row r="1767">
          <cell r="C1767" t="str">
            <v>Spirax Sarco</v>
          </cell>
          <cell r="F1767" t="str">
            <v>Industrials</v>
          </cell>
          <cell r="M1767" t="b">
            <v>0</v>
          </cell>
        </row>
        <row r="1768">
          <cell r="C1768" t="str">
            <v xml:space="preserve">Spectris </v>
          </cell>
          <cell r="F1768" t="str">
            <v>Information Technology</v>
          </cell>
          <cell r="M1768" t="b">
            <v>0</v>
          </cell>
        </row>
        <row r="1769">
          <cell r="C1769" t="str">
            <v>BG group</v>
          </cell>
          <cell r="F1769" t="str">
            <v>#N/A Mandatory parameter [SECURITY] cannot be empty</v>
          </cell>
          <cell r="M1769" t="str">
            <v>FALSE</v>
          </cell>
        </row>
        <row r="1770">
          <cell r="C1770" t="str">
            <v>Reckitt Benckiser</v>
          </cell>
          <cell r="F1770" t="str">
            <v>Consumer Staples</v>
          </cell>
          <cell r="M1770" t="b">
            <v>0</v>
          </cell>
        </row>
        <row r="1771">
          <cell r="C1771" t="str">
            <v>Begbies Traynor</v>
          </cell>
          <cell r="F1771" t="str">
            <v>#N/A Mandatory parameter [SECURITY] cannot be empty</v>
          </cell>
          <cell r="M1771" t="str">
            <v>FALSE</v>
          </cell>
        </row>
        <row r="1772">
          <cell r="C1772" t="str">
            <v>Mattioli Woods</v>
          </cell>
          <cell r="F1772" t="str">
            <v>Financials</v>
          </cell>
          <cell r="M1772" t="b">
            <v>1</v>
          </cell>
        </row>
        <row r="1773">
          <cell r="C1773" t="str">
            <v xml:space="preserve">Educational Development </v>
          </cell>
          <cell r="F1773" t="str">
            <v>#N/A Mandatory parameter [SECURITY] cannot be empty</v>
          </cell>
          <cell r="M1773" t="str">
            <v>FALSE</v>
          </cell>
        </row>
        <row r="1774">
          <cell r="C1774" t="str">
            <v>CNOOC (Hong Kong)</v>
          </cell>
          <cell r="F1774" t="str">
            <v>#N/A Mandatory parameter [SECURITY] cannot be empty</v>
          </cell>
          <cell r="M1774" t="str">
            <v>FALSE</v>
          </cell>
        </row>
        <row r="1775">
          <cell r="C1775" t="str">
            <v>POSCO (South Korea)</v>
          </cell>
          <cell r="F1775" t="str">
            <v>#N/A Mandatory parameter [SECURITY] cannot be empty</v>
          </cell>
          <cell r="M1775" t="str">
            <v>FALSE</v>
          </cell>
        </row>
        <row r="1776">
          <cell r="C1776" t="str">
            <v>Lotte Shopping (S.Korea)</v>
          </cell>
          <cell r="F1776" t="str">
            <v>#N/A Mandatory parameter [SECURITY] cannot be empty</v>
          </cell>
          <cell r="M1776" t="str">
            <v>FALSE</v>
          </cell>
        </row>
        <row r="1777">
          <cell r="C1777" t="str">
            <v>Lianhua Supermarkets (Hong Kong)</v>
          </cell>
          <cell r="F1777" t="str">
            <v>#N/A Mandatory parameter [SECURITY] cannot be empty</v>
          </cell>
          <cell r="M1777" t="str">
            <v>FALSE</v>
          </cell>
        </row>
        <row r="1778">
          <cell r="C1778" t="str">
            <v>Abcam</v>
          </cell>
          <cell r="F1778" t="str">
            <v>Health Care</v>
          </cell>
          <cell r="M1778" t="b">
            <v>0</v>
          </cell>
        </row>
        <row r="1779">
          <cell r="C1779" t="str">
            <v>MTR Corporation (Hong Kong)</v>
          </cell>
          <cell r="F1779" t="str">
            <v>#N/A Mandatory parameter [SECURITY] cannot be empty</v>
          </cell>
          <cell r="M1779" t="str">
            <v>FALSE</v>
          </cell>
        </row>
        <row r="1780">
          <cell r="C1780" t="str">
            <v>Vitasoy</v>
          </cell>
          <cell r="F1780" t="str">
            <v>Consumer Staples</v>
          </cell>
          <cell r="M1780" t="b">
            <v>0</v>
          </cell>
        </row>
        <row r="1781">
          <cell r="C1781" t="str">
            <v>TVB (Hong Kong)</v>
          </cell>
          <cell r="F1781" t="str">
            <v>#N/A Mandatory parameter [SECURITY] cannot be empty</v>
          </cell>
          <cell r="M1781" t="str">
            <v>FALSE</v>
          </cell>
        </row>
        <row r="1782">
          <cell r="C1782" t="str">
            <v>Shandong Weigao Group</v>
          </cell>
          <cell r="F1782" t="str">
            <v>Health Care</v>
          </cell>
          <cell r="M1782" t="b">
            <v>0</v>
          </cell>
        </row>
        <row r="1783">
          <cell r="C1783" t="str">
            <v>Kentz (ex-PL, acq'd)</v>
          </cell>
          <cell r="F1783" t="str">
            <v>#N/A Mandatory parameter [SECURITY] cannot be empty</v>
          </cell>
          <cell r="M1783" t="str">
            <v>FALSE</v>
          </cell>
        </row>
        <row r="1784">
          <cell r="C1784" t="str">
            <v>Reckitt Benckiser</v>
          </cell>
          <cell r="F1784" t="str">
            <v>Consumer Staples</v>
          </cell>
          <cell r="M1784" t="b">
            <v>0</v>
          </cell>
        </row>
        <row r="1785">
          <cell r="C1785" t="str">
            <v xml:space="preserve">Hill &amp; Smith </v>
          </cell>
          <cell r="F1785" t="str">
            <v>Materials</v>
          </cell>
          <cell r="M1785" t="b">
            <v>0</v>
          </cell>
        </row>
        <row r="1786">
          <cell r="C1786" t="str">
            <v>CEZ (Czech Rep) EX PL</v>
          </cell>
          <cell r="F1786" t="str">
            <v>#N/A Mandatory parameter [SECURITY] cannot be empty</v>
          </cell>
          <cell r="M1786" t="str">
            <v>FALSE</v>
          </cell>
        </row>
        <row r="1787">
          <cell r="C1787" t="str">
            <v>Schlumberger</v>
          </cell>
          <cell r="F1787" t="str">
            <v>Energy</v>
          </cell>
          <cell r="M1787" t="b">
            <v>0</v>
          </cell>
        </row>
        <row r="1788">
          <cell r="C1788" t="str">
            <v>Krones (Germany)</v>
          </cell>
          <cell r="F1788" t="str">
            <v>#N/A Mandatory parameter [SECURITY] cannot be empty</v>
          </cell>
          <cell r="M1788" t="str">
            <v>FALSE</v>
          </cell>
        </row>
        <row r="1789">
          <cell r="C1789" t="str">
            <v>Cello Group</v>
          </cell>
          <cell r="F1789" t="str">
            <v>#N/A Mandatory parameter [SECURITY] cannot be empty</v>
          </cell>
          <cell r="M1789" t="str">
            <v>FALSE</v>
          </cell>
        </row>
        <row r="1790">
          <cell r="C1790" t="str">
            <v xml:space="preserve">Hill &amp; Smith </v>
          </cell>
          <cell r="F1790" t="str">
            <v>Materials</v>
          </cell>
          <cell r="M1790" t="b">
            <v>0</v>
          </cell>
        </row>
        <row r="1791">
          <cell r="C1791" t="str">
            <v>Reckitt Benckiser</v>
          </cell>
          <cell r="F1791" t="str">
            <v>Consumer Staples</v>
          </cell>
          <cell r="M1791" t="b">
            <v>0</v>
          </cell>
        </row>
        <row r="1792">
          <cell r="C1792" t="str">
            <v>NWF Group</v>
          </cell>
          <cell r="F1792" t="str">
            <v>Energy</v>
          </cell>
          <cell r="M1792" t="b">
            <v>1</v>
          </cell>
        </row>
        <row r="1793">
          <cell r="C1793" t="str">
            <v>Mattioli Woods</v>
          </cell>
          <cell r="F1793" t="str">
            <v>Financials</v>
          </cell>
          <cell r="M1793" t="b">
            <v>1</v>
          </cell>
        </row>
        <row r="1794">
          <cell r="C1794" t="str">
            <v>ATH Resources</v>
          </cell>
          <cell r="F1794" t="str">
            <v>#N/A Mandatory parameter [SECURITY] cannot be empty</v>
          </cell>
          <cell r="M1794" t="str">
            <v>FALSE</v>
          </cell>
        </row>
        <row r="1795">
          <cell r="C1795" t="str">
            <v>Paychex</v>
          </cell>
          <cell r="F1795" t="str">
            <v>Information Technology</v>
          </cell>
          <cell r="M1795" t="b">
            <v>0</v>
          </cell>
        </row>
        <row r="1796">
          <cell r="C1796" t="str">
            <v>Group NBT</v>
          </cell>
          <cell r="F1796" t="str">
            <v>#N/A Mandatory parameter [SECURITY] cannot be empty</v>
          </cell>
          <cell r="M1796" t="str">
            <v>FALSE</v>
          </cell>
        </row>
        <row r="1797">
          <cell r="C1797" t="str">
            <v>Krones (Germany)</v>
          </cell>
          <cell r="F1797" t="str">
            <v>#N/A Mandatory parameter [SECURITY] cannot be empty</v>
          </cell>
          <cell r="M1797" t="str">
            <v>FALSE</v>
          </cell>
        </row>
        <row r="1798">
          <cell r="C1798" t="str">
            <v xml:space="preserve">Hill &amp; Smith </v>
          </cell>
          <cell r="F1798" t="str">
            <v>Materials</v>
          </cell>
          <cell r="M1798" t="b">
            <v>0</v>
          </cell>
        </row>
        <row r="1799">
          <cell r="C1799" t="str">
            <v xml:space="preserve">Staffline </v>
          </cell>
          <cell r="F1799" t="str">
            <v>#N/A Mandatory parameter [SECURITY] cannot be empty</v>
          </cell>
          <cell r="M1799" t="str">
            <v>FALSE</v>
          </cell>
        </row>
        <row r="1800">
          <cell r="C1800" t="str">
            <v>Rhoen Klinikum (Germany)</v>
          </cell>
          <cell r="F1800" t="str">
            <v>#N/A Mandatory parameter [SECURITY] cannot be empty</v>
          </cell>
          <cell r="M1800" t="str">
            <v>FALSE</v>
          </cell>
        </row>
        <row r="1801">
          <cell r="C1801" t="str">
            <v>Mattioli Woods</v>
          </cell>
          <cell r="F1801" t="str">
            <v>Financials</v>
          </cell>
          <cell r="M1801" t="b">
            <v>1</v>
          </cell>
        </row>
        <row r="1802">
          <cell r="C1802" t="str">
            <v>Shell</v>
          </cell>
          <cell r="F1802" t="str">
            <v>Energy</v>
          </cell>
          <cell r="M1802" t="b">
            <v>0</v>
          </cell>
        </row>
        <row r="1803">
          <cell r="C1803" t="str">
            <v>Giant (Taiwan) *</v>
          </cell>
          <cell r="F1803" t="str">
            <v>#N/A Mandatory parameter [SECURITY] cannot be empty</v>
          </cell>
          <cell r="M1803" t="str">
            <v>FALSE</v>
          </cell>
        </row>
        <row r="1804">
          <cell r="C1804" t="str">
            <v>Chroma ATE</v>
          </cell>
          <cell r="F1804" t="str">
            <v>Information Technology</v>
          </cell>
          <cell r="M1804" t="b">
            <v>0</v>
          </cell>
        </row>
        <row r="1805">
          <cell r="C1805" t="str">
            <v>RWE (Germany)</v>
          </cell>
          <cell r="F1805" t="str">
            <v>Utilities</v>
          </cell>
          <cell r="M1805" t="str">
            <v>FALSE</v>
          </cell>
        </row>
        <row r="1806">
          <cell r="C1806" t="str">
            <v>Ecolab</v>
          </cell>
          <cell r="F1806" t="str">
            <v>Materials</v>
          </cell>
          <cell r="M1806" t="b">
            <v>0</v>
          </cell>
        </row>
        <row r="1807">
          <cell r="C1807" t="str">
            <v xml:space="preserve">IDS </v>
          </cell>
          <cell r="F1807" t="str">
            <v>#N/A Mandatory parameter [SECURITY] cannot be empty</v>
          </cell>
          <cell r="M1807" t="str">
            <v>FALSE</v>
          </cell>
        </row>
        <row r="1808">
          <cell r="C1808" t="str">
            <v>Lindt &amp; Spruengli (Switzerland)</v>
          </cell>
          <cell r="F1808" t="str">
            <v>#N/A Mandatory parameter [SECURITY] cannot be empty</v>
          </cell>
          <cell r="M1808" t="str">
            <v>FALSE</v>
          </cell>
        </row>
        <row r="1809">
          <cell r="C1809" t="str">
            <v>TotalEnergies</v>
          </cell>
          <cell r="F1809" t="str">
            <v>Energy</v>
          </cell>
          <cell r="M1809" t="b">
            <v>0</v>
          </cell>
        </row>
        <row r="1810">
          <cell r="C1810" t="str">
            <v>Donaldson Company Inc</v>
          </cell>
          <cell r="F1810" t="str">
            <v>#N/A Mandatory parameter [SECURITY] cannot be empty</v>
          </cell>
          <cell r="M1810" t="str">
            <v>FALSE</v>
          </cell>
        </row>
        <row r="1811">
          <cell r="C1811" t="str">
            <v xml:space="preserve">IDS </v>
          </cell>
          <cell r="F1811" t="str">
            <v>#N/A Mandatory parameter [SECURITY] cannot be empty</v>
          </cell>
          <cell r="M1811" t="str">
            <v>FALSE</v>
          </cell>
        </row>
        <row r="1812">
          <cell r="C1812" t="str">
            <v>Severn Trent</v>
          </cell>
          <cell r="F1812" t="str">
            <v>#N/A Mandatory parameter [SECURITY] cannot be empty</v>
          </cell>
          <cell r="M1812" t="str">
            <v>FALSE</v>
          </cell>
        </row>
        <row r="1813">
          <cell r="C1813" t="str">
            <v>Kone</v>
          </cell>
          <cell r="F1813" t="str">
            <v>#N/A Mandatory parameter [SECURITY] cannot be empty</v>
          </cell>
          <cell r="M1813" t="str">
            <v>FALSE</v>
          </cell>
        </row>
        <row r="1814">
          <cell r="C1814" t="str">
            <v>Watsco</v>
          </cell>
          <cell r="F1814" t="str">
            <v>Industrials</v>
          </cell>
          <cell r="M1814" t="b">
            <v>0</v>
          </cell>
        </row>
        <row r="1815">
          <cell r="C1815" t="str">
            <v>Roper Industries</v>
          </cell>
          <cell r="F1815" t="str">
            <v>Information Technology</v>
          </cell>
          <cell r="M1815" t="b">
            <v>0</v>
          </cell>
        </row>
        <row r="1816">
          <cell r="C1816" t="str">
            <v xml:space="preserve">IDS </v>
          </cell>
          <cell r="F1816" t="str">
            <v>#N/A Mandatory parameter [SECURITY] cannot be empty</v>
          </cell>
          <cell r="M1816" t="str">
            <v>FALSE</v>
          </cell>
        </row>
        <row r="1817">
          <cell r="C1817" t="str">
            <v>Reed Elsevier (Netherlands)</v>
          </cell>
          <cell r="F1817" t="str">
            <v>#N/A Mandatory parameter [SECURITY] cannot be empty</v>
          </cell>
          <cell r="M1817" t="str">
            <v>FALSE</v>
          </cell>
        </row>
        <row r="1818">
          <cell r="C1818" t="str">
            <v>Rio Tinto</v>
          </cell>
          <cell r="F1818" t="str">
            <v>Materials</v>
          </cell>
          <cell r="M1818" t="b">
            <v>0</v>
          </cell>
        </row>
        <row r="1819">
          <cell r="C1819" t="str">
            <v>Schlumberger</v>
          </cell>
          <cell r="F1819" t="str">
            <v>Energy</v>
          </cell>
          <cell r="M1819" t="b">
            <v>0</v>
          </cell>
        </row>
        <row r="1820">
          <cell r="C1820" t="str">
            <v>Reckitt Benckiser</v>
          </cell>
          <cell r="F1820" t="str">
            <v>Consumer Staples</v>
          </cell>
          <cell r="M1820" t="b">
            <v>0</v>
          </cell>
        </row>
        <row r="1821">
          <cell r="C1821" t="str">
            <v>Reckitt Benckiser</v>
          </cell>
          <cell r="F1821" t="str">
            <v>Consumer Staples</v>
          </cell>
          <cell r="M1821" t="b">
            <v>0</v>
          </cell>
        </row>
        <row r="1822">
          <cell r="C1822" t="str">
            <v>Walmart de Mexico SAB de CV NPV</v>
          </cell>
          <cell r="F1822" t="str">
            <v>Consumer Staples</v>
          </cell>
          <cell r="M1822" t="b">
            <v>0</v>
          </cell>
        </row>
        <row r="1823">
          <cell r="C1823" t="str">
            <v>Vale</v>
          </cell>
          <cell r="F1823" t="str">
            <v>#N/A Mandatory parameter [SECURITY] cannot be empty</v>
          </cell>
          <cell r="M1823" t="str">
            <v>FALSE</v>
          </cell>
        </row>
        <row r="1824">
          <cell r="C1824" t="str">
            <v>U.S. Physical Therapy</v>
          </cell>
          <cell r="F1824" t="str">
            <v>Health Care</v>
          </cell>
          <cell r="M1824" t="b">
            <v>0</v>
          </cell>
        </row>
        <row r="1825">
          <cell r="C1825" t="str">
            <v>Tracsis</v>
          </cell>
          <cell r="F1825" t="str">
            <v>Information Technology</v>
          </cell>
          <cell r="M1825" t="b">
            <v>1</v>
          </cell>
        </row>
        <row r="1826">
          <cell r="C1826" t="str">
            <v>TechnologyOne</v>
          </cell>
          <cell r="F1826" t="str">
            <v>Information Technology</v>
          </cell>
          <cell r="M1826" t="b">
            <v>0</v>
          </cell>
        </row>
        <row r="1827">
          <cell r="C1827" t="str">
            <v xml:space="preserve">Standard Bank Group </v>
          </cell>
          <cell r="F1827" t="str">
            <v>#N/A Mandatory parameter [SECURITY] cannot be empty</v>
          </cell>
          <cell r="M1827" t="str">
            <v>FALSE</v>
          </cell>
        </row>
        <row r="1828">
          <cell r="C1828" t="str">
            <v>Somfy</v>
          </cell>
          <cell r="F1828" t="str">
            <v>Industrials</v>
          </cell>
          <cell r="M1828" t="b">
            <v>0</v>
          </cell>
        </row>
        <row r="1829">
          <cell r="C1829" t="str">
            <v>Singapore Exchange Limited (Singapore)</v>
          </cell>
          <cell r="F1829" t="str">
            <v>#N/A Mandatory parameter [SECURITY] cannot be empty</v>
          </cell>
          <cell r="M1829" t="str">
            <v>FALSE</v>
          </cell>
        </row>
        <row r="1830">
          <cell r="C1830" t="str">
            <v>Shimano</v>
          </cell>
          <cell r="F1830" t="str">
            <v>#N/A Mandatory parameter [SECURITY] cannot be empty</v>
          </cell>
          <cell r="M1830" t="str">
            <v>FALSE</v>
          </cell>
        </row>
        <row r="1831">
          <cell r="C1831" t="str">
            <v>Realty Income</v>
          </cell>
          <cell r="F1831" t="str">
            <v>Real Estate</v>
          </cell>
          <cell r="M1831" t="str">
            <v>FALSE</v>
          </cell>
        </row>
        <row r="1832">
          <cell r="C1832" t="str">
            <v>QEP Resources</v>
          </cell>
          <cell r="F1832" t="str">
            <v>#N/A Mandatory parameter [SECURITY] cannot be empty</v>
          </cell>
          <cell r="M1832" t="str">
            <v>FALSE</v>
          </cell>
        </row>
        <row r="1833">
          <cell r="C1833" t="str">
            <v>O'Reilly Automotive</v>
          </cell>
          <cell r="F1833" t="str">
            <v>#N/A Mandatory parameter [SECURITY] cannot be empty</v>
          </cell>
          <cell r="M1833" t="str">
            <v>FALSE</v>
          </cell>
        </row>
        <row r="1834">
          <cell r="C1834" t="str">
            <v>Next</v>
          </cell>
          <cell r="F1834" t="str">
            <v>#N/A Mandatory parameter [SECURITY] cannot be empty</v>
          </cell>
          <cell r="M1834" t="str">
            <v>FALSE</v>
          </cell>
        </row>
        <row r="1835">
          <cell r="C1835" t="str">
            <v>National Retail Properties</v>
          </cell>
          <cell r="F1835" t="str">
            <v>Real Estate</v>
          </cell>
          <cell r="M1835" t="b">
            <v>0</v>
          </cell>
        </row>
        <row r="1836">
          <cell r="C1836" t="str">
            <v>MTN Group</v>
          </cell>
          <cell r="F1836" t="str">
            <v>Communication Services</v>
          </cell>
          <cell r="M1836" t="b">
            <v>0</v>
          </cell>
        </row>
        <row r="1837">
          <cell r="C1837" t="str">
            <v>Mitie</v>
          </cell>
          <cell r="F1837" t="str">
            <v>#N/A Mandatory parameter [SECURITY] cannot be empty</v>
          </cell>
          <cell r="M1837" t="str">
            <v>FALSE</v>
          </cell>
        </row>
        <row r="1838">
          <cell r="C1838" t="str">
            <v>Masisa (Chile)</v>
          </cell>
          <cell r="F1838" t="str">
            <v>#N/A Mandatory parameter [SECURITY] cannot be empty</v>
          </cell>
          <cell r="M1838" t="str">
            <v>FALSE</v>
          </cell>
        </row>
        <row r="1839">
          <cell r="C1839" t="str">
            <v>Lindsay Corp</v>
          </cell>
          <cell r="F1839" t="str">
            <v>#N/A Mandatory parameter [SECURITY] cannot be empty</v>
          </cell>
          <cell r="M1839" t="str">
            <v>FALSE</v>
          </cell>
        </row>
        <row r="1840">
          <cell r="C1840" t="str">
            <v>LG Household &amp; Healthcare</v>
          </cell>
          <cell r="F1840" t="str">
            <v>Consumer Staples</v>
          </cell>
          <cell r="M1840" t="b">
            <v>0</v>
          </cell>
        </row>
        <row r="1841">
          <cell r="C1841" t="str">
            <v>Jollibee</v>
          </cell>
          <cell r="F1841" t="str">
            <v>Consumer Discretionary</v>
          </cell>
          <cell r="M1841" t="b">
            <v>0</v>
          </cell>
        </row>
        <row r="1842">
          <cell r="C1842" t="str">
            <v xml:space="preserve">James Halstead </v>
          </cell>
          <cell r="F1842" t="str">
            <v>Industrials</v>
          </cell>
          <cell r="M1842" t="b">
            <v>1</v>
          </cell>
        </row>
        <row r="1843">
          <cell r="C1843" t="str">
            <v>Infosys (India)</v>
          </cell>
          <cell r="F1843" t="str">
            <v>#N/A Mandatory parameter [SECURITY] cannot be empty</v>
          </cell>
          <cell r="M1843" t="str">
            <v>FALSE</v>
          </cell>
        </row>
        <row r="1844">
          <cell r="C1844" t="str">
            <v>IAM (Chile)</v>
          </cell>
          <cell r="F1844" t="str">
            <v>#N/A Mandatory parameter [SECURITY] cannot be empty</v>
          </cell>
          <cell r="M1844" t="str">
            <v>FALSE</v>
          </cell>
        </row>
        <row r="1845">
          <cell r="C1845" t="str">
            <v>Hang Lung</v>
          </cell>
          <cell r="F1845" t="str">
            <v>Real Estate</v>
          </cell>
          <cell r="M1845" t="b">
            <v>0</v>
          </cell>
        </row>
        <row r="1846">
          <cell r="C1846" t="str">
            <v>Greene King</v>
          </cell>
          <cell r="F1846" t="str">
            <v>#N/A Mandatory parameter [SECURITY] cannot be empty</v>
          </cell>
          <cell r="M1846" t="str">
            <v>FALSE</v>
          </cell>
        </row>
        <row r="1847">
          <cell r="C1847" t="str">
            <v>Church &amp; Dwight</v>
          </cell>
          <cell r="F1847" t="str">
            <v>#N/A Mandatory parameter [SECURITY] cannot be empty</v>
          </cell>
          <cell r="M1847" t="b">
            <v>0</v>
          </cell>
        </row>
        <row r="1848">
          <cell r="C1848" t="str">
            <v>Cheung Kong Holdings (Hong Kong)</v>
          </cell>
          <cell r="F1848" t="str">
            <v>#N/A Mandatory parameter [SECURITY] cannot be empty</v>
          </cell>
          <cell r="M1848" t="str">
            <v>FALSE</v>
          </cell>
        </row>
        <row r="1849">
          <cell r="C1849" t="str">
            <v>Bapcor</v>
          </cell>
          <cell r="F1849" t="str">
            <v>Consumer Discretionary</v>
          </cell>
          <cell r="M1849" t="b">
            <v>0</v>
          </cell>
        </row>
        <row r="1850">
          <cell r="C1850" t="str">
            <v>Berkeley</v>
          </cell>
          <cell r="F1850" t="str">
            <v>#N/A Mandatory parameter [SECURITY] cannot be empty</v>
          </cell>
          <cell r="M1850" t="str">
            <v>FALSE</v>
          </cell>
        </row>
        <row r="1851">
          <cell r="C1851" t="str">
            <v>Becton Dickinson</v>
          </cell>
          <cell r="F1851" t="str">
            <v>Health Care</v>
          </cell>
          <cell r="M1851" t="b">
            <v>0</v>
          </cell>
        </row>
        <row r="1852">
          <cell r="C1852" t="str">
            <v>ARB Corporation</v>
          </cell>
          <cell r="F1852" t="str">
            <v>Consumer Discretionary</v>
          </cell>
          <cell r="M1852" t="b">
            <v>0</v>
          </cell>
        </row>
        <row r="1853">
          <cell r="C1853" t="str">
            <v>Anika Therapeutics</v>
          </cell>
          <cell r="F1853" t="str">
            <v>Health Care</v>
          </cell>
          <cell r="M1853" t="b">
            <v>0</v>
          </cell>
        </row>
        <row r="1854">
          <cell r="C1854" t="str">
            <v>Andina</v>
          </cell>
          <cell r="F1854" t="str">
            <v>Consumer Staples</v>
          </cell>
          <cell r="M1854" t="b">
            <v>0</v>
          </cell>
        </row>
        <row r="1855">
          <cell r="C1855" t="str">
            <v>America Movil</v>
          </cell>
          <cell r="F1855" t="str">
            <v>Communication Services</v>
          </cell>
          <cell r="M1855" t="b">
            <v>0</v>
          </cell>
        </row>
        <row r="1856">
          <cell r="C1856"/>
          <cell r="F1856" t="str">
            <v>#N/A Mandatory parameter [SECURITY] cannot be empty</v>
          </cell>
          <cell r="M1856" t="str">
            <v>FALSE</v>
          </cell>
        </row>
        <row r="1857">
          <cell r="C1857"/>
          <cell r="F1857" t="str">
            <v>#N/A Mandatory parameter [SECURITY] cannot be empty</v>
          </cell>
          <cell r="M1857" t="str">
            <v>FALSE</v>
          </cell>
        </row>
        <row r="1858">
          <cell r="C1858"/>
          <cell r="F1858" t="str">
            <v>#N/A Mandatory parameter [SECURITY] cannot be empty</v>
          </cell>
          <cell r="M1858" t="str">
            <v>FALSE</v>
          </cell>
        </row>
        <row r="1859">
          <cell r="C1859"/>
          <cell r="F1859" t="str">
            <v>#N/A Mandatory parameter [SECURITY] cannot be empty</v>
          </cell>
          <cell r="M1859" t="str">
            <v>FALSE</v>
          </cell>
        </row>
        <row r="1860">
          <cell r="C1860"/>
          <cell r="F1860" t="str">
            <v>#N/A Mandatory parameter [SECURITY] cannot be empty</v>
          </cell>
          <cell r="M1860" t="str">
            <v>FALSE</v>
          </cell>
        </row>
        <row r="1861">
          <cell r="C1861"/>
          <cell r="F1861" t="str">
            <v>#N/A Mandatory parameter [SECURITY] cannot be empty</v>
          </cell>
          <cell r="M1861" t="str">
            <v>FALSE</v>
          </cell>
        </row>
        <row r="1862">
          <cell r="C1862"/>
          <cell r="F1862" t="str">
            <v>#N/A Mandatory parameter [SECURITY] cannot be empty</v>
          </cell>
          <cell r="M1862" t="str">
            <v>FALSE</v>
          </cell>
        </row>
        <row r="1863">
          <cell r="C1863"/>
          <cell r="F1863" t="str">
            <v>#N/A Mandatory parameter [SECURITY] cannot be empty</v>
          </cell>
          <cell r="M1863" t="str">
            <v>FALSE</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G Engagement Log and MW"/>
      <sheetName val="Summary"/>
      <sheetName val="Articles Quotes"/>
      <sheetName val="Glossary of identifiers"/>
    </sheetNames>
    <sheetDataSet>
      <sheetData sheetId="0">
        <row r="1">
          <cell r="A1" t="str">
            <v>Nature</v>
          </cell>
          <cell r="C1" t="str">
            <v>Lead_at_MW</v>
          </cell>
          <cell r="D1" t="str">
            <v>Start date of engagement</v>
          </cell>
          <cell r="F1" t="str">
            <v>Bloomberg ticker</v>
          </cell>
        </row>
        <row r="2">
          <cell r="A2" t="str">
            <v>Engagement</v>
          </cell>
          <cell r="C2" t="str">
            <v>VW</v>
          </cell>
          <cell r="D2">
            <v>44945</v>
          </cell>
          <cell r="F2" t="str">
            <v>2020 HK Equity</v>
          </cell>
        </row>
        <row r="3">
          <cell r="A3" t="str">
            <v>Engagement</v>
          </cell>
          <cell r="C3" t="str">
            <v>AMS</v>
          </cell>
          <cell r="D3">
            <v>44943</v>
          </cell>
          <cell r="F3" t="str">
            <v>TEP FP Equity</v>
          </cell>
        </row>
        <row r="4">
          <cell r="A4" t="str">
            <v>Engagement</v>
          </cell>
          <cell r="C4" t="str">
            <v>VW</v>
          </cell>
          <cell r="D4">
            <v>44932</v>
          </cell>
          <cell r="F4" t="str">
            <v>VNM VN Equity</v>
          </cell>
        </row>
        <row r="5">
          <cell r="A5" t="str">
            <v>Initiative</v>
          </cell>
          <cell r="C5" t="str">
            <v>AMS</v>
          </cell>
          <cell r="D5">
            <v>44917</v>
          </cell>
          <cell r="F5"/>
        </row>
        <row r="6">
          <cell r="A6" t="str">
            <v>Engagement</v>
          </cell>
          <cell r="C6" t="str">
            <v>CW</v>
          </cell>
          <cell r="D6">
            <v>44888</v>
          </cell>
          <cell r="F6" t="str">
            <v>WALMEX* MM Equity</v>
          </cell>
        </row>
        <row r="7">
          <cell r="A7" t="str">
            <v>Engagement</v>
          </cell>
          <cell r="C7" t="str">
            <v>AMS</v>
          </cell>
          <cell r="D7">
            <v>44880</v>
          </cell>
          <cell r="F7" t="str">
            <v>TEP FP Equity</v>
          </cell>
        </row>
        <row r="8">
          <cell r="A8" t="str">
            <v>Engagement</v>
          </cell>
          <cell r="C8" t="str">
            <v>AMS</v>
          </cell>
          <cell r="D8">
            <v>44868</v>
          </cell>
          <cell r="F8" t="str">
            <v>KNIN SW Equity</v>
          </cell>
        </row>
        <row r="9">
          <cell r="A9" t="str">
            <v>Engagement</v>
          </cell>
          <cell r="C9" t="str">
            <v>AMS</v>
          </cell>
          <cell r="D9">
            <v>44860</v>
          </cell>
          <cell r="F9"/>
        </row>
        <row r="10">
          <cell r="A10" t="str">
            <v>Engagement</v>
          </cell>
          <cell r="C10" t="str">
            <v>SG</v>
          </cell>
          <cell r="D10">
            <v>44841</v>
          </cell>
          <cell r="F10" t="str">
            <v>SHEL LN Equity</v>
          </cell>
        </row>
        <row r="11">
          <cell r="A11" t="str">
            <v>Engagement</v>
          </cell>
          <cell r="C11" t="str">
            <v>SG</v>
          </cell>
          <cell r="D11">
            <v>44839</v>
          </cell>
          <cell r="F11" t="str">
            <v>TTE FP Equity</v>
          </cell>
        </row>
        <row r="12">
          <cell r="A12" t="str">
            <v>Engagement</v>
          </cell>
          <cell r="C12" t="str">
            <v>SG</v>
          </cell>
          <cell r="D12">
            <v>44806</v>
          </cell>
          <cell r="F12" t="str">
            <v>SHEL LN Equity</v>
          </cell>
        </row>
        <row r="13">
          <cell r="A13" t="str">
            <v>Engagement</v>
          </cell>
          <cell r="C13" t="str">
            <v>VW</v>
          </cell>
          <cell r="D13">
            <v>44798</v>
          </cell>
          <cell r="F13" t="str">
            <v>DABUR IN Equity</v>
          </cell>
        </row>
        <row r="14">
          <cell r="A14" t="str">
            <v>Engagement</v>
          </cell>
          <cell r="C14" t="str">
            <v>WL / VW</v>
          </cell>
          <cell r="D14">
            <v>44789</v>
          </cell>
          <cell r="F14" t="str">
            <v>345 HK Equity</v>
          </cell>
        </row>
        <row r="15">
          <cell r="A15" t="str">
            <v>Engagement</v>
          </cell>
          <cell r="C15" t="str">
            <v>GB</v>
          </cell>
          <cell r="D15">
            <v>44789</v>
          </cell>
          <cell r="F15" t="str">
            <v>345 HK Equity</v>
          </cell>
        </row>
        <row r="16">
          <cell r="A16" t="str">
            <v>Engagement</v>
          </cell>
          <cell r="C16" t="str">
            <v>HS</v>
          </cell>
          <cell r="D16">
            <v>44763</v>
          </cell>
          <cell r="F16" t="str">
            <v>KETL LN Equity</v>
          </cell>
        </row>
        <row r="17">
          <cell r="A17" t="str">
            <v>Engagement</v>
          </cell>
          <cell r="C17" t="str">
            <v>VW</v>
          </cell>
          <cell r="D17">
            <v>44763</v>
          </cell>
          <cell r="F17" t="str">
            <v>2912 TT Equity</v>
          </cell>
        </row>
        <row r="18">
          <cell r="A18" t="str">
            <v>Engagement</v>
          </cell>
          <cell r="C18" t="str">
            <v>AL</v>
          </cell>
          <cell r="D18">
            <v>44761</v>
          </cell>
          <cell r="F18" t="str">
            <v>SOI FP Equity</v>
          </cell>
        </row>
        <row r="19">
          <cell r="A19" t="str">
            <v>Engagement</v>
          </cell>
          <cell r="C19" t="str">
            <v>VW</v>
          </cell>
          <cell r="D19">
            <v>44728</v>
          </cell>
          <cell r="F19" t="str">
            <v>SXS LN Equity</v>
          </cell>
        </row>
        <row r="20">
          <cell r="A20" t="str">
            <v>Engagement</v>
          </cell>
          <cell r="C20" t="str">
            <v>RI</v>
          </cell>
          <cell r="D20">
            <v>44706</v>
          </cell>
          <cell r="F20" t="str">
            <v>AI FP Equity</v>
          </cell>
        </row>
        <row r="21">
          <cell r="A21" t="str">
            <v>Engagement</v>
          </cell>
          <cell r="C21" t="str">
            <v>WL / VW</v>
          </cell>
          <cell r="D21">
            <v>44692</v>
          </cell>
          <cell r="F21" t="str">
            <v>KLBF IJ Equity</v>
          </cell>
        </row>
        <row r="22">
          <cell r="A22" t="str">
            <v>Engagement</v>
          </cell>
          <cell r="C22" t="str">
            <v>RI</v>
          </cell>
          <cell r="D22">
            <v>44685</v>
          </cell>
          <cell r="F22" t="str">
            <v>EL FP Equity</v>
          </cell>
        </row>
        <row r="23">
          <cell r="A23" t="str">
            <v>Engagement</v>
          </cell>
          <cell r="C23" t="str">
            <v>NR</v>
          </cell>
          <cell r="D23">
            <v>44670</v>
          </cell>
          <cell r="F23" t="str">
            <v>3023 TT Equity</v>
          </cell>
        </row>
        <row r="24">
          <cell r="A24" t="str">
            <v>Engagement</v>
          </cell>
          <cell r="C24" t="str">
            <v>AL / VW</v>
          </cell>
          <cell r="D24">
            <v>44664</v>
          </cell>
          <cell r="F24" t="str">
            <v>GAMA LN Equity</v>
          </cell>
        </row>
        <row r="25">
          <cell r="A25" t="str">
            <v>Engagement</v>
          </cell>
          <cell r="C25" t="str">
            <v>AL</v>
          </cell>
          <cell r="D25">
            <v>44663</v>
          </cell>
          <cell r="F25" t="str">
            <v>ECL US Equity</v>
          </cell>
        </row>
        <row r="26">
          <cell r="A26" t="str">
            <v>Engagement</v>
          </cell>
          <cell r="C26" t="str">
            <v>AL / SG</v>
          </cell>
          <cell r="D26">
            <v>44650</v>
          </cell>
          <cell r="F26" t="str">
            <v>APH LN Equity</v>
          </cell>
        </row>
        <row r="27">
          <cell r="A27" t="str">
            <v>Engagement</v>
          </cell>
          <cell r="C27" t="str">
            <v>AL</v>
          </cell>
          <cell r="D27">
            <v>44650</v>
          </cell>
          <cell r="F27" t="str">
            <v>JDG LN Equity</v>
          </cell>
        </row>
        <row r="28">
          <cell r="A28" t="str">
            <v>Engagement</v>
          </cell>
          <cell r="C28" t="str">
            <v>NR</v>
          </cell>
          <cell r="D28">
            <v>44649</v>
          </cell>
          <cell r="F28" t="str">
            <v>9962 JP Equity</v>
          </cell>
        </row>
        <row r="29">
          <cell r="A29" t="str">
            <v>Engagement</v>
          </cell>
          <cell r="C29" t="str">
            <v>VW</v>
          </cell>
          <cell r="D29">
            <v>44644</v>
          </cell>
          <cell r="F29" t="str">
            <v>EMIS LN Equity</v>
          </cell>
        </row>
        <row r="30">
          <cell r="A30" t="str">
            <v>Engagement</v>
          </cell>
          <cell r="C30" t="str">
            <v>SG</v>
          </cell>
          <cell r="D30">
            <v>44644</v>
          </cell>
          <cell r="F30" t="str">
            <v>TTE FP Equity</v>
          </cell>
        </row>
        <row r="31">
          <cell r="A31" t="str">
            <v>Engagement</v>
          </cell>
          <cell r="C31" t="str">
            <v>SG/ WL</v>
          </cell>
          <cell r="D31">
            <v>44644</v>
          </cell>
          <cell r="F31" t="str">
            <v>MPE LN Equity</v>
          </cell>
        </row>
        <row r="32">
          <cell r="A32" t="str">
            <v>Initiative</v>
          </cell>
          <cell r="C32" t="str">
            <v>EW / KW</v>
          </cell>
          <cell r="D32">
            <v>44627</v>
          </cell>
          <cell r="F32" t="str">
            <v>RIO LN Equity</v>
          </cell>
        </row>
        <row r="33">
          <cell r="A33" t="str">
            <v>Engagement</v>
          </cell>
          <cell r="C33" t="str">
            <v>JK / VW</v>
          </cell>
          <cell r="D33">
            <v>44624</v>
          </cell>
          <cell r="F33" t="str">
            <v>ROR LN Equity</v>
          </cell>
        </row>
        <row r="34">
          <cell r="A34" t="str">
            <v>Engagement</v>
          </cell>
          <cell r="C34" t="str">
            <v>GB</v>
          </cell>
          <cell r="D34">
            <v>44623</v>
          </cell>
          <cell r="F34" t="str">
            <v>TTE FP Equity</v>
          </cell>
        </row>
        <row r="35">
          <cell r="A35" t="str">
            <v>Initiative</v>
          </cell>
          <cell r="C35" t="str">
            <v>SG / JK</v>
          </cell>
          <cell r="D35">
            <v>44614</v>
          </cell>
          <cell r="F35" t="str">
            <v>AI FP Equity</v>
          </cell>
        </row>
        <row r="36">
          <cell r="A36" t="str">
            <v>Engagement</v>
          </cell>
          <cell r="C36" t="str">
            <v>JK</v>
          </cell>
          <cell r="D36">
            <v>44546</v>
          </cell>
          <cell r="F36" t="str">
            <v>TTE FP Equity</v>
          </cell>
        </row>
        <row r="37">
          <cell r="A37" t="str">
            <v>Initiative</v>
          </cell>
          <cell r="C37" t="str">
            <v>CW</v>
          </cell>
          <cell r="D37">
            <v>44544</v>
          </cell>
        </row>
        <row r="38">
          <cell r="A38" t="str">
            <v>Initiative</v>
          </cell>
          <cell r="C38" t="str">
            <v>LW</v>
          </cell>
          <cell r="D38">
            <v>44537</v>
          </cell>
        </row>
        <row r="39">
          <cell r="A39" t="str">
            <v>Engagement</v>
          </cell>
          <cell r="C39" t="str">
            <v>JK/VW</v>
          </cell>
          <cell r="D39">
            <v>44523</v>
          </cell>
          <cell r="F39" t="str">
            <v>SXS LN Equity</v>
          </cell>
        </row>
        <row r="40">
          <cell r="A40" t="str">
            <v>Initiative</v>
          </cell>
          <cell r="C40" t="str">
            <v>LW</v>
          </cell>
          <cell r="D40">
            <v>44469</v>
          </cell>
          <cell r="F40"/>
        </row>
        <row r="41">
          <cell r="A41" t="str">
            <v>Initiative</v>
          </cell>
          <cell r="C41" t="str">
            <v>CW</v>
          </cell>
          <cell r="D41">
            <v>44455</v>
          </cell>
        </row>
        <row r="42">
          <cell r="A42" t="str">
            <v>Initiative</v>
          </cell>
          <cell r="C42" t="str">
            <v>LW ( LT)</v>
          </cell>
          <cell r="D42">
            <v>44374</v>
          </cell>
        </row>
        <row r="43">
          <cell r="A43" t="str">
            <v>Engagement</v>
          </cell>
          <cell r="C43" t="str">
            <v>LW ( LT)</v>
          </cell>
          <cell r="D43">
            <v>44373</v>
          </cell>
          <cell r="F43" t="str">
            <v>NEST IN Equity</v>
          </cell>
        </row>
        <row r="44">
          <cell r="A44" t="str">
            <v>Engagement</v>
          </cell>
          <cell r="C44" t="str">
            <v>JK/KW</v>
          </cell>
          <cell r="D44">
            <v>44256</v>
          </cell>
          <cell r="F44" t="str">
            <v>SHEL LN Equity</v>
          </cell>
        </row>
        <row r="45">
          <cell r="A45" t="str">
            <v>Engagement</v>
          </cell>
          <cell r="C45" t="str">
            <v>JK/KW</v>
          </cell>
          <cell r="D45">
            <v>44256</v>
          </cell>
          <cell r="F45" t="str">
            <v>SHEL LN Equity</v>
          </cell>
        </row>
        <row r="46">
          <cell r="A46" t="str">
            <v>Engagement</v>
          </cell>
          <cell r="C46" t="str">
            <v>CW</v>
          </cell>
          <cell r="D46">
            <v>44256</v>
          </cell>
          <cell r="F46" t="str">
            <v>GSK LN Equity</v>
          </cell>
        </row>
        <row r="47">
          <cell r="A47" t="str">
            <v>Initiative</v>
          </cell>
          <cell r="C47" t="str">
            <v>LW</v>
          </cell>
          <cell r="D47">
            <v>44136</v>
          </cell>
          <cell r="F47"/>
        </row>
        <row r="48">
          <cell r="A48" t="str">
            <v>Initiative</v>
          </cell>
          <cell r="C48" t="str">
            <v>LW</v>
          </cell>
          <cell r="D48">
            <v>44105</v>
          </cell>
          <cell r="F48"/>
        </row>
        <row r="49">
          <cell r="A49" t="str">
            <v>Initiative</v>
          </cell>
          <cell r="C49" t="str">
            <v>GB/LW</v>
          </cell>
          <cell r="D49">
            <v>43983</v>
          </cell>
          <cell r="F49" t="str">
            <v>RIO LN Equity</v>
          </cell>
        </row>
        <row r="50">
          <cell r="A50" t="str">
            <v>Engagement</v>
          </cell>
          <cell r="C50" t="str">
            <v>GB</v>
          </cell>
          <cell r="D50">
            <v>43937</v>
          </cell>
          <cell r="F50" t="str">
            <v>XPP LN Equity</v>
          </cell>
        </row>
        <row r="51">
          <cell r="A51" t="str">
            <v>Engagement</v>
          </cell>
          <cell r="C51" t="str">
            <v>EM</v>
          </cell>
          <cell r="D51">
            <v>43924</v>
          </cell>
          <cell r="F51" t="str">
            <v>TEP FP Equity</v>
          </cell>
        </row>
        <row r="52">
          <cell r="A52" t="str">
            <v>Initiative</v>
          </cell>
          <cell r="C52" t="str">
            <v>JEM/CW</v>
          </cell>
          <cell r="D52">
            <v>43891</v>
          </cell>
          <cell r="F52"/>
        </row>
        <row r="53">
          <cell r="A53" t="str">
            <v>Engagement</v>
          </cell>
          <cell r="C53" t="str">
            <v>CW</v>
          </cell>
          <cell r="D53">
            <v>43795</v>
          </cell>
          <cell r="F53" t="str">
            <v>VOD LN Equity</v>
          </cell>
        </row>
        <row r="54">
          <cell r="A54" t="str">
            <v>Initiative</v>
          </cell>
          <cell r="C54" t="str">
            <v>GB</v>
          </cell>
          <cell r="D54">
            <v>43704</v>
          </cell>
          <cell r="F54"/>
        </row>
        <row r="55">
          <cell r="A55" t="str">
            <v>Engagement</v>
          </cell>
          <cell r="C55" t="str">
            <v>TW?</v>
          </cell>
          <cell r="D55">
            <v>43657</v>
          </cell>
          <cell r="F55" t="str">
            <v>BAG LN Equity</v>
          </cell>
        </row>
        <row r="56">
          <cell r="A56" t="str">
            <v>Engagement</v>
          </cell>
          <cell r="C56" t="str">
            <v>WL</v>
          </cell>
          <cell r="D56">
            <v>43647</v>
          </cell>
          <cell r="F56" t="str">
            <v>MPE LN Equity</v>
          </cell>
        </row>
        <row r="57">
          <cell r="A57" t="str">
            <v>Initiative</v>
          </cell>
          <cell r="C57" t="str">
            <v>JCM</v>
          </cell>
          <cell r="D57">
            <v>43647</v>
          </cell>
          <cell r="F57"/>
        </row>
        <row r="58">
          <cell r="A58" t="str">
            <v>Engagement</v>
          </cell>
          <cell r="C58" t="str">
            <v>CW/JEM</v>
          </cell>
          <cell r="D58">
            <v>43586</v>
          </cell>
          <cell r="F58" t="str">
            <v>SPX LN Equity</v>
          </cell>
        </row>
        <row r="59">
          <cell r="A59" t="str">
            <v>Engagement</v>
          </cell>
          <cell r="C59" t="str">
            <v>GB</v>
          </cell>
          <cell r="D59">
            <v>43586</v>
          </cell>
          <cell r="F59" t="str">
            <v>VOD LN Equity</v>
          </cell>
        </row>
        <row r="60">
          <cell r="A60" t="str">
            <v>Engagement</v>
          </cell>
          <cell r="C60" t="str">
            <v>RI</v>
          </cell>
          <cell r="D60">
            <v>43525</v>
          </cell>
          <cell r="F60" t="str">
            <v>RIO LN Equity</v>
          </cell>
        </row>
        <row r="61">
          <cell r="A61" t="str">
            <v>Engagement</v>
          </cell>
          <cell r="C61" t="str">
            <v>GB</v>
          </cell>
          <cell r="D61">
            <v>43221</v>
          </cell>
          <cell r="F61" t="str">
            <v>ISAT LN Equity</v>
          </cell>
        </row>
        <row r="62">
          <cell r="A62" t="str">
            <v>Engagement</v>
          </cell>
          <cell r="C62" t="str">
            <v>CW</v>
          </cell>
          <cell r="D62">
            <v>43101</v>
          </cell>
          <cell r="F62" t="str">
            <v>VCT LN Equity</v>
          </cell>
        </row>
        <row r="63">
          <cell r="A63" t="str">
            <v>Engagement</v>
          </cell>
          <cell r="C63" t="str">
            <v>WL</v>
          </cell>
          <cell r="D63">
            <v>42125</v>
          </cell>
          <cell r="F63" t="str">
            <v>KLR LN Equity</v>
          </cell>
        </row>
        <row r="64">
          <cell r="A64" t="str">
            <v>Initiative</v>
          </cell>
          <cell r="C64" t="str">
            <v>VW</v>
          </cell>
          <cell r="D64">
            <v>40179</v>
          </cell>
        </row>
        <row r="65">
          <cell r="A65" t="str">
            <v>Initiative</v>
          </cell>
          <cell r="C65" t="str">
            <v>AL</v>
          </cell>
          <cell r="D65">
            <v>2018</v>
          </cell>
        </row>
        <row r="66">
          <cell r="A66" t="str">
            <v>Initiative</v>
          </cell>
          <cell r="C66" t="str">
            <v>CW / VW</v>
          </cell>
          <cell r="D66">
            <v>2017</v>
          </cell>
        </row>
        <row r="67">
          <cell r="A67" t="str">
            <v>Initiative</v>
          </cell>
          <cell r="C67" t="str">
            <v>EM</v>
          </cell>
          <cell r="D67">
            <v>2014</v>
          </cell>
          <cell r="F67" t="str">
            <v>GHH LN Equity</v>
          </cell>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 Ratios log (START w. Macro)"/>
      <sheetName val="# Ratios ORDER"/>
      <sheetName val="# Preferred List"/>
    </sheetNames>
    <sheetDataSet>
      <sheetData sheetId="0">
        <row r="1">
          <cell r="D1" t="str">
            <v>Bloomberg ticker</v>
          </cell>
          <cell r="J1" t="str">
            <v>Ratios meeting conclusion</v>
          </cell>
        </row>
        <row r="2">
          <cell r="D2" t="str">
            <v>ABCM US Equity</v>
          </cell>
          <cell r="J2" t="str">
            <v>Hold</v>
          </cell>
        </row>
        <row r="3">
          <cell r="D3" t="str">
            <v>ARB AU Equity</v>
          </cell>
          <cell r="J3" t="str">
            <v>Hold</v>
          </cell>
        </row>
        <row r="4">
          <cell r="D4" t="str">
            <v>BAP AU Equity</v>
          </cell>
          <cell r="J4" t="str">
            <v>Hold</v>
          </cell>
        </row>
        <row r="5">
          <cell r="D5" t="str">
            <v>SHL AU Equity</v>
          </cell>
          <cell r="J5" t="str">
            <v>Hold</v>
          </cell>
        </row>
        <row r="6">
          <cell r="D6" t="str">
            <v>TNE AU Equity</v>
          </cell>
          <cell r="J6" t="str">
            <v>Hold</v>
          </cell>
        </row>
        <row r="7">
          <cell r="D7" t="str">
            <v>XRO AU Equity</v>
          </cell>
          <cell r="J7" t="str">
            <v>Hold</v>
          </cell>
        </row>
        <row r="8">
          <cell r="D8" t="str">
            <v>MTN SJ Equity</v>
          </cell>
          <cell r="J8" t="str">
            <v>Hold</v>
          </cell>
        </row>
        <row r="9">
          <cell r="D9" t="str">
            <v>2020 HK Equity</v>
          </cell>
          <cell r="J9" t="str">
            <v>Hold</v>
          </cell>
        </row>
        <row r="10">
          <cell r="D10" t="str">
            <v>APNT IN Equity</v>
          </cell>
          <cell r="J10" t="str">
            <v>Hold</v>
          </cell>
        </row>
        <row r="11">
          <cell r="D11" t="str">
            <v>BRIT IN Equity</v>
          </cell>
          <cell r="J11" t="str">
            <v>Hold</v>
          </cell>
        </row>
        <row r="12">
          <cell r="D12" t="str">
            <v>2360 TT Equity</v>
          </cell>
          <cell r="J12" t="str">
            <v>Hold</v>
          </cell>
        </row>
        <row r="13">
          <cell r="D13" t="str">
            <v>CROMPTON IN Equity</v>
          </cell>
          <cell r="J13" t="str">
            <v>Hold</v>
          </cell>
        </row>
        <row r="14">
          <cell r="D14" t="str">
            <v>DABUR IN Equity</v>
          </cell>
          <cell r="J14" t="str">
            <v>Hold</v>
          </cell>
        </row>
        <row r="15">
          <cell r="D15" t="str">
            <v>101 HK Equity</v>
          </cell>
          <cell r="J15" t="str">
            <v>Hold</v>
          </cell>
        </row>
        <row r="16">
          <cell r="D16" t="str">
            <v>HUVR IN Equity</v>
          </cell>
          <cell r="J16" t="str">
            <v>Hold</v>
          </cell>
        </row>
        <row r="17">
          <cell r="D17" t="str">
            <v>9618 HK Equity</v>
          </cell>
          <cell r="J17" t="str">
            <v>Hold</v>
          </cell>
        </row>
        <row r="18">
          <cell r="D18" t="str">
            <v>6680 HK Equity</v>
          </cell>
          <cell r="J18" t="str">
            <v>Hold</v>
          </cell>
        </row>
        <row r="19">
          <cell r="D19" t="str">
            <v>KLBF IJ Equity</v>
          </cell>
          <cell r="J19" t="str">
            <v>Hold</v>
          </cell>
        </row>
        <row r="20">
          <cell r="D20" t="str">
            <v>051900 KS Equity</v>
          </cell>
          <cell r="J20" t="str">
            <v>Hold</v>
          </cell>
        </row>
        <row r="21">
          <cell r="D21" t="str">
            <v>MM IN Equity</v>
          </cell>
          <cell r="J21" t="str">
            <v>Hold</v>
          </cell>
        </row>
        <row r="22">
          <cell r="D22" t="str">
            <v>MRCO IN Equity</v>
          </cell>
          <cell r="J22" t="str">
            <v>Hold</v>
          </cell>
        </row>
        <row r="23">
          <cell r="D23" t="str">
            <v>METROHL IN Equity</v>
          </cell>
          <cell r="J23" t="str">
            <v>Hold</v>
          </cell>
        </row>
        <row r="24">
          <cell r="D24" t="str">
            <v>000333 CH Equity</v>
          </cell>
          <cell r="J24" t="str">
            <v>Hold</v>
          </cell>
        </row>
        <row r="25">
          <cell r="D25" t="str">
            <v>PNJ VN Equity</v>
          </cell>
          <cell r="J25" t="str">
            <v>Hold</v>
          </cell>
        </row>
        <row r="26">
          <cell r="D26" t="str">
            <v>2912 TT Equity</v>
          </cell>
          <cell r="J26" t="str">
            <v>Hold</v>
          </cell>
        </row>
        <row r="27">
          <cell r="D27" t="str">
            <v>1066 HK Equity</v>
          </cell>
          <cell r="J27" t="str">
            <v>Hold</v>
          </cell>
        </row>
        <row r="28">
          <cell r="D28" t="str">
            <v>THBEV SP Equity</v>
          </cell>
          <cell r="J28" t="str">
            <v>Hold</v>
          </cell>
        </row>
        <row r="29">
          <cell r="D29" t="str">
            <v>TTAN IN Equity</v>
          </cell>
          <cell r="J29" t="str">
            <v>Hold</v>
          </cell>
        </row>
        <row r="30">
          <cell r="D30" t="str">
            <v>696 HK Equity</v>
          </cell>
          <cell r="J30" t="str">
            <v>Hold</v>
          </cell>
        </row>
        <row r="31">
          <cell r="D31" t="str">
            <v>TCOM US Equity</v>
          </cell>
          <cell r="J31" t="str">
            <v>Hold</v>
          </cell>
        </row>
        <row r="32">
          <cell r="D32" t="str">
            <v>ULTJ IJ Equity</v>
          </cell>
          <cell r="J32" t="str">
            <v>Hold</v>
          </cell>
        </row>
        <row r="33">
          <cell r="D33" t="str">
            <v>VNM VN Equity</v>
          </cell>
          <cell r="J33" t="str">
            <v>Hold</v>
          </cell>
        </row>
        <row r="34">
          <cell r="D34" t="str">
            <v>345 HK Equity</v>
          </cell>
          <cell r="J34" t="str">
            <v>Hold</v>
          </cell>
        </row>
        <row r="35">
          <cell r="D35" t="str">
            <v>1579 HK Equity</v>
          </cell>
          <cell r="J35" t="str">
            <v>Hold</v>
          </cell>
        </row>
        <row r="36">
          <cell r="D36" t="str">
            <v>JMT PL Equity</v>
          </cell>
          <cell r="J36" t="str">
            <v>Hold</v>
          </cell>
        </row>
        <row r="37">
          <cell r="D37" t="str">
            <v>AKO/B US Equity</v>
          </cell>
          <cell r="J37" t="str">
            <v>Hold</v>
          </cell>
        </row>
        <row r="38">
          <cell r="D38" t="str">
            <v>FEMSAUBD MM Equity</v>
          </cell>
          <cell r="J38" t="str">
            <v>Hold</v>
          </cell>
        </row>
        <row r="39">
          <cell r="D39" t="str">
            <v>RENT3 BZ Equity</v>
          </cell>
          <cell r="J39" t="str">
            <v>Hold</v>
          </cell>
        </row>
        <row r="40">
          <cell r="D40" t="str">
            <v>WALMEX* MM Equity</v>
          </cell>
          <cell r="J40" t="str">
            <v>Hold</v>
          </cell>
        </row>
        <row r="41">
          <cell r="D41" t="str">
            <v>WEGE3 BZ Equity</v>
          </cell>
          <cell r="J41" t="str">
            <v>Hold</v>
          </cell>
        </row>
        <row r="42">
          <cell r="D42" t="str">
            <v>JFC PM Equity</v>
          </cell>
          <cell r="J42" t="str">
            <v>Hold</v>
          </cell>
        </row>
        <row r="43">
          <cell r="D43" t="str">
            <v>WLCON PM Equity</v>
          </cell>
          <cell r="J43" t="str">
            <v>Hold</v>
          </cell>
        </row>
        <row r="44">
          <cell r="D44" t="str">
            <v>AI FP Equity</v>
          </cell>
          <cell r="J44" t="str">
            <v>Hold</v>
          </cell>
        </row>
        <row r="45">
          <cell r="D45" t="str">
            <v>ASML NA Equity</v>
          </cell>
          <cell r="J45" t="str">
            <v>Hold</v>
          </cell>
        </row>
        <row r="46">
          <cell r="D46" t="str">
            <v>BSL GR Equity</v>
          </cell>
          <cell r="J46" t="str">
            <v>Hold</v>
          </cell>
        </row>
        <row r="47">
          <cell r="D47" t="str">
            <v>DEME BB Equity</v>
          </cell>
          <cell r="J47" t="str">
            <v>Hold</v>
          </cell>
        </row>
        <row r="48">
          <cell r="D48" t="str">
            <v>HNL GR Equity</v>
          </cell>
          <cell r="J48" t="str">
            <v>Hold</v>
          </cell>
        </row>
        <row r="49">
          <cell r="D49" t="str">
            <v>FLS DC Equity</v>
          </cell>
          <cell r="J49" t="str">
            <v>Hold</v>
          </cell>
        </row>
        <row r="50">
          <cell r="D50" t="str">
            <v>RMS FP Equity</v>
          </cell>
          <cell r="J50" t="str">
            <v>Hold</v>
          </cell>
        </row>
        <row r="51">
          <cell r="D51" t="str">
            <v>HMS SS Equity</v>
          </cell>
          <cell r="J51" t="str">
            <v>Hold</v>
          </cell>
        </row>
        <row r="52">
          <cell r="D52" t="str">
            <v>KYGA ID Equity</v>
          </cell>
          <cell r="J52" t="str">
            <v>Hold</v>
          </cell>
        </row>
        <row r="53">
          <cell r="D53" t="str">
            <v>KNIN sw Equity</v>
          </cell>
          <cell r="J53" t="str">
            <v>Hold</v>
          </cell>
        </row>
        <row r="54">
          <cell r="D54" t="str">
            <v>NOVOB DC Equity</v>
          </cell>
          <cell r="J54" t="str">
            <v>Hold</v>
          </cell>
        </row>
        <row r="55">
          <cell r="D55" t="str">
            <v>OSSR DC Equity</v>
          </cell>
          <cell r="J55" t="str">
            <v>Hold</v>
          </cell>
        </row>
        <row r="56">
          <cell r="D56" t="str">
            <v>RBT FP Equity</v>
          </cell>
          <cell r="J56" t="str">
            <v>Hold</v>
          </cell>
        </row>
        <row r="57">
          <cell r="D57" t="str">
            <v>RUI FP Equity</v>
          </cell>
          <cell r="J57" t="str">
            <v>Hold</v>
          </cell>
        </row>
        <row r="58">
          <cell r="D58" t="str">
            <v>SAP GR Equity</v>
          </cell>
          <cell r="J58" t="str">
            <v>Hold</v>
          </cell>
        </row>
        <row r="59">
          <cell r="D59" t="str">
            <v>SU FP Equity</v>
          </cell>
          <cell r="J59" t="str">
            <v>Hold</v>
          </cell>
        </row>
        <row r="60">
          <cell r="D60" t="str">
            <v>SGSN SW Equity</v>
          </cell>
          <cell r="J60" t="str">
            <v>Hold</v>
          </cell>
        </row>
        <row r="61">
          <cell r="D61" t="str">
            <v>SIM DC Equity</v>
          </cell>
          <cell r="J61" t="str">
            <v>Hold</v>
          </cell>
        </row>
        <row r="62">
          <cell r="D62" t="str">
            <v>SOI FP Equity</v>
          </cell>
          <cell r="J62" t="str">
            <v>Hold</v>
          </cell>
        </row>
        <row r="63">
          <cell r="D63" t="str">
            <v>SO FP Equity</v>
          </cell>
          <cell r="J63" t="str">
            <v>Hold</v>
          </cell>
        </row>
        <row r="64">
          <cell r="D64" t="str">
            <v>SOON SW Equity</v>
          </cell>
          <cell r="J64" t="str">
            <v>Hold</v>
          </cell>
        </row>
        <row r="65">
          <cell r="D65" t="str">
            <v>TEP FP Equity</v>
          </cell>
          <cell r="J65" t="str">
            <v>Hold</v>
          </cell>
        </row>
        <row r="66">
          <cell r="D66" t="str">
            <v>TTE FP Equity</v>
          </cell>
          <cell r="J66" t="str">
            <v>Hold</v>
          </cell>
        </row>
        <row r="67">
          <cell r="D67" t="str">
            <v>7747 JP Equity</v>
          </cell>
          <cell r="J67" t="str">
            <v>Hold</v>
          </cell>
        </row>
        <row r="68">
          <cell r="D68" t="str">
            <v>7826 JP Equity</v>
          </cell>
          <cell r="J68" t="str">
            <v>Hold</v>
          </cell>
        </row>
        <row r="69">
          <cell r="D69" t="str">
            <v>9962 JP Equity</v>
          </cell>
          <cell r="J69" t="str">
            <v>Hold</v>
          </cell>
        </row>
        <row r="70">
          <cell r="D70" t="str">
            <v>6268 JP Equity</v>
          </cell>
          <cell r="J70" t="str">
            <v>Hold</v>
          </cell>
        </row>
        <row r="71">
          <cell r="D71" t="str">
            <v>4021 JP Equity</v>
          </cell>
          <cell r="J71" t="str">
            <v>Hold</v>
          </cell>
        </row>
        <row r="72">
          <cell r="D72" t="str">
            <v>7701 JP Equity</v>
          </cell>
          <cell r="J72" t="str">
            <v>Hold</v>
          </cell>
        </row>
        <row r="73">
          <cell r="D73" t="str">
            <v>4186 JP Equity</v>
          </cell>
          <cell r="J73" t="str">
            <v>Hold</v>
          </cell>
        </row>
        <row r="74">
          <cell r="D74" t="str">
            <v>BAG LN Equity</v>
          </cell>
          <cell r="J74" t="str">
            <v>Hold</v>
          </cell>
        </row>
        <row r="75">
          <cell r="D75" t="str">
            <v>AGR LN Equity</v>
          </cell>
          <cell r="J75" t="str">
            <v>Hold</v>
          </cell>
        </row>
        <row r="76">
          <cell r="D76" t="str">
            <v>CRW LN Equity</v>
          </cell>
          <cell r="J76" t="str">
            <v>Hold</v>
          </cell>
        </row>
        <row r="77">
          <cell r="D77" t="str">
            <v>CRDA LN Equity</v>
          </cell>
          <cell r="J77" t="str">
            <v>Hold</v>
          </cell>
        </row>
        <row r="78">
          <cell r="D78" t="str">
            <v>GBG LN Equity</v>
          </cell>
          <cell r="J78" t="str">
            <v>Hold</v>
          </cell>
        </row>
        <row r="79">
          <cell r="D79" t="str">
            <v>HILS LN Equity</v>
          </cell>
          <cell r="J79" t="str">
            <v>Hold</v>
          </cell>
        </row>
        <row r="80">
          <cell r="D80" t="str">
            <v>LLOY LN Equity</v>
          </cell>
          <cell r="J80" t="str">
            <v>Hold</v>
          </cell>
        </row>
        <row r="81">
          <cell r="D81" t="str">
            <v>MPE LN Equity</v>
          </cell>
          <cell r="J81" t="str">
            <v>Hold</v>
          </cell>
        </row>
        <row r="82">
          <cell r="D82" t="str">
            <v>NG/ LN Equity</v>
          </cell>
          <cell r="J82" t="str">
            <v>Hold</v>
          </cell>
        </row>
        <row r="83">
          <cell r="D83" t="str">
            <v>PRV LN Equity</v>
          </cell>
          <cell r="J83" t="str">
            <v>Hold</v>
          </cell>
        </row>
        <row r="84">
          <cell r="D84" t="str">
            <v>RIO LN Equity</v>
          </cell>
          <cell r="J84" t="str">
            <v>Hold</v>
          </cell>
        </row>
        <row r="85">
          <cell r="D85" t="str">
            <v>ROR LN Equity</v>
          </cell>
          <cell r="J85" t="str">
            <v>Hold</v>
          </cell>
        </row>
        <row r="86">
          <cell r="D86" t="str">
            <v>SGRO LN Equity</v>
          </cell>
          <cell r="J86" t="str">
            <v>Hold</v>
          </cell>
        </row>
        <row r="87">
          <cell r="D87" t="str">
            <v>SHEL LN Equity</v>
          </cell>
          <cell r="J87" t="str">
            <v>Hold</v>
          </cell>
        </row>
        <row r="88">
          <cell r="D88" t="str">
            <v>SXS LN Equity</v>
          </cell>
          <cell r="J88" t="str">
            <v>Hold</v>
          </cell>
        </row>
        <row r="89">
          <cell r="D89" t="str">
            <v>SPX LN Equity</v>
          </cell>
          <cell r="J89" t="str">
            <v>Hold</v>
          </cell>
        </row>
        <row r="90">
          <cell r="D90" t="str">
            <v>SSE LN Equity</v>
          </cell>
          <cell r="J90" t="str">
            <v>Hold</v>
          </cell>
        </row>
        <row r="91">
          <cell r="D91" t="str">
            <v>TET ln Equity</v>
          </cell>
          <cell r="J91" t="str">
            <v>Hold</v>
          </cell>
        </row>
        <row r="92">
          <cell r="D92" t="str">
            <v>WEIR LN Equity</v>
          </cell>
          <cell r="J92" t="str">
            <v>Hold</v>
          </cell>
        </row>
        <row r="93">
          <cell r="D93" t="str">
            <v>XPP LN Equity</v>
          </cell>
          <cell r="J93" t="str">
            <v>Hold</v>
          </cell>
        </row>
        <row r="94">
          <cell r="D94" t="str">
            <v>AMS LN Equity</v>
          </cell>
          <cell r="J94" t="str">
            <v>Hold</v>
          </cell>
        </row>
        <row r="95">
          <cell r="D95" t="str">
            <v>APH LN Equity</v>
          </cell>
          <cell r="J95" t="str">
            <v>Hold</v>
          </cell>
        </row>
        <row r="96">
          <cell r="D96" t="str">
            <v>CHH LN Equity</v>
          </cell>
          <cell r="J96" t="str">
            <v>Hold</v>
          </cell>
        </row>
        <row r="97">
          <cell r="D97" t="str">
            <v>DOTD LN Equity</v>
          </cell>
          <cell r="J97" t="str">
            <v>Hold</v>
          </cell>
        </row>
        <row r="98">
          <cell r="D98" t="str">
            <v>EMIS LN Equity</v>
          </cell>
          <cell r="J98" t="str">
            <v>Hold</v>
          </cell>
        </row>
        <row r="99">
          <cell r="D99" t="str">
            <v>TUNE LN Equity</v>
          </cell>
          <cell r="J99" t="str">
            <v>Hold</v>
          </cell>
        </row>
        <row r="100">
          <cell r="D100" t="str">
            <v>GAMA LN Equity</v>
          </cell>
          <cell r="J100" t="str">
            <v>Hold</v>
          </cell>
        </row>
        <row r="101">
          <cell r="D101" t="str">
            <v>IDOX LN Equity</v>
          </cell>
          <cell r="J101" t="str">
            <v>Hold</v>
          </cell>
        </row>
        <row r="102">
          <cell r="D102" t="str">
            <v>JHD LN Equity</v>
          </cell>
          <cell r="J102" t="str">
            <v>Hold</v>
          </cell>
        </row>
        <row r="103">
          <cell r="D103" t="str">
            <v>JSG LN Equity</v>
          </cell>
          <cell r="J103" t="str">
            <v>Hold</v>
          </cell>
        </row>
        <row r="104">
          <cell r="D104" t="str">
            <v>JDG LN Equity</v>
          </cell>
          <cell r="J104" t="str">
            <v>Hold</v>
          </cell>
        </row>
        <row r="105">
          <cell r="D105" t="str">
            <v>LTHM LN Equity</v>
          </cell>
          <cell r="J105" t="str">
            <v>Hold</v>
          </cell>
        </row>
        <row r="106">
          <cell r="D106" t="str">
            <v>LTG LN Equity</v>
          </cell>
          <cell r="J106" t="str">
            <v>Hold</v>
          </cell>
        </row>
        <row r="107">
          <cell r="D107" t="str">
            <v>MTW LN Equity</v>
          </cell>
          <cell r="J107" t="str">
            <v>Hold</v>
          </cell>
        </row>
        <row r="108">
          <cell r="D108" t="str">
            <v>NICL LN Equity</v>
          </cell>
          <cell r="J108" t="str">
            <v>Hold</v>
          </cell>
        </row>
        <row r="109">
          <cell r="D109" t="str">
            <v>NWF LN Equity</v>
          </cell>
          <cell r="J109" t="str">
            <v>Hold</v>
          </cell>
        </row>
        <row r="110">
          <cell r="D110" t="str">
            <v>RNWH LN Equity</v>
          </cell>
          <cell r="J110" t="str">
            <v>Hold</v>
          </cell>
        </row>
        <row r="111">
          <cell r="D111" t="str">
            <v>RST LN Equity</v>
          </cell>
          <cell r="J111" t="str">
            <v>Hold</v>
          </cell>
        </row>
        <row r="112">
          <cell r="D112" t="str">
            <v>RWS LN Equity</v>
          </cell>
          <cell r="J112" t="str">
            <v>Hold</v>
          </cell>
        </row>
        <row r="113">
          <cell r="D113" t="str">
            <v>SOM LN Equity</v>
          </cell>
          <cell r="J113" t="str">
            <v>Hold</v>
          </cell>
        </row>
        <row r="114">
          <cell r="D114" t="str">
            <v>KETL LN Equity</v>
          </cell>
          <cell r="J114" t="str">
            <v>Hold</v>
          </cell>
        </row>
        <row r="115">
          <cell r="D115" t="str">
            <v>TFW LN Equity</v>
          </cell>
          <cell r="J115" t="str">
            <v>Hold</v>
          </cell>
        </row>
        <row r="116">
          <cell r="D116" t="str">
            <v>TRCS LN Equity</v>
          </cell>
          <cell r="J116" t="str">
            <v>Hold</v>
          </cell>
        </row>
        <row r="117">
          <cell r="D117" t="str">
            <v>WYN LN Equity</v>
          </cell>
          <cell r="J117" t="str">
            <v>Hold</v>
          </cell>
        </row>
        <row r="118">
          <cell r="D118" t="str">
            <v>ABT US Equity</v>
          </cell>
          <cell r="J118" t="str">
            <v>Hold</v>
          </cell>
        </row>
        <row r="119">
          <cell r="D119" t="str">
            <v>ABBV US Equity</v>
          </cell>
          <cell r="J119" t="str">
            <v>Hold</v>
          </cell>
        </row>
        <row r="120">
          <cell r="D120" t="str">
            <v>ATR US Equity</v>
          </cell>
          <cell r="J120" t="str">
            <v>Hold</v>
          </cell>
        </row>
        <row r="121">
          <cell r="D121" t="str">
            <v>BDX US Equity</v>
          </cell>
          <cell r="J121" t="str">
            <v>Hold</v>
          </cell>
        </row>
        <row r="122">
          <cell r="D122" t="str">
            <v>CSCO US Equity</v>
          </cell>
          <cell r="J122" t="str">
            <v>Hold</v>
          </cell>
        </row>
        <row r="123">
          <cell r="D123" t="str">
            <v>ECL US Equity</v>
          </cell>
          <cell r="J123" t="str">
            <v>Hold</v>
          </cell>
        </row>
        <row r="124">
          <cell r="D124" t="str">
            <v>EW US Equity</v>
          </cell>
          <cell r="J124" t="str">
            <v>Hold</v>
          </cell>
        </row>
        <row r="125">
          <cell r="D125" t="str">
            <v>ERII US Equity</v>
          </cell>
          <cell r="J125" t="str">
            <v>Hold</v>
          </cell>
        </row>
        <row r="126">
          <cell r="D126" t="str">
            <v>FLO US Equity</v>
          </cell>
          <cell r="J126" t="str">
            <v>Hold</v>
          </cell>
        </row>
        <row r="127">
          <cell r="D127" t="str">
            <v>HLIO US Equity</v>
          </cell>
          <cell r="J127" t="str">
            <v>Hold</v>
          </cell>
        </row>
        <row r="128">
          <cell r="D128" t="str">
            <v>MTD US Equity</v>
          </cell>
          <cell r="J128" t="str">
            <v>Hold</v>
          </cell>
        </row>
        <row r="129">
          <cell r="D129" t="str">
            <v>MSFT US Equity</v>
          </cell>
          <cell r="J129" t="str">
            <v>Hold</v>
          </cell>
        </row>
        <row r="130">
          <cell r="D130" t="str">
            <v>NNN US Equity</v>
          </cell>
          <cell r="J130" t="str">
            <v>Hold</v>
          </cell>
        </row>
        <row r="131">
          <cell r="D131" t="str">
            <v>OMCL US Equity</v>
          </cell>
          <cell r="J131" t="str">
            <v>Hold</v>
          </cell>
        </row>
        <row r="132">
          <cell r="D132" t="str">
            <v>PAYX US Equity</v>
          </cell>
          <cell r="J132" t="str">
            <v>Hold</v>
          </cell>
        </row>
        <row r="133">
          <cell r="D133" t="str">
            <v>T CN Equity</v>
          </cell>
          <cell r="J133" t="str">
            <v>Hold</v>
          </cell>
        </row>
        <row r="134">
          <cell r="D134" t="str">
            <v>USPH US Equity</v>
          </cell>
          <cell r="J134" t="str">
            <v>Hold</v>
          </cell>
        </row>
        <row r="135">
          <cell r="D135" t="str">
            <v>WSO US Equity</v>
          </cell>
          <cell r="J135" t="str">
            <v>Hold</v>
          </cell>
        </row>
        <row r="136">
          <cell r="D136" t="str">
            <v>ABC LN Equity</v>
          </cell>
          <cell r="J136"/>
        </row>
        <row r="137">
          <cell r="D137" t="str">
            <v>ARB AU Equity</v>
          </cell>
          <cell r="J137"/>
        </row>
        <row r="138">
          <cell r="D138" t="str">
            <v>BAP AU Equity</v>
          </cell>
          <cell r="J138"/>
        </row>
        <row r="139">
          <cell r="D139" t="str">
            <v>SHL AU Equity</v>
          </cell>
          <cell r="J139"/>
        </row>
        <row r="140">
          <cell r="D140" t="str">
            <v>TNE AU Equity</v>
          </cell>
          <cell r="J140"/>
        </row>
        <row r="141">
          <cell r="D141" t="str">
            <v>XRO AU Equity</v>
          </cell>
          <cell r="J141"/>
        </row>
        <row r="142">
          <cell r="D142" t="str">
            <v>MTN SJ Equity</v>
          </cell>
          <cell r="J142"/>
        </row>
        <row r="143">
          <cell r="D143" t="str">
            <v>2020 HK Equity</v>
          </cell>
          <cell r="J143"/>
        </row>
        <row r="144">
          <cell r="D144" t="str">
            <v>APNT IN Equity</v>
          </cell>
          <cell r="J144"/>
        </row>
        <row r="145">
          <cell r="D145" t="str">
            <v>BRIT IN Equity</v>
          </cell>
          <cell r="J145"/>
        </row>
        <row r="146">
          <cell r="D146" t="str">
            <v>2360 TT Equity</v>
          </cell>
          <cell r="J146"/>
        </row>
        <row r="147">
          <cell r="D147" t="str">
            <v>CROMPTON IN Equity</v>
          </cell>
          <cell r="J147"/>
        </row>
        <row r="148">
          <cell r="D148" t="str">
            <v>DABUR IN Equity</v>
          </cell>
          <cell r="J148"/>
        </row>
        <row r="149">
          <cell r="D149" t="str">
            <v>101 HK Equity</v>
          </cell>
          <cell r="J149"/>
        </row>
        <row r="150">
          <cell r="D150" t="str">
            <v>HUVR IN Equity</v>
          </cell>
          <cell r="J150"/>
        </row>
        <row r="151">
          <cell r="D151" t="str">
            <v>9618 HK Equity</v>
          </cell>
          <cell r="J151"/>
        </row>
        <row r="152">
          <cell r="D152" t="str">
            <v>6680 HK Equity</v>
          </cell>
          <cell r="J152"/>
        </row>
        <row r="153">
          <cell r="D153" t="str">
            <v>KLBF IJ Equity</v>
          </cell>
          <cell r="J153"/>
        </row>
        <row r="154">
          <cell r="D154" t="str">
            <v>051900 KS Equity</v>
          </cell>
          <cell r="J154"/>
        </row>
        <row r="155">
          <cell r="D155" t="str">
            <v>MM IN Equity</v>
          </cell>
          <cell r="J155"/>
        </row>
        <row r="156">
          <cell r="D156" t="str">
            <v>MRCO IN Equity</v>
          </cell>
          <cell r="J156"/>
        </row>
        <row r="157">
          <cell r="D157" t="str">
            <v>METROHL IN Equity</v>
          </cell>
          <cell r="J157"/>
        </row>
        <row r="158">
          <cell r="D158" t="str">
            <v>000333 CH Equity</v>
          </cell>
          <cell r="J158"/>
        </row>
        <row r="159">
          <cell r="D159" t="str">
            <v>PNJ VN Equity</v>
          </cell>
          <cell r="J159"/>
        </row>
        <row r="160">
          <cell r="D160" t="str">
            <v>2912 TT Equity</v>
          </cell>
          <cell r="J160"/>
        </row>
        <row r="161">
          <cell r="D161" t="str">
            <v>1066 HK Equity</v>
          </cell>
          <cell r="J161"/>
        </row>
        <row r="162">
          <cell r="D162" t="str">
            <v>THBEV SP Equity</v>
          </cell>
          <cell r="J162"/>
        </row>
        <row r="163">
          <cell r="D163" t="str">
            <v>TTAN IN Equity</v>
          </cell>
          <cell r="J163"/>
        </row>
        <row r="164">
          <cell r="D164" t="str">
            <v>696 HK Equity</v>
          </cell>
          <cell r="J164"/>
        </row>
        <row r="165">
          <cell r="D165" t="str">
            <v>TCOM US Equity</v>
          </cell>
          <cell r="J165"/>
        </row>
        <row r="166">
          <cell r="D166" t="str">
            <v>ULTJ IJ Equity</v>
          </cell>
          <cell r="J166"/>
        </row>
        <row r="167">
          <cell r="D167" t="str">
            <v>VNM VN Equity</v>
          </cell>
          <cell r="J167"/>
        </row>
        <row r="168">
          <cell r="D168" t="str">
            <v>345 HK Equity</v>
          </cell>
          <cell r="J168"/>
        </row>
        <row r="169">
          <cell r="D169" t="str">
            <v>1579 HK Equity</v>
          </cell>
          <cell r="J169"/>
        </row>
        <row r="170">
          <cell r="D170" t="str">
            <v>JMT PL Equity</v>
          </cell>
          <cell r="J170"/>
        </row>
        <row r="171">
          <cell r="D171" t="str">
            <v>AKO/B US Equity</v>
          </cell>
          <cell r="J171"/>
        </row>
        <row r="172">
          <cell r="D172" t="str">
            <v>FEMSAUBD MM Equity</v>
          </cell>
          <cell r="J172"/>
        </row>
        <row r="173">
          <cell r="D173" t="str">
            <v>RENT3 BZ Equity</v>
          </cell>
          <cell r="J173"/>
        </row>
        <row r="174">
          <cell r="D174" t="str">
            <v>WALMEX* MM Equity</v>
          </cell>
          <cell r="J174"/>
        </row>
        <row r="175">
          <cell r="D175" t="str">
            <v>WEGE3 BZ Equity</v>
          </cell>
          <cell r="J175"/>
        </row>
        <row r="176">
          <cell r="D176" t="str">
            <v>JFC PM Equity</v>
          </cell>
          <cell r="J176"/>
        </row>
        <row r="177">
          <cell r="D177" t="str">
            <v>WLCON PM Equity</v>
          </cell>
          <cell r="J177"/>
        </row>
        <row r="178">
          <cell r="D178" t="str">
            <v>AI FP Equity</v>
          </cell>
          <cell r="J178" t="str">
            <v>Hold</v>
          </cell>
        </row>
        <row r="179">
          <cell r="D179" t="str">
            <v>ASML NA Equity</v>
          </cell>
          <cell r="J179" t="str">
            <v>Hold</v>
          </cell>
        </row>
        <row r="180">
          <cell r="D180" t="str">
            <v>BSL GR Equity</v>
          </cell>
          <cell r="J180"/>
        </row>
        <row r="181">
          <cell r="D181" t="str">
            <v>BEAN SW Equity</v>
          </cell>
          <cell r="J181"/>
        </row>
        <row r="182">
          <cell r="D182" t="str">
            <v>DEME BB Equity</v>
          </cell>
          <cell r="J182"/>
        </row>
        <row r="183">
          <cell r="D183" t="str">
            <v>HNL GR Equity</v>
          </cell>
          <cell r="J183" t="str">
            <v>Ammunition</v>
          </cell>
        </row>
        <row r="184">
          <cell r="D184" t="str">
            <v>FLS DC Equity</v>
          </cell>
          <cell r="J184"/>
        </row>
        <row r="185">
          <cell r="D185" t="str">
            <v>RMS FP Equity</v>
          </cell>
          <cell r="J185" t="str">
            <v>Hold</v>
          </cell>
        </row>
        <row r="186">
          <cell r="D186" t="str">
            <v>HMS SS Equity</v>
          </cell>
          <cell r="J186"/>
        </row>
        <row r="187">
          <cell r="D187" t="str">
            <v>KYGA ID Equity</v>
          </cell>
          <cell r="J187" t="str">
            <v>Hold</v>
          </cell>
        </row>
        <row r="188">
          <cell r="D188" t="str">
            <v>KNIN sw Equity</v>
          </cell>
          <cell r="J188"/>
        </row>
        <row r="189">
          <cell r="D189" t="str">
            <v>NOVOB DC Equity</v>
          </cell>
          <cell r="J189" t="str">
            <v>Hold</v>
          </cell>
        </row>
        <row r="190">
          <cell r="D190" t="str">
            <v>OSSR DC Equity</v>
          </cell>
          <cell r="J190"/>
        </row>
        <row r="191">
          <cell r="D191" t="str">
            <v>RBT FP Equity</v>
          </cell>
          <cell r="J191"/>
        </row>
        <row r="192">
          <cell r="D192" t="str">
            <v>RUI FP Equity</v>
          </cell>
          <cell r="J192"/>
        </row>
        <row r="193">
          <cell r="D193" t="str">
            <v>SAP GR Equity</v>
          </cell>
          <cell r="J193" t="str">
            <v>Hold</v>
          </cell>
        </row>
        <row r="194">
          <cell r="D194" t="str">
            <v>SU FP Equity</v>
          </cell>
          <cell r="J194" t="str">
            <v>Hold</v>
          </cell>
        </row>
        <row r="195">
          <cell r="D195" t="str">
            <v>SGSN SW Equity</v>
          </cell>
          <cell r="J195"/>
        </row>
        <row r="196">
          <cell r="D196" t="str">
            <v>SIM DC Equity</v>
          </cell>
          <cell r="J196"/>
        </row>
        <row r="197">
          <cell r="D197" t="str">
            <v>SOI FP Equity</v>
          </cell>
          <cell r="J197"/>
        </row>
        <row r="198">
          <cell r="D198" t="str">
            <v>SO FP Equity</v>
          </cell>
          <cell r="J198" t="str">
            <v>Take Profits</v>
          </cell>
        </row>
        <row r="199">
          <cell r="D199" t="str">
            <v>SOON SW Equity</v>
          </cell>
          <cell r="J199" t="str">
            <v>Hold</v>
          </cell>
        </row>
        <row r="200">
          <cell r="D200" t="str">
            <v>TEP FP Equity</v>
          </cell>
          <cell r="J200"/>
        </row>
        <row r="201">
          <cell r="D201" t="str">
            <v>TTE FP Equity</v>
          </cell>
          <cell r="J201"/>
        </row>
        <row r="202">
          <cell r="D202" t="str">
            <v>7747 JP Equity</v>
          </cell>
          <cell r="J202" t="str">
            <v>Hold</v>
          </cell>
        </row>
        <row r="203">
          <cell r="D203" t="str">
            <v>7826 JP Equity</v>
          </cell>
          <cell r="J203"/>
        </row>
        <row r="204">
          <cell r="D204" t="str">
            <v>9962 JP Equity</v>
          </cell>
          <cell r="J204" t="str">
            <v>Hold</v>
          </cell>
        </row>
        <row r="205">
          <cell r="D205" t="str">
            <v>6268 JP Equity</v>
          </cell>
          <cell r="J205" t="str">
            <v>Hold</v>
          </cell>
        </row>
        <row r="206">
          <cell r="D206" t="str">
            <v>4021 JP Equity</v>
          </cell>
          <cell r="J206" t="str">
            <v>Hold</v>
          </cell>
        </row>
        <row r="207">
          <cell r="D207" t="str">
            <v>7701 JP Equity</v>
          </cell>
          <cell r="J207" t="str">
            <v>Hold</v>
          </cell>
        </row>
        <row r="208">
          <cell r="D208" t="str">
            <v>4186 JP Equity</v>
          </cell>
          <cell r="J208"/>
        </row>
        <row r="209">
          <cell r="D209" t="str">
            <v>BAG LN Equity</v>
          </cell>
          <cell r="J209"/>
        </row>
        <row r="210">
          <cell r="D210" t="str">
            <v>AGR LN Equity</v>
          </cell>
          <cell r="J210"/>
        </row>
        <row r="211">
          <cell r="D211" t="str">
            <v>CRW LN Equity</v>
          </cell>
          <cell r="J211"/>
        </row>
        <row r="212">
          <cell r="D212" t="str">
            <v>CRDA LN Equity</v>
          </cell>
          <cell r="J212" t="str">
            <v>Hold</v>
          </cell>
        </row>
        <row r="213">
          <cell r="D213" t="str">
            <v>GBG LN Equity</v>
          </cell>
          <cell r="J213"/>
        </row>
        <row r="214">
          <cell r="D214" t="str">
            <v>HILS LN Equity</v>
          </cell>
          <cell r="J214"/>
        </row>
        <row r="215">
          <cell r="D215" t="str">
            <v>LLOY LN Equity</v>
          </cell>
          <cell r="J215"/>
        </row>
        <row r="216">
          <cell r="D216" t="str">
            <v>MPE LN Equity</v>
          </cell>
          <cell r="J216"/>
        </row>
        <row r="217">
          <cell r="D217" t="str">
            <v>NG/ LN Equity</v>
          </cell>
          <cell r="J217"/>
        </row>
        <row r="218">
          <cell r="D218" t="str">
            <v>PRV LN Equity</v>
          </cell>
          <cell r="J218"/>
        </row>
        <row r="219">
          <cell r="D219" t="str">
            <v>RIO LN Equity</v>
          </cell>
          <cell r="J219" t="str">
            <v>Hold</v>
          </cell>
        </row>
        <row r="220">
          <cell r="D220" t="str">
            <v>ROR LN Equity</v>
          </cell>
          <cell r="J220"/>
        </row>
        <row r="221">
          <cell r="D221" t="str">
            <v>SGRO LN Equity</v>
          </cell>
          <cell r="J221"/>
        </row>
        <row r="222">
          <cell r="D222" t="str">
            <v>SHEL LN Equity</v>
          </cell>
          <cell r="J222" t="str">
            <v>Hold</v>
          </cell>
        </row>
        <row r="223">
          <cell r="D223" t="str">
            <v>SXS LN Equity</v>
          </cell>
          <cell r="J223"/>
        </row>
        <row r="224">
          <cell r="D224" t="str">
            <v>SPX LN Equity</v>
          </cell>
          <cell r="J224" t="str">
            <v>Hold</v>
          </cell>
        </row>
        <row r="225">
          <cell r="D225" t="str">
            <v>SSE LN Equity</v>
          </cell>
          <cell r="J225"/>
        </row>
        <row r="226">
          <cell r="D226" t="str">
            <v>TET ln Equity</v>
          </cell>
          <cell r="J226"/>
        </row>
        <row r="227">
          <cell r="D227" t="str">
            <v>WEIR LN Equity</v>
          </cell>
          <cell r="J227" t="str">
            <v>Hold</v>
          </cell>
        </row>
        <row r="228">
          <cell r="D228" t="str">
            <v>XPP LN Equity</v>
          </cell>
          <cell r="J228" t="str">
            <v>Hold</v>
          </cell>
        </row>
        <row r="229">
          <cell r="D229" t="str">
            <v>AMS LN Equity</v>
          </cell>
          <cell r="J229"/>
        </row>
        <row r="230">
          <cell r="D230" t="str">
            <v>APH LN Equity</v>
          </cell>
          <cell r="J230"/>
        </row>
        <row r="231">
          <cell r="D231" t="str">
            <v>CHH LN Equity</v>
          </cell>
          <cell r="J231"/>
        </row>
        <row r="232">
          <cell r="D232" t="str">
            <v>DOTD LN Equity</v>
          </cell>
          <cell r="J232"/>
        </row>
        <row r="233">
          <cell r="D233" t="str">
            <v>EMIS LN Equity</v>
          </cell>
          <cell r="J233"/>
        </row>
        <row r="234">
          <cell r="D234" t="str">
            <v>TUNE LN Equity</v>
          </cell>
          <cell r="J234"/>
        </row>
        <row r="235">
          <cell r="D235" t="str">
            <v>GAMA LN Equity</v>
          </cell>
          <cell r="J235"/>
        </row>
        <row r="236">
          <cell r="D236" t="str">
            <v>IDOX LN Equity</v>
          </cell>
          <cell r="J236"/>
        </row>
        <row r="237">
          <cell r="D237" t="str">
            <v>JHD LN Equity</v>
          </cell>
          <cell r="J237"/>
        </row>
        <row r="238">
          <cell r="D238" t="str">
            <v>JSG LN Equity</v>
          </cell>
          <cell r="J238"/>
        </row>
        <row r="239">
          <cell r="D239" t="str">
            <v>JDG LN Equity</v>
          </cell>
          <cell r="J239"/>
        </row>
        <row r="240">
          <cell r="D240" t="str">
            <v>LTHM LN Equity</v>
          </cell>
          <cell r="J240"/>
        </row>
        <row r="241">
          <cell r="D241" t="str">
            <v>LTG LN Equity</v>
          </cell>
          <cell r="J241"/>
        </row>
        <row r="242">
          <cell r="D242" t="str">
            <v>MTW LN Equity</v>
          </cell>
          <cell r="J242"/>
        </row>
        <row r="243">
          <cell r="D243" t="str">
            <v>NICL LN Equity</v>
          </cell>
          <cell r="J243"/>
        </row>
        <row r="244">
          <cell r="D244" t="str">
            <v>NWF LN Equity</v>
          </cell>
          <cell r="J244"/>
        </row>
        <row r="245">
          <cell r="D245" t="str">
            <v>RNWH LN Equity</v>
          </cell>
          <cell r="J245"/>
        </row>
        <row r="246">
          <cell r="D246" t="str">
            <v>RST LN Equity</v>
          </cell>
          <cell r="J246"/>
        </row>
        <row r="247">
          <cell r="D247" t="str">
            <v>RWS LN Equity</v>
          </cell>
          <cell r="J247"/>
        </row>
        <row r="248">
          <cell r="D248" t="str">
            <v>SOM LN Equity</v>
          </cell>
          <cell r="J248"/>
        </row>
        <row r="249">
          <cell r="D249" t="str">
            <v>KETL LN Equity</v>
          </cell>
          <cell r="J249"/>
        </row>
        <row r="250">
          <cell r="D250" t="str">
            <v>TFW LN Equity</v>
          </cell>
          <cell r="J250"/>
        </row>
        <row r="251">
          <cell r="D251" t="str">
            <v>TRCS LN Equity</v>
          </cell>
          <cell r="J251"/>
        </row>
        <row r="252">
          <cell r="D252" t="str">
            <v>WYN LN Equity</v>
          </cell>
          <cell r="J252"/>
        </row>
        <row r="253">
          <cell r="D253" t="str">
            <v>ABT US Equity</v>
          </cell>
          <cell r="J253" t="str">
            <v>Hold</v>
          </cell>
        </row>
        <row r="254">
          <cell r="D254" t="str">
            <v>ABBV US Equity</v>
          </cell>
          <cell r="J254"/>
        </row>
        <row r="255">
          <cell r="D255" t="str">
            <v>ATR US Equity</v>
          </cell>
          <cell r="J255"/>
        </row>
        <row r="256">
          <cell r="D256" t="str">
            <v>BDX US Equity</v>
          </cell>
          <cell r="J256" t="str">
            <v>Hold</v>
          </cell>
        </row>
        <row r="257">
          <cell r="D257" t="str">
            <v>CSCO US Equity</v>
          </cell>
          <cell r="J257"/>
        </row>
        <row r="258">
          <cell r="D258" t="str">
            <v>ECL US Equity</v>
          </cell>
          <cell r="J258" t="str">
            <v>Add</v>
          </cell>
        </row>
        <row r="259">
          <cell r="D259" t="str">
            <v>EW US Equity</v>
          </cell>
          <cell r="J259" t="str">
            <v>Add</v>
          </cell>
        </row>
        <row r="260">
          <cell r="D260" t="str">
            <v>ERII US Equity</v>
          </cell>
          <cell r="J260"/>
        </row>
        <row r="261">
          <cell r="D261" t="str">
            <v>FLO US Equity</v>
          </cell>
          <cell r="J261"/>
        </row>
        <row r="262">
          <cell r="D262" t="str">
            <v>HLIO US Equity</v>
          </cell>
          <cell r="J262"/>
        </row>
        <row r="263">
          <cell r="D263" t="str">
            <v>MTD US Equity</v>
          </cell>
          <cell r="J263" t="str">
            <v>Hold</v>
          </cell>
        </row>
        <row r="264">
          <cell r="D264" t="str">
            <v>MSFT US Equity</v>
          </cell>
          <cell r="J264" t="str">
            <v>Hold</v>
          </cell>
        </row>
        <row r="265">
          <cell r="D265" t="str">
            <v>NNN US Equity</v>
          </cell>
          <cell r="J265"/>
        </row>
        <row r="266">
          <cell r="D266" t="str">
            <v>OMCL US Equity</v>
          </cell>
          <cell r="J266" t="str">
            <v>Add on weakness</v>
          </cell>
        </row>
        <row r="267">
          <cell r="D267" t="str">
            <v>PAYX US Equity</v>
          </cell>
          <cell r="J267" t="str">
            <v>Hold</v>
          </cell>
        </row>
        <row r="268">
          <cell r="D268" t="str">
            <v>T CN Equity</v>
          </cell>
          <cell r="J268"/>
        </row>
        <row r="269">
          <cell r="D269" t="str">
            <v>USPH US Equity</v>
          </cell>
          <cell r="J269"/>
        </row>
        <row r="270">
          <cell r="D270" t="str">
            <v>WSO US Equity</v>
          </cell>
          <cell r="J270" t="str">
            <v>Hold</v>
          </cell>
        </row>
        <row r="271">
          <cell r="D271" t="str">
            <v>ABC LN Equity</v>
          </cell>
          <cell r="J271" t="str">
            <v>Hold</v>
          </cell>
        </row>
        <row r="272">
          <cell r="D272" t="str">
            <v>ARB AU Equity</v>
          </cell>
          <cell r="J272" t="str">
            <v>Hold</v>
          </cell>
        </row>
        <row r="273">
          <cell r="D273" t="str">
            <v>BAP AU Equity</v>
          </cell>
          <cell r="J273" t="str">
            <v>Hold</v>
          </cell>
        </row>
        <row r="274">
          <cell r="D274" t="str">
            <v>SHL AU Equity</v>
          </cell>
          <cell r="J274" t="str">
            <v>Hold</v>
          </cell>
        </row>
        <row r="275">
          <cell r="D275" t="str">
            <v>TNE AU Equity</v>
          </cell>
          <cell r="J275" t="str">
            <v>Hold</v>
          </cell>
        </row>
        <row r="276">
          <cell r="D276" t="str">
            <v>XRO AU Equity</v>
          </cell>
          <cell r="J276" t="str">
            <v>Hold</v>
          </cell>
        </row>
        <row r="277">
          <cell r="D277" t="str">
            <v>MTN SJ Equity</v>
          </cell>
          <cell r="J277" t="str">
            <v>Hold</v>
          </cell>
        </row>
        <row r="278">
          <cell r="D278" t="str">
            <v>2020 HK Equity</v>
          </cell>
          <cell r="J278" t="str">
            <v>Hold</v>
          </cell>
        </row>
        <row r="279">
          <cell r="D279" t="str">
            <v>APNT IN Equity</v>
          </cell>
          <cell r="J279" t="str">
            <v>Hold</v>
          </cell>
        </row>
        <row r="280">
          <cell r="D280" t="str">
            <v>BRIT IN Equity</v>
          </cell>
          <cell r="J280" t="str">
            <v>Hold</v>
          </cell>
        </row>
        <row r="281">
          <cell r="D281" t="str">
            <v>2360 TT Equity</v>
          </cell>
          <cell r="J281" t="str">
            <v>Hold</v>
          </cell>
        </row>
        <row r="282">
          <cell r="D282" t="str">
            <v>CROMPTON IN Equity</v>
          </cell>
          <cell r="J282" t="str">
            <v>Hold</v>
          </cell>
        </row>
        <row r="283">
          <cell r="D283" t="str">
            <v>DABUR IN Equity</v>
          </cell>
          <cell r="J283" t="str">
            <v>Hold</v>
          </cell>
        </row>
        <row r="284">
          <cell r="D284" t="str">
            <v>101 HK Equity</v>
          </cell>
          <cell r="J284" t="str">
            <v>Hold</v>
          </cell>
        </row>
        <row r="285">
          <cell r="D285" t="str">
            <v>HUVR IN Equity</v>
          </cell>
          <cell r="J285" t="str">
            <v>Hold</v>
          </cell>
        </row>
        <row r="286">
          <cell r="D286" t="str">
            <v>9618 HK Equity</v>
          </cell>
          <cell r="J286" t="str">
            <v>Hold</v>
          </cell>
        </row>
        <row r="287">
          <cell r="D287" t="str">
            <v>6680 HK Equity</v>
          </cell>
          <cell r="J287" t="str">
            <v>Hold</v>
          </cell>
        </row>
        <row r="288">
          <cell r="D288" t="str">
            <v>KLBF IJ Equity</v>
          </cell>
          <cell r="J288" t="str">
            <v>Hold</v>
          </cell>
        </row>
        <row r="289">
          <cell r="D289" t="str">
            <v>051900 KS Equity</v>
          </cell>
          <cell r="J289" t="str">
            <v>Hold</v>
          </cell>
        </row>
        <row r="290">
          <cell r="D290" t="str">
            <v>MM IN Equity</v>
          </cell>
          <cell r="J290" t="str">
            <v>Hold</v>
          </cell>
        </row>
        <row r="291">
          <cell r="D291" t="str">
            <v>MRCO IN Equity</v>
          </cell>
          <cell r="J291" t="str">
            <v>Hold</v>
          </cell>
        </row>
        <row r="292">
          <cell r="D292" t="str">
            <v>METROHL IN Equity</v>
          </cell>
          <cell r="J292" t="str">
            <v>Hold</v>
          </cell>
        </row>
        <row r="293">
          <cell r="D293" t="str">
            <v>000333 CH Equity</v>
          </cell>
          <cell r="J293" t="str">
            <v>Hold</v>
          </cell>
        </row>
        <row r="294">
          <cell r="D294" t="str">
            <v>PNJ VN Equity</v>
          </cell>
          <cell r="J294" t="str">
            <v>Hold</v>
          </cell>
        </row>
        <row r="295">
          <cell r="D295" t="str">
            <v>2912 TT Equity</v>
          </cell>
          <cell r="J295" t="str">
            <v>Hold</v>
          </cell>
        </row>
        <row r="296">
          <cell r="D296" t="str">
            <v>1066 HK Equity</v>
          </cell>
          <cell r="J296" t="str">
            <v>Hold</v>
          </cell>
        </row>
        <row r="297">
          <cell r="D297" t="str">
            <v>THBEV SP Equity</v>
          </cell>
          <cell r="J297" t="str">
            <v>Hold</v>
          </cell>
        </row>
        <row r="298">
          <cell r="D298" t="str">
            <v>TTAN IN Equity</v>
          </cell>
          <cell r="J298" t="str">
            <v>Hold</v>
          </cell>
        </row>
        <row r="299">
          <cell r="D299" t="str">
            <v>696 HK Equity</v>
          </cell>
          <cell r="J299" t="str">
            <v>Hold</v>
          </cell>
        </row>
        <row r="300">
          <cell r="D300" t="str">
            <v>TCOM US Equity</v>
          </cell>
          <cell r="J300" t="str">
            <v>Hold</v>
          </cell>
        </row>
        <row r="301">
          <cell r="D301" t="str">
            <v>ULTJ IJ Equity</v>
          </cell>
          <cell r="J301" t="str">
            <v>Hold</v>
          </cell>
        </row>
        <row r="302">
          <cell r="D302" t="str">
            <v>VNM VN Equity</v>
          </cell>
          <cell r="J302" t="str">
            <v>Hold</v>
          </cell>
        </row>
        <row r="303">
          <cell r="D303" t="str">
            <v>345 HK Equity</v>
          </cell>
          <cell r="J303" t="str">
            <v>Hold</v>
          </cell>
        </row>
        <row r="304">
          <cell r="D304" t="str">
            <v>1579 HK Equity</v>
          </cell>
          <cell r="J304" t="str">
            <v>Hold</v>
          </cell>
        </row>
        <row r="305">
          <cell r="D305" t="str">
            <v>JMT PL Equity</v>
          </cell>
          <cell r="J305" t="str">
            <v>Hold</v>
          </cell>
        </row>
        <row r="306">
          <cell r="D306" t="str">
            <v>AKO/B US Equity</v>
          </cell>
          <cell r="J306" t="str">
            <v>Hold</v>
          </cell>
        </row>
        <row r="307">
          <cell r="D307" t="str">
            <v>FEMSAUBD MM Equity</v>
          </cell>
          <cell r="J307" t="str">
            <v>Hold</v>
          </cell>
        </row>
        <row r="308">
          <cell r="D308" t="str">
            <v>RENT3 BZ Equity</v>
          </cell>
          <cell r="J308" t="str">
            <v>Hold</v>
          </cell>
        </row>
        <row r="309">
          <cell r="D309" t="str">
            <v>WALMEX* MM Equity</v>
          </cell>
          <cell r="J309" t="str">
            <v>Hold</v>
          </cell>
        </row>
        <row r="310">
          <cell r="D310" t="str">
            <v>WEGE3 BZ Equity</v>
          </cell>
          <cell r="J310" t="str">
            <v>Hold</v>
          </cell>
        </row>
        <row r="311">
          <cell r="D311" t="str">
            <v>JFC PM Equity</v>
          </cell>
          <cell r="J311" t="str">
            <v>Hold</v>
          </cell>
        </row>
        <row r="312">
          <cell r="D312" t="str">
            <v>WLCON PM Equity</v>
          </cell>
          <cell r="J312" t="str">
            <v>Hold</v>
          </cell>
        </row>
        <row r="313">
          <cell r="D313" t="str">
            <v>AI FP Equity</v>
          </cell>
          <cell r="J313" t="str">
            <v>Hold</v>
          </cell>
        </row>
        <row r="314">
          <cell r="D314" t="str">
            <v>ASML NA Equity</v>
          </cell>
          <cell r="J314" t="str">
            <v>Hold</v>
          </cell>
        </row>
        <row r="315">
          <cell r="D315" t="str">
            <v>BSL GR Equity</v>
          </cell>
          <cell r="J315" t="str">
            <v>Hold</v>
          </cell>
        </row>
        <row r="316">
          <cell r="D316" t="str">
            <v>BEAN SW Equity</v>
          </cell>
          <cell r="J316" t="str">
            <v>Hold</v>
          </cell>
        </row>
        <row r="317">
          <cell r="D317" t="str">
            <v>HNL GR Equity</v>
          </cell>
          <cell r="J317" t="str">
            <v>Hold</v>
          </cell>
        </row>
        <row r="318">
          <cell r="D318" t="str">
            <v>FLS DC Equity</v>
          </cell>
          <cell r="J318" t="str">
            <v>Hold</v>
          </cell>
        </row>
        <row r="319">
          <cell r="D319" t="str">
            <v>HMS SS Equity</v>
          </cell>
          <cell r="J319" t="str">
            <v>Hold</v>
          </cell>
        </row>
        <row r="320">
          <cell r="D320" t="str">
            <v>KYGA ID Equity</v>
          </cell>
          <cell r="J320" t="str">
            <v>Hold</v>
          </cell>
        </row>
        <row r="321">
          <cell r="D321" t="str">
            <v>KNIN sw Equity</v>
          </cell>
          <cell r="J321" t="str">
            <v>Hold</v>
          </cell>
        </row>
        <row r="322">
          <cell r="D322" t="str">
            <v>NOVOB DC Equity</v>
          </cell>
          <cell r="J322" t="str">
            <v>Hold</v>
          </cell>
        </row>
        <row r="323">
          <cell r="D323" t="str">
            <v>OSSR DC Equity</v>
          </cell>
          <cell r="J323" t="str">
            <v>Hold</v>
          </cell>
        </row>
        <row r="324">
          <cell r="D324" t="str">
            <v>RBT FP Equity</v>
          </cell>
          <cell r="J324" t="str">
            <v>Hold</v>
          </cell>
        </row>
        <row r="325">
          <cell r="D325" t="str">
            <v>RUI FP Equity</v>
          </cell>
          <cell r="J325" t="str">
            <v>Hold</v>
          </cell>
        </row>
        <row r="326">
          <cell r="D326" t="str">
            <v>SAP GR Equity</v>
          </cell>
          <cell r="J326" t="str">
            <v>Hold</v>
          </cell>
        </row>
        <row r="327">
          <cell r="D327" t="str">
            <v>SU FP Equity</v>
          </cell>
          <cell r="J327" t="str">
            <v>Hold</v>
          </cell>
        </row>
        <row r="328">
          <cell r="D328" t="str">
            <v>SGSN SW Equity</v>
          </cell>
          <cell r="J328" t="str">
            <v>Hold</v>
          </cell>
        </row>
        <row r="329">
          <cell r="D329" t="str">
            <v>SIM DC Equity</v>
          </cell>
          <cell r="J329" t="str">
            <v>Hold</v>
          </cell>
        </row>
        <row r="330">
          <cell r="D330" t="str">
            <v>SOI FP Equity</v>
          </cell>
          <cell r="J330" t="str">
            <v>Hold</v>
          </cell>
        </row>
        <row r="331">
          <cell r="D331" t="str">
            <v>SO FP Equity</v>
          </cell>
          <cell r="J331" t="str">
            <v>Hold</v>
          </cell>
        </row>
        <row r="332">
          <cell r="D332" t="str">
            <v>SOON SW Equity</v>
          </cell>
          <cell r="J332" t="str">
            <v>Hold</v>
          </cell>
        </row>
        <row r="333">
          <cell r="D333" t="str">
            <v>TEP FP Equity</v>
          </cell>
          <cell r="J333" t="str">
            <v>Hold</v>
          </cell>
        </row>
        <row r="334">
          <cell r="D334" t="str">
            <v>TTE FP Equity</v>
          </cell>
          <cell r="J334" t="str">
            <v>Hold</v>
          </cell>
        </row>
        <row r="335">
          <cell r="D335" t="str">
            <v>7747 JP Equity</v>
          </cell>
          <cell r="J335" t="str">
            <v>Hold</v>
          </cell>
        </row>
        <row r="336">
          <cell r="D336" t="str">
            <v>7826 JP Equity</v>
          </cell>
          <cell r="J336" t="str">
            <v>Add</v>
          </cell>
        </row>
        <row r="337">
          <cell r="D337" t="str">
            <v>9962 JP Equity</v>
          </cell>
          <cell r="J337" t="str">
            <v>Hold</v>
          </cell>
        </row>
        <row r="338">
          <cell r="D338" t="str">
            <v>6268 JP Equity</v>
          </cell>
          <cell r="J338" t="str">
            <v>Hold</v>
          </cell>
        </row>
        <row r="339">
          <cell r="D339" t="str">
            <v>4021 JP Equity</v>
          </cell>
          <cell r="J339" t="str">
            <v>Hold</v>
          </cell>
        </row>
        <row r="340">
          <cell r="D340" t="str">
            <v>7701 JP Equity</v>
          </cell>
          <cell r="J340" t="str">
            <v>Hold</v>
          </cell>
        </row>
        <row r="341">
          <cell r="D341" t="str">
            <v>BAG LN Equity</v>
          </cell>
          <cell r="J341" t="str">
            <v>Hold</v>
          </cell>
        </row>
        <row r="342">
          <cell r="D342" t="str">
            <v>AGR LN Equity</v>
          </cell>
          <cell r="J342" t="str">
            <v>Hold</v>
          </cell>
        </row>
        <row r="343">
          <cell r="D343" t="str">
            <v>CRW LN Equity</v>
          </cell>
          <cell r="J343" t="str">
            <v>Hold</v>
          </cell>
        </row>
        <row r="344">
          <cell r="D344" t="str">
            <v>CRDA LN Equity</v>
          </cell>
          <cell r="J344" t="str">
            <v>Hold</v>
          </cell>
        </row>
        <row r="345">
          <cell r="D345" t="str">
            <v>GBG LN Equity</v>
          </cell>
          <cell r="J345" t="str">
            <v>Hold</v>
          </cell>
        </row>
        <row r="346">
          <cell r="D346" t="str">
            <v>HILS LN Equity</v>
          </cell>
          <cell r="J346" t="str">
            <v>Hold</v>
          </cell>
        </row>
        <row r="347">
          <cell r="D347" t="str">
            <v>FSJ LN Equity</v>
          </cell>
          <cell r="J347" t="str">
            <v>Hold</v>
          </cell>
        </row>
        <row r="348">
          <cell r="D348" t="str">
            <v>LLOY LN Equity</v>
          </cell>
          <cell r="J348" t="str">
            <v>Hold</v>
          </cell>
        </row>
        <row r="349">
          <cell r="D349" t="str">
            <v>MPE LN Equity</v>
          </cell>
          <cell r="J349" t="str">
            <v>Hold</v>
          </cell>
        </row>
        <row r="350">
          <cell r="D350" t="str">
            <v>NG/ LN Equity</v>
          </cell>
          <cell r="J350" t="str">
            <v>Hold</v>
          </cell>
        </row>
        <row r="351">
          <cell r="D351" t="str">
            <v>PRV LN Equity</v>
          </cell>
          <cell r="J351" t="str">
            <v>Hold</v>
          </cell>
        </row>
        <row r="352">
          <cell r="D352" t="str">
            <v>RIO LN Equity</v>
          </cell>
          <cell r="J352" t="str">
            <v>Hold</v>
          </cell>
        </row>
        <row r="353">
          <cell r="D353" t="str">
            <v>ROR LN Equity</v>
          </cell>
          <cell r="J353"/>
        </row>
        <row r="354">
          <cell r="D354" t="str">
            <v>SGRO LN Equity</v>
          </cell>
          <cell r="J354" t="str">
            <v>Hold</v>
          </cell>
        </row>
        <row r="355">
          <cell r="D355" t="str">
            <v>SHEL LN Equity</v>
          </cell>
          <cell r="J355" t="str">
            <v>Hold</v>
          </cell>
        </row>
        <row r="356">
          <cell r="D356" t="str">
            <v>SXS LN Equity</v>
          </cell>
          <cell r="J356" t="str">
            <v>Hold</v>
          </cell>
        </row>
        <row r="357">
          <cell r="D357" t="str">
            <v>SPX LN Equity</v>
          </cell>
          <cell r="J357" t="str">
            <v>Hold</v>
          </cell>
        </row>
        <row r="358">
          <cell r="D358" t="str">
            <v>SSE LN Equity</v>
          </cell>
          <cell r="J358" t="str">
            <v>Hold</v>
          </cell>
        </row>
        <row r="359">
          <cell r="D359" t="str">
            <v>TET ln Equity</v>
          </cell>
          <cell r="J359" t="str">
            <v>Hold</v>
          </cell>
        </row>
        <row r="360">
          <cell r="D360" t="str">
            <v>WEIR LN Equity</v>
          </cell>
          <cell r="J360" t="str">
            <v>Hold</v>
          </cell>
        </row>
        <row r="361">
          <cell r="D361" t="str">
            <v>XPP LN Equity</v>
          </cell>
          <cell r="J361" t="str">
            <v>Hold</v>
          </cell>
        </row>
        <row r="362">
          <cell r="D362" t="str">
            <v>AMS LN Equity</v>
          </cell>
          <cell r="J362" t="str">
            <v>Hold</v>
          </cell>
        </row>
        <row r="363">
          <cell r="D363" t="str">
            <v>APH LN Equity</v>
          </cell>
          <cell r="J363"/>
        </row>
        <row r="364">
          <cell r="D364" t="str">
            <v>CHH LN Equity</v>
          </cell>
          <cell r="J364"/>
        </row>
        <row r="365">
          <cell r="D365" t="str">
            <v>DOTD LN Equity</v>
          </cell>
          <cell r="J365"/>
        </row>
        <row r="366">
          <cell r="D366" t="str">
            <v>EMIS LN Equity</v>
          </cell>
          <cell r="J366"/>
        </row>
        <row r="367">
          <cell r="D367" t="str">
            <v>TUNE LN Equity</v>
          </cell>
          <cell r="J367"/>
        </row>
        <row r="368">
          <cell r="D368" t="str">
            <v>GAMA LN Equity</v>
          </cell>
          <cell r="J368"/>
        </row>
        <row r="369">
          <cell r="D369" t="str">
            <v>IDOX LN Equity</v>
          </cell>
          <cell r="J369"/>
        </row>
        <row r="370">
          <cell r="D370" t="str">
            <v>JHD LN Equity</v>
          </cell>
          <cell r="J370"/>
        </row>
        <row r="371">
          <cell r="D371" t="str">
            <v>JSG LN Equity</v>
          </cell>
          <cell r="J371"/>
        </row>
        <row r="372">
          <cell r="D372" t="str">
            <v>JDG LN Equity</v>
          </cell>
          <cell r="J372"/>
        </row>
        <row r="373">
          <cell r="D373" t="str">
            <v>LTHM LN Equity</v>
          </cell>
          <cell r="J373"/>
        </row>
        <row r="374">
          <cell r="D374" t="str">
            <v>LTG LN Equity</v>
          </cell>
          <cell r="J374"/>
        </row>
        <row r="375">
          <cell r="D375" t="str">
            <v>MTW LN Equity</v>
          </cell>
          <cell r="J375"/>
        </row>
        <row r="376">
          <cell r="D376" t="str">
            <v>NICL LN Equity</v>
          </cell>
          <cell r="J376"/>
        </row>
        <row r="377">
          <cell r="D377" t="str">
            <v>NWF LN Equity</v>
          </cell>
          <cell r="J377"/>
        </row>
        <row r="378">
          <cell r="D378" t="str">
            <v>RNWH LN Equity</v>
          </cell>
          <cell r="J378"/>
        </row>
        <row r="379">
          <cell r="D379" t="str">
            <v>RST LN Equity</v>
          </cell>
          <cell r="J379"/>
        </row>
        <row r="380">
          <cell r="D380" t="str">
            <v>RWS LN Equity</v>
          </cell>
          <cell r="J380"/>
        </row>
        <row r="381">
          <cell r="D381" t="str">
            <v>SOM LN Equity</v>
          </cell>
          <cell r="J381"/>
        </row>
        <row r="382">
          <cell r="D382" t="str">
            <v>KETL LN Equity</v>
          </cell>
          <cell r="J382"/>
        </row>
        <row r="383">
          <cell r="D383" t="str">
            <v>TFW LN Equity</v>
          </cell>
          <cell r="J383"/>
        </row>
        <row r="384">
          <cell r="D384" t="str">
            <v>TRCS LN Equity</v>
          </cell>
          <cell r="J384"/>
        </row>
        <row r="385">
          <cell r="D385" t="str">
            <v>WYN LN Equity</v>
          </cell>
          <cell r="J385"/>
        </row>
        <row r="386">
          <cell r="D386" t="str">
            <v>ABT US Equity</v>
          </cell>
          <cell r="J386" t="str">
            <v>Hold</v>
          </cell>
        </row>
        <row r="387">
          <cell r="D387" t="str">
            <v>ABBV US Equity</v>
          </cell>
          <cell r="J387" t="str">
            <v>Hold</v>
          </cell>
        </row>
        <row r="388">
          <cell r="D388" t="str">
            <v>ATR US Equity</v>
          </cell>
          <cell r="J388" t="str">
            <v>Hold</v>
          </cell>
        </row>
        <row r="389">
          <cell r="D389" t="str">
            <v>BDX US Equity</v>
          </cell>
          <cell r="J389" t="str">
            <v>Hold</v>
          </cell>
        </row>
        <row r="390">
          <cell r="D390" t="str">
            <v>CSCO US Equity</v>
          </cell>
          <cell r="J390" t="str">
            <v>Hold</v>
          </cell>
        </row>
        <row r="391">
          <cell r="D391" t="str">
            <v>ECL US Equity</v>
          </cell>
          <cell r="J391" t="str">
            <v>Hold</v>
          </cell>
        </row>
        <row r="392">
          <cell r="D392" t="str">
            <v>EW US Equity</v>
          </cell>
          <cell r="J392" t="str">
            <v>Hold</v>
          </cell>
        </row>
        <row r="393">
          <cell r="D393" t="str">
            <v>ERII US Equity</v>
          </cell>
          <cell r="J393" t="str">
            <v>Hold</v>
          </cell>
        </row>
        <row r="394">
          <cell r="D394" t="str">
            <v>FLO US Equity</v>
          </cell>
          <cell r="J394" t="str">
            <v>Hold</v>
          </cell>
        </row>
        <row r="395">
          <cell r="D395" t="str">
            <v>GRC US Equity</v>
          </cell>
          <cell r="J395" t="str">
            <v>Hold</v>
          </cell>
        </row>
        <row r="396">
          <cell r="D396" t="str">
            <v>HLIO US Equity</v>
          </cell>
          <cell r="J396" t="str">
            <v>Hold</v>
          </cell>
        </row>
        <row r="397">
          <cell r="D397" t="str">
            <v>MTD US Equity</v>
          </cell>
          <cell r="J397" t="str">
            <v>Hold</v>
          </cell>
        </row>
        <row r="398">
          <cell r="D398" t="str">
            <v>MSFT US Equity</v>
          </cell>
          <cell r="J398" t="str">
            <v>Hold</v>
          </cell>
        </row>
        <row r="399">
          <cell r="D399" t="str">
            <v>NNN US Equity</v>
          </cell>
          <cell r="J399" t="str">
            <v>Hold</v>
          </cell>
        </row>
        <row r="400">
          <cell r="D400" t="str">
            <v>OMCL US Equity</v>
          </cell>
          <cell r="J400" t="str">
            <v>Hold</v>
          </cell>
        </row>
        <row r="401">
          <cell r="D401" t="str">
            <v>PAYX US Equity</v>
          </cell>
          <cell r="J401" t="str">
            <v>Hold</v>
          </cell>
        </row>
        <row r="402">
          <cell r="D402" t="str">
            <v>T CN Equity</v>
          </cell>
          <cell r="J402" t="str">
            <v>Hold</v>
          </cell>
        </row>
        <row r="403">
          <cell r="D403" t="str">
            <v>USPH US Equity</v>
          </cell>
          <cell r="J403" t="str">
            <v>Hold</v>
          </cell>
        </row>
        <row r="404">
          <cell r="D404" t="str">
            <v>WSO US Equity</v>
          </cell>
          <cell r="J404" t="str">
            <v>Hold</v>
          </cell>
        </row>
        <row r="405">
          <cell r="D405" t="str">
            <v>ABC LN Equity</v>
          </cell>
          <cell r="J405" t="str">
            <v>Hold</v>
          </cell>
        </row>
        <row r="406">
          <cell r="D406" t="str">
            <v>ARB AU Equity</v>
          </cell>
          <cell r="J406" t="str">
            <v>Hold</v>
          </cell>
        </row>
        <row r="407">
          <cell r="D407" t="str">
            <v>BAP AU Equity</v>
          </cell>
          <cell r="J407" t="str">
            <v>Hold</v>
          </cell>
        </row>
        <row r="408">
          <cell r="D408" t="str">
            <v>SHL AU Equity</v>
          </cell>
          <cell r="J408" t="str">
            <v>Hold</v>
          </cell>
        </row>
        <row r="409">
          <cell r="D409" t="str">
            <v>TNE AU Equity</v>
          </cell>
          <cell r="J409" t="str">
            <v>Hold</v>
          </cell>
        </row>
        <row r="410">
          <cell r="D410" t="str">
            <v>XRO AU Equity</v>
          </cell>
          <cell r="J410" t="str">
            <v>Hold</v>
          </cell>
        </row>
        <row r="411">
          <cell r="D411" t="str">
            <v>MTN SJ Equity</v>
          </cell>
          <cell r="J411" t="str">
            <v>Hold</v>
          </cell>
        </row>
        <row r="412">
          <cell r="D412" t="str">
            <v>2020 HK Equity</v>
          </cell>
          <cell r="J412" t="str">
            <v>Hold</v>
          </cell>
        </row>
        <row r="413">
          <cell r="D413" t="str">
            <v>APNT IN Equity</v>
          </cell>
          <cell r="J413" t="str">
            <v>Hold</v>
          </cell>
        </row>
        <row r="414">
          <cell r="D414" t="str">
            <v>BRIT IN Equity</v>
          </cell>
          <cell r="J414" t="str">
            <v>Hold</v>
          </cell>
        </row>
        <row r="415">
          <cell r="D415" t="str">
            <v>2360 TT Equity</v>
          </cell>
          <cell r="J415" t="str">
            <v>Hold</v>
          </cell>
        </row>
        <row r="416">
          <cell r="D416" t="str">
            <v>CROMPTON IN Equity</v>
          </cell>
          <cell r="J416" t="str">
            <v>Hold</v>
          </cell>
        </row>
        <row r="417">
          <cell r="D417" t="str">
            <v>DABUR IN Equity</v>
          </cell>
          <cell r="J417" t="str">
            <v>Hold</v>
          </cell>
        </row>
        <row r="418">
          <cell r="D418" t="str">
            <v>101 HK Equity</v>
          </cell>
          <cell r="J418" t="str">
            <v>Hold</v>
          </cell>
        </row>
        <row r="419">
          <cell r="D419" t="str">
            <v>HUVR IN Equity</v>
          </cell>
          <cell r="J419" t="str">
            <v>Hold</v>
          </cell>
        </row>
        <row r="420">
          <cell r="D420" t="str">
            <v>9618 HK Equity</v>
          </cell>
          <cell r="J420" t="str">
            <v>Hold</v>
          </cell>
        </row>
        <row r="421">
          <cell r="D421" t="str">
            <v>6680 HK Equity</v>
          </cell>
          <cell r="J421" t="str">
            <v>Hold</v>
          </cell>
        </row>
        <row r="422">
          <cell r="D422" t="str">
            <v>KLBF IJ Equity</v>
          </cell>
          <cell r="J422" t="str">
            <v>Hold</v>
          </cell>
        </row>
        <row r="423">
          <cell r="D423" t="str">
            <v>051900 KS Equity</v>
          </cell>
          <cell r="J423" t="str">
            <v>Hold</v>
          </cell>
        </row>
        <row r="424">
          <cell r="D424" t="str">
            <v>MM IN Equity</v>
          </cell>
          <cell r="J424" t="str">
            <v>Hold</v>
          </cell>
        </row>
        <row r="425">
          <cell r="D425" t="str">
            <v>MRCO IN Equity</v>
          </cell>
          <cell r="J425" t="str">
            <v>Hold</v>
          </cell>
        </row>
        <row r="426">
          <cell r="D426" t="str">
            <v>METROHL IN Equity</v>
          </cell>
          <cell r="J426" t="str">
            <v>Add</v>
          </cell>
        </row>
        <row r="427">
          <cell r="D427" t="str">
            <v>000333 CH Equity</v>
          </cell>
          <cell r="J427" t="str">
            <v>Hold</v>
          </cell>
        </row>
        <row r="428">
          <cell r="D428" t="str">
            <v>PNJ VN Equity</v>
          </cell>
          <cell r="J428" t="str">
            <v>Hold</v>
          </cell>
        </row>
        <row r="429">
          <cell r="D429" t="str">
            <v>2912 TT Equity</v>
          </cell>
          <cell r="J429" t="str">
            <v>Hold</v>
          </cell>
        </row>
        <row r="430">
          <cell r="D430" t="str">
            <v>1066 HK Equity</v>
          </cell>
          <cell r="J430" t="str">
            <v>Hold</v>
          </cell>
        </row>
        <row r="431">
          <cell r="D431" t="str">
            <v>THBEV SP Equity</v>
          </cell>
          <cell r="J431" t="str">
            <v>Hold</v>
          </cell>
        </row>
        <row r="432">
          <cell r="D432" t="str">
            <v>TTAN IN Equity</v>
          </cell>
          <cell r="J432" t="str">
            <v>Hold</v>
          </cell>
        </row>
        <row r="433">
          <cell r="D433" t="str">
            <v>696 HK Equity</v>
          </cell>
          <cell r="J433" t="str">
            <v>Hold</v>
          </cell>
        </row>
        <row r="434">
          <cell r="D434" t="str">
            <v>TCOM US Equity</v>
          </cell>
          <cell r="J434" t="str">
            <v>Hold</v>
          </cell>
        </row>
        <row r="435">
          <cell r="D435" t="str">
            <v>ULTJ IJ Equity</v>
          </cell>
          <cell r="J435" t="str">
            <v>Hold</v>
          </cell>
        </row>
        <row r="436">
          <cell r="D436" t="str">
            <v>VNM VN Equity</v>
          </cell>
          <cell r="J436" t="str">
            <v>Hold</v>
          </cell>
        </row>
        <row r="437">
          <cell r="D437" t="str">
            <v>345 HK Equity</v>
          </cell>
          <cell r="J437" t="str">
            <v>Hold</v>
          </cell>
        </row>
        <row r="438">
          <cell r="D438" t="str">
            <v>1579 HK Equity</v>
          </cell>
          <cell r="J438" t="str">
            <v>Hold</v>
          </cell>
        </row>
        <row r="439">
          <cell r="D439" t="str">
            <v>JMT PL Equity</v>
          </cell>
          <cell r="J439" t="str">
            <v>Hold</v>
          </cell>
        </row>
        <row r="440">
          <cell r="D440" t="str">
            <v>AKO/B US Equity</v>
          </cell>
          <cell r="J440" t="str">
            <v>Hold</v>
          </cell>
        </row>
        <row r="441">
          <cell r="D441" t="str">
            <v>FEMSAUBD MM Equity</v>
          </cell>
          <cell r="J441" t="str">
            <v>Hold</v>
          </cell>
        </row>
        <row r="442">
          <cell r="D442" t="str">
            <v>RENT3 BZ Equity</v>
          </cell>
          <cell r="J442" t="str">
            <v>Hold</v>
          </cell>
        </row>
        <row r="443">
          <cell r="D443" t="str">
            <v>WALMEX* MM Equity</v>
          </cell>
          <cell r="J443" t="str">
            <v>Hold</v>
          </cell>
        </row>
        <row r="444">
          <cell r="D444" t="str">
            <v>WEGE3 BZ Equity</v>
          </cell>
          <cell r="J444" t="str">
            <v>Hold</v>
          </cell>
        </row>
        <row r="445">
          <cell r="D445" t="str">
            <v>AMX US Equity</v>
          </cell>
          <cell r="J445" t="str">
            <v>Ammunition</v>
          </cell>
        </row>
        <row r="446">
          <cell r="D446" t="str">
            <v>JFC PM Equity</v>
          </cell>
          <cell r="J446" t="str">
            <v>Hold</v>
          </cell>
        </row>
        <row r="447">
          <cell r="D447" t="str">
            <v>WLCON PM Equity</v>
          </cell>
          <cell r="J447" t="str">
            <v>Hold</v>
          </cell>
        </row>
        <row r="448">
          <cell r="D448" t="str">
            <v>AI FP Equity</v>
          </cell>
          <cell r="J448" t="str">
            <v>Hold</v>
          </cell>
        </row>
        <row r="449">
          <cell r="D449" t="str">
            <v>ASML NA Equity</v>
          </cell>
          <cell r="J449" t="str">
            <v>Hold</v>
          </cell>
        </row>
        <row r="450">
          <cell r="D450" t="str">
            <v>BSL GR Equity</v>
          </cell>
          <cell r="J450" t="str">
            <v>Hold</v>
          </cell>
        </row>
        <row r="451">
          <cell r="D451" t="str">
            <v>BEAN SW Equity</v>
          </cell>
          <cell r="J451" t="str">
            <v>Hold</v>
          </cell>
        </row>
        <row r="452">
          <cell r="D452" t="str">
            <v>HNL GR Equity</v>
          </cell>
          <cell r="J452" t="str">
            <v>Ammunition</v>
          </cell>
        </row>
        <row r="453">
          <cell r="D453" t="str">
            <v>FLS DC Equity</v>
          </cell>
          <cell r="J453" t="str">
            <v>Hold</v>
          </cell>
        </row>
        <row r="454">
          <cell r="D454" t="str">
            <v>HMS SS Equity</v>
          </cell>
          <cell r="J454" t="str">
            <v>Hold</v>
          </cell>
        </row>
        <row r="455">
          <cell r="D455" t="str">
            <v>KYGA ID Equity</v>
          </cell>
          <cell r="J455" t="str">
            <v>Hold</v>
          </cell>
        </row>
        <row r="456">
          <cell r="D456" t="str">
            <v>KNIN sw Equity</v>
          </cell>
          <cell r="J456" t="str">
            <v>Hold</v>
          </cell>
        </row>
        <row r="457">
          <cell r="D457" t="str">
            <v>NOVOB DC Equity</v>
          </cell>
          <cell r="J457" t="str">
            <v>Hold</v>
          </cell>
        </row>
        <row r="458">
          <cell r="D458" t="str">
            <v>OSSR DC Equity</v>
          </cell>
          <cell r="J458" t="str">
            <v>Hold</v>
          </cell>
        </row>
        <row r="459">
          <cell r="D459" t="str">
            <v>RBT FP Equity</v>
          </cell>
          <cell r="J459" t="str">
            <v>Hold</v>
          </cell>
        </row>
        <row r="460">
          <cell r="D460" t="str">
            <v>RUI FP Equity</v>
          </cell>
          <cell r="J460" t="str">
            <v>Hold</v>
          </cell>
        </row>
        <row r="461">
          <cell r="D461" t="str">
            <v>SAP GR Equity</v>
          </cell>
          <cell r="J461" t="str">
            <v>Hold</v>
          </cell>
        </row>
        <row r="462">
          <cell r="D462" t="str">
            <v>SU FP Equity</v>
          </cell>
          <cell r="J462" t="str">
            <v>Hold</v>
          </cell>
        </row>
        <row r="463">
          <cell r="D463" t="str">
            <v>SGSN SW Equity</v>
          </cell>
          <cell r="J463" t="str">
            <v>Hold</v>
          </cell>
        </row>
        <row r="464">
          <cell r="D464" t="str">
            <v>SIM DC Equity</v>
          </cell>
          <cell r="J464" t="str">
            <v>Hold</v>
          </cell>
        </row>
        <row r="465">
          <cell r="D465" t="str">
            <v>SOI FP Equity</v>
          </cell>
          <cell r="J465" t="str">
            <v>Hold</v>
          </cell>
        </row>
        <row r="466">
          <cell r="D466" t="str">
            <v>SO FP Equity</v>
          </cell>
          <cell r="J466" t="str">
            <v>Hold</v>
          </cell>
        </row>
        <row r="467">
          <cell r="D467" t="str">
            <v>SOON SW Equity</v>
          </cell>
          <cell r="J467" t="str">
            <v>Hold</v>
          </cell>
        </row>
        <row r="468">
          <cell r="D468" t="str">
            <v>TEP FP Equity</v>
          </cell>
          <cell r="J468" t="str">
            <v>Hold</v>
          </cell>
        </row>
        <row r="469">
          <cell r="D469" t="str">
            <v>TTE FP Equity</v>
          </cell>
          <cell r="J469" t="str">
            <v>Hold</v>
          </cell>
        </row>
        <row r="470">
          <cell r="D470" t="str">
            <v>7747 JP Equity</v>
          </cell>
          <cell r="J470" t="str">
            <v>Hold</v>
          </cell>
        </row>
        <row r="471">
          <cell r="D471" t="str">
            <v>7826 JP Equity</v>
          </cell>
          <cell r="J471" t="str">
            <v>Hold</v>
          </cell>
        </row>
        <row r="472">
          <cell r="D472" t="str">
            <v>9962 JP Equity</v>
          </cell>
          <cell r="J472" t="str">
            <v>Hold</v>
          </cell>
        </row>
        <row r="473">
          <cell r="D473" t="str">
            <v>6268 JP Equity</v>
          </cell>
          <cell r="J473" t="str">
            <v>Hold</v>
          </cell>
        </row>
        <row r="474">
          <cell r="D474" t="str">
            <v>4021 JP Equity</v>
          </cell>
          <cell r="J474" t="str">
            <v>Hold</v>
          </cell>
        </row>
        <row r="475">
          <cell r="D475" t="str">
            <v>7701 JP Equity</v>
          </cell>
          <cell r="J475" t="str">
            <v>Add</v>
          </cell>
        </row>
        <row r="476">
          <cell r="D476" t="str">
            <v>BAG LN Equity</v>
          </cell>
          <cell r="J476" t="str">
            <v>Ammunition</v>
          </cell>
        </row>
        <row r="477">
          <cell r="D477" t="str">
            <v>AGR LN Equity</v>
          </cell>
          <cell r="J477" t="str">
            <v>Hold</v>
          </cell>
        </row>
        <row r="478">
          <cell r="D478" t="str">
            <v>CRW LN Equity</v>
          </cell>
          <cell r="J478" t="str">
            <v>Hold</v>
          </cell>
        </row>
        <row r="479">
          <cell r="D479" t="str">
            <v>CRDA LN Equity</v>
          </cell>
          <cell r="J479" t="str">
            <v>Hold</v>
          </cell>
        </row>
        <row r="480">
          <cell r="D480" t="str">
            <v>GBG LN Equity</v>
          </cell>
          <cell r="J480" t="str">
            <v>Add</v>
          </cell>
        </row>
        <row r="481">
          <cell r="D481" t="str">
            <v>HILS LN Equity</v>
          </cell>
          <cell r="J481" t="str">
            <v>Ammunition</v>
          </cell>
        </row>
        <row r="482">
          <cell r="D482" t="str">
            <v>FSJ LN Equity</v>
          </cell>
          <cell r="J482" t="str">
            <v>Ammunition</v>
          </cell>
        </row>
        <row r="483">
          <cell r="D483" t="str">
            <v>LLOY LN Equity</v>
          </cell>
          <cell r="J483" t="str">
            <v>Hold</v>
          </cell>
        </row>
        <row r="484">
          <cell r="D484" t="str">
            <v>MPE LN Equity</v>
          </cell>
          <cell r="J484" t="str">
            <v>Hold</v>
          </cell>
        </row>
        <row r="485">
          <cell r="D485" t="str">
            <v>NG/ LN Equity</v>
          </cell>
          <cell r="J485" t="str">
            <v>Hold</v>
          </cell>
        </row>
        <row r="486">
          <cell r="D486" t="str">
            <v>PRV LN Equity</v>
          </cell>
          <cell r="J486" t="str">
            <v>Hold</v>
          </cell>
        </row>
        <row r="487">
          <cell r="D487" t="str">
            <v>RIO LN Equity</v>
          </cell>
          <cell r="J487" t="str">
            <v>Hold</v>
          </cell>
        </row>
        <row r="488">
          <cell r="D488" t="str">
            <v>ROR LN Equity</v>
          </cell>
          <cell r="J488" t="str">
            <v>Sell</v>
          </cell>
        </row>
        <row r="489">
          <cell r="D489" t="str">
            <v>SGRO LN Equity</v>
          </cell>
          <cell r="J489" t="str">
            <v>Hold</v>
          </cell>
        </row>
        <row r="490">
          <cell r="D490" t="str">
            <v>SHEL LN Equity</v>
          </cell>
          <cell r="J490"/>
        </row>
        <row r="491">
          <cell r="D491" t="str">
            <v>SXS LN Equity</v>
          </cell>
          <cell r="J491" t="str">
            <v>Hold</v>
          </cell>
        </row>
        <row r="492">
          <cell r="D492" t="str">
            <v>SPX LN Equity</v>
          </cell>
          <cell r="J492" t="str">
            <v>Hold</v>
          </cell>
        </row>
        <row r="493">
          <cell r="D493" t="str">
            <v>SSE LN Equity</v>
          </cell>
          <cell r="J493" t="str">
            <v>Hold</v>
          </cell>
        </row>
        <row r="494">
          <cell r="D494" t="str">
            <v>TET ln Equity</v>
          </cell>
          <cell r="J494" t="str">
            <v>Hold</v>
          </cell>
        </row>
        <row r="495">
          <cell r="D495" t="str">
            <v>WEIR LN Equity</v>
          </cell>
          <cell r="J495" t="str">
            <v>Add</v>
          </cell>
        </row>
        <row r="496">
          <cell r="D496" t="str">
            <v>XPP LN Equity</v>
          </cell>
          <cell r="J496" t="str">
            <v>Hold</v>
          </cell>
        </row>
        <row r="497">
          <cell r="D497" t="str">
            <v>AMS LN Equity</v>
          </cell>
          <cell r="J497" t="str">
            <v>Ammunition</v>
          </cell>
        </row>
        <row r="498">
          <cell r="D498" t="str">
            <v>APH LN Equity</v>
          </cell>
          <cell r="J498" t="str">
            <v>Hold</v>
          </cell>
        </row>
        <row r="499">
          <cell r="D499" t="str">
            <v>CHH LN Equity</v>
          </cell>
          <cell r="J499" t="str">
            <v>Hold</v>
          </cell>
        </row>
        <row r="500">
          <cell r="D500" t="str">
            <v>DOTD LN Equity</v>
          </cell>
          <cell r="J500" t="str">
            <v>Hold</v>
          </cell>
        </row>
        <row r="501">
          <cell r="D501" t="str">
            <v>EMIS LN Equity</v>
          </cell>
          <cell r="J501" t="str">
            <v>Hold</v>
          </cell>
        </row>
        <row r="502">
          <cell r="D502" t="str">
            <v>TUNE LN Equity</v>
          </cell>
          <cell r="J502"/>
        </row>
        <row r="503">
          <cell r="D503" t="str">
            <v>GAMA LN Equity</v>
          </cell>
          <cell r="J503" t="str">
            <v>Hold</v>
          </cell>
        </row>
        <row r="504">
          <cell r="D504" t="str">
            <v>IDOX LN Equity</v>
          </cell>
          <cell r="J504" t="str">
            <v>Hold</v>
          </cell>
        </row>
        <row r="505">
          <cell r="D505" t="str">
            <v>JHD LN Equity</v>
          </cell>
          <cell r="J505" t="str">
            <v>Hold</v>
          </cell>
        </row>
        <row r="506">
          <cell r="D506" t="str">
            <v>JSG LN Equity</v>
          </cell>
          <cell r="J506" t="str">
            <v>Add on weakness</v>
          </cell>
        </row>
        <row r="507">
          <cell r="D507" t="str">
            <v>JDG LN Equity</v>
          </cell>
          <cell r="J507" t="str">
            <v>Hold</v>
          </cell>
        </row>
        <row r="508">
          <cell r="D508" t="str">
            <v>LTHM LN Equity</v>
          </cell>
          <cell r="J508" t="str">
            <v>Hold</v>
          </cell>
        </row>
        <row r="509">
          <cell r="D509" t="str">
            <v>LTG LN Equity</v>
          </cell>
          <cell r="J509" t="str">
            <v>Hold</v>
          </cell>
        </row>
        <row r="510">
          <cell r="D510" t="str">
            <v>MTW LN Equity</v>
          </cell>
          <cell r="J510" t="str">
            <v>Ammunition</v>
          </cell>
        </row>
        <row r="511">
          <cell r="D511" t="str">
            <v>NWF LN Equity</v>
          </cell>
          <cell r="J511" t="str">
            <v>Hold</v>
          </cell>
        </row>
        <row r="512">
          <cell r="D512" t="str">
            <v>NICL LN Equity</v>
          </cell>
          <cell r="J512" t="str">
            <v>Hold</v>
          </cell>
        </row>
        <row r="513">
          <cell r="D513" t="str">
            <v>RNWH LN Equity</v>
          </cell>
          <cell r="J513" t="str">
            <v>Hold</v>
          </cell>
        </row>
        <row r="514">
          <cell r="D514" t="str">
            <v>RST LN Equity</v>
          </cell>
          <cell r="J514" t="str">
            <v>Hold</v>
          </cell>
        </row>
        <row r="515">
          <cell r="D515" t="str">
            <v>RWS LN Equity</v>
          </cell>
          <cell r="J515" t="str">
            <v>Hold</v>
          </cell>
        </row>
        <row r="516">
          <cell r="D516" t="str">
            <v>SOM LN Equity</v>
          </cell>
          <cell r="J516" t="str">
            <v>Hold</v>
          </cell>
        </row>
        <row r="517">
          <cell r="D517" t="str">
            <v>KETL LN Equity</v>
          </cell>
          <cell r="J517" t="str">
            <v>Hold</v>
          </cell>
        </row>
        <row r="518">
          <cell r="D518" t="str">
            <v>TFW LN Equity</v>
          </cell>
          <cell r="J518" t="str">
            <v>Hold</v>
          </cell>
        </row>
        <row r="519">
          <cell r="D519" t="str">
            <v>TRCS LN Equity</v>
          </cell>
          <cell r="J519" t="str">
            <v>Hold</v>
          </cell>
        </row>
        <row r="520">
          <cell r="D520" t="str">
            <v>WYN LN Equity</v>
          </cell>
          <cell r="J520" t="str">
            <v>Take Profits</v>
          </cell>
        </row>
        <row r="521">
          <cell r="D521" t="str">
            <v>ABT US Equity</v>
          </cell>
          <cell r="J521" t="str">
            <v>Hold</v>
          </cell>
        </row>
        <row r="522">
          <cell r="D522" t="str">
            <v>ABBV US Equity</v>
          </cell>
          <cell r="J522" t="str">
            <v>Hold</v>
          </cell>
        </row>
        <row r="523">
          <cell r="D523" t="str">
            <v>ATR US Equity</v>
          </cell>
          <cell r="J523" t="str">
            <v>Hold</v>
          </cell>
        </row>
        <row r="524">
          <cell r="D524" t="str">
            <v>BDX US Equity</v>
          </cell>
          <cell r="J524" t="str">
            <v>Ammunition</v>
          </cell>
        </row>
        <row r="525">
          <cell r="D525" t="str">
            <v>CSCO US Equity</v>
          </cell>
          <cell r="J525" t="str">
            <v>Hold</v>
          </cell>
        </row>
        <row r="526">
          <cell r="D526" t="str">
            <v>EW US Equity</v>
          </cell>
          <cell r="J526" t="str">
            <v>Hold</v>
          </cell>
        </row>
        <row r="527">
          <cell r="D527" t="str">
            <v>ERII US Equity</v>
          </cell>
          <cell r="J527" t="str">
            <v>Hold</v>
          </cell>
        </row>
        <row r="528">
          <cell r="D528" t="str">
            <v>FLO US Equity</v>
          </cell>
          <cell r="J528" t="str">
            <v>Hold</v>
          </cell>
        </row>
        <row r="529">
          <cell r="D529" t="str">
            <v>GRC US Equity</v>
          </cell>
          <cell r="J529" t="str">
            <v>Ammunition</v>
          </cell>
        </row>
        <row r="530">
          <cell r="D530" t="str">
            <v>HLIO US Equity</v>
          </cell>
          <cell r="J530" t="str">
            <v>Hold</v>
          </cell>
        </row>
        <row r="531">
          <cell r="D531" t="str">
            <v>MTD US Equity</v>
          </cell>
          <cell r="J531" t="str">
            <v>Hold</v>
          </cell>
        </row>
        <row r="532">
          <cell r="D532" t="str">
            <v>MSFT US Equity</v>
          </cell>
          <cell r="J532" t="str">
            <v>Add</v>
          </cell>
        </row>
        <row r="533">
          <cell r="D533" t="str">
            <v>NNN US Equity</v>
          </cell>
          <cell r="J533" t="str">
            <v>Hold</v>
          </cell>
        </row>
        <row r="534">
          <cell r="D534" t="str">
            <v>OMCL US Equity</v>
          </cell>
          <cell r="J534" t="str">
            <v>Hold</v>
          </cell>
        </row>
        <row r="535">
          <cell r="D535" t="str">
            <v>PAYX US Equity</v>
          </cell>
          <cell r="J535" t="str">
            <v>Take Profits</v>
          </cell>
        </row>
        <row r="536">
          <cell r="D536" t="str">
            <v>T CN Equity</v>
          </cell>
          <cell r="J536" t="str">
            <v>Hold</v>
          </cell>
        </row>
        <row r="537">
          <cell r="D537" t="str">
            <v>USPH US Equity</v>
          </cell>
          <cell r="J537" t="str">
            <v>Hold</v>
          </cell>
        </row>
        <row r="538">
          <cell r="D538" t="str">
            <v>WSO US Equity</v>
          </cell>
          <cell r="J538" t="str">
            <v>Hold</v>
          </cell>
        </row>
        <row r="539">
          <cell r="D539" t="str">
            <v>ECL US Equity</v>
          </cell>
          <cell r="J539" t="str">
            <v>Hold</v>
          </cell>
        </row>
        <row r="540">
          <cell r="D540" t="str">
            <v>ABC LN Equity</v>
          </cell>
          <cell r="J540" t="str">
            <v>Hold</v>
          </cell>
        </row>
        <row r="541">
          <cell r="D541" t="str">
            <v>ARB AU Equity</v>
          </cell>
          <cell r="J541" t="str">
            <v>Hold</v>
          </cell>
        </row>
        <row r="542">
          <cell r="D542" t="str">
            <v>BAP AU Equity</v>
          </cell>
          <cell r="J542" t="str">
            <v>Hold</v>
          </cell>
        </row>
        <row r="543">
          <cell r="D543" t="str">
            <v>SHL AU Equity</v>
          </cell>
          <cell r="J543" t="str">
            <v>Hold</v>
          </cell>
        </row>
        <row r="544">
          <cell r="D544" t="str">
            <v>TNE AU Equity</v>
          </cell>
          <cell r="J544" t="str">
            <v>Hold</v>
          </cell>
        </row>
        <row r="545">
          <cell r="D545" t="str">
            <v>XRO AU Equity</v>
          </cell>
          <cell r="J545" t="str">
            <v>Hold</v>
          </cell>
        </row>
        <row r="546">
          <cell r="D546" t="str">
            <v>EFID LI Equity</v>
          </cell>
          <cell r="J546" t="str">
            <v>Hold</v>
          </cell>
        </row>
        <row r="547">
          <cell r="D547" t="str">
            <v>EABL KN Equity</v>
          </cell>
          <cell r="J547" t="str">
            <v>Hold</v>
          </cell>
        </row>
        <row r="548">
          <cell r="D548" t="str">
            <v>BAW SJ Equity</v>
          </cell>
          <cell r="J548"/>
        </row>
        <row r="549">
          <cell r="D549" t="str">
            <v>MTN SJ Equity</v>
          </cell>
          <cell r="J549" t="str">
            <v>Hold</v>
          </cell>
        </row>
        <row r="550">
          <cell r="D550" t="str">
            <v>2020 HK Equity</v>
          </cell>
          <cell r="J550" t="str">
            <v>Hold</v>
          </cell>
        </row>
        <row r="551">
          <cell r="D551" t="str">
            <v>9618 HK Equity</v>
          </cell>
          <cell r="J551" t="str">
            <v>Hold</v>
          </cell>
        </row>
        <row r="552">
          <cell r="D552" t="str">
            <v>000333 CH Equity</v>
          </cell>
          <cell r="J552" t="str">
            <v>Hold</v>
          </cell>
        </row>
        <row r="553">
          <cell r="D553" t="str">
            <v>1066 HK Equity</v>
          </cell>
          <cell r="J553" t="str">
            <v>Hold</v>
          </cell>
        </row>
        <row r="554">
          <cell r="D554" t="str">
            <v>696 HK Equity</v>
          </cell>
          <cell r="J554" t="str">
            <v>Hold</v>
          </cell>
        </row>
        <row r="555">
          <cell r="D555" t="str">
            <v>TCOM US Equity</v>
          </cell>
          <cell r="J555" t="str">
            <v>Hold</v>
          </cell>
        </row>
        <row r="556">
          <cell r="D556" t="str">
            <v>1579 HK Equity</v>
          </cell>
          <cell r="J556" t="str">
            <v>Hold</v>
          </cell>
        </row>
        <row r="557">
          <cell r="D557" t="str">
            <v>VVO LN Equity</v>
          </cell>
          <cell r="J557"/>
        </row>
        <row r="558">
          <cell r="D558" t="str">
            <v>101 HK Equity</v>
          </cell>
          <cell r="J558" t="str">
            <v>Hold</v>
          </cell>
        </row>
        <row r="559">
          <cell r="D559" t="str">
            <v>66 HK Equity</v>
          </cell>
          <cell r="J559" t="str">
            <v>Hold</v>
          </cell>
        </row>
        <row r="560">
          <cell r="D560" t="str">
            <v>345 HK Equity</v>
          </cell>
          <cell r="J560" t="str">
            <v>Hold</v>
          </cell>
        </row>
        <row r="561">
          <cell r="D561" t="str">
            <v>KLBF IJ Equity</v>
          </cell>
          <cell r="J561" t="str">
            <v>Hold</v>
          </cell>
        </row>
        <row r="562">
          <cell r="D562" t="str">
            <v>ULTJ IJ Equity</v>
          </cell>
          <cell r="J562" t="str">
            <v>Hold</v>
          </cell>
        </row>
        <row r="563">
          <cell r="D563" t="str">
            <v>APNT IN Equity</v>
          </cell>
          <cell r="J563" t="str">
            <v>Hold</v>
          </cell>
        </row>
        <row r="564">
          <cell r="D564" t="str">
            <v>CROMPTON IN Equity</v>
          </cell>
          <cell r="J564" t="str">
            <v>Hold</v>
          </cell>
        </row>
        <row r="565">
          <cell r="D565" t="str">
            <v>DABUR IN Equity</v>
          </cell>
          <cell r="J565" t="str">
            <v>Hold</v>
          </cell>
        </row>
        <row r="566">
          <cell r="D566" t="str">
            <v>HUVR IN Equity</v>
          </cell>
          <cell r="J566" t="str">
            <v>Hold</v>
          </cell>
        </row>
        <row r="567">
          <cell r="D567" t="str">
            <v>MM IN Equity</v>
          </cell>
          <cell r="J567" t="str">
            <v>Hold</v>
          </cell>
        </row>
        <row r="568">
          <cell r="D568" t="str">
            <v>MRCO IN Equity</v>
          </cell>
          <cell r="J568" t="str">
            <v>Hold</v>
          </cell>
        </row>
        <row r="569">
          <cell r="D569" t="str">
            <v>NEST IN Equity</v>
          </cell>
          <cell r="J569" t="str">
            <v>Hold</v>
          </cell>
        </row>
        <row r="570">
          <cell r="D570" t="str">
            <v>TTAN IN Equity</v>
          </cell>
          <cell r="J570" t="str">
            <v>Hold</v>
          </cell>
        </row>
        <row r="571">
          <cell r="D571" t="str">
            <v>051900 KS Equity</v>
          </cell>
          <cell r="J571" t="str">
            <v>Hold</v>
          </cell>
        </row>
        <row r="572">
          <cell r="D572" t="str">
            <v>2360 TT Equity</v>
          </cell>
          <cell r="J572" t="str">
            <v>Hold</v>
          </cell>
        </row>
        <row r="573">
          <cell r="D573" t="str">
            <v>2912 TT Equity</v>
          </cell>
          <cell r="J573" t="str">
            <v>Hold</v>
          </cell>
        </row>
        <row r="574">
          <cell r="D574" t="str">
            <v>THBEV SP Equity</v>
          </cell>
          <cell r="J574" t="str">
            <v>Ammunition</v>
          </cell>
        </row>
        <row r="575">
          <cell r="D575" t="str">
            <v>VNM VN Equity</v>
          </cell>
          <cell r="J575" t="str">
            <v>Hold</v>
          </cell>
        </row>
        <row r="576">
          <cell r="D576" t="str">
            <v>JMT PL Equity</v>
          </cell>
          <cell r="J576" t="str">
            <v>Ammunition</v>
          </cell>
        </row>
        <row r="577">
          <cell r="D577" t="str">
            <v>MGROS TI Equity</v>
          </cell>
          <cell r="J577"/>
        </row>
        <row r="578">
          <cell r="D578" t="str">
            <v>RENT3 BZ Equity</v>
          </cell>
          <cell r="J578" t="str">
            <v>Hold</v>
          </cell>
        </row>
        <row r="579">
          <cell r="D579" t="str">
            <v>STNE US Equity</v>
          </cell>
          <cell r="J579" t="str">
            <v>Hold</v>
          </cell>
        </row>
        <row r="580">
          <cell r="D580" t="str">
            <v>WEGE3 BZ Equity</v>
          </cell>
          <cell r="J580" t="str">
            <v>Hold</v>
          </cell>
        </row>
        <row r="581">
          <cell r="D581" t="str">
            <v>AKO/B US Equity</v>
          </cell>
          <cell r="J581" t="str">
            <v>Hold</v>
          </cell>
        </row>
        <row r="582">
          <cell r="D582" t="str">
            <v>FEMSAUBD MM Equity</v>
          </cell>
          <cell r="J582" t="str">
            <v>Hold</v>
          </cell>
        </row>
        <row r="583">
          <cell r="D583" t="str">
            <v>WALMEX* MM Equity</v>
          </cell>
          <cell r="J583" t="str">
            <v>Hold</v>
          </cell>
        </row>
        <row r="584">
          <cell r="D584" t="str">
            <v>AMX US Equity</v>
          </cell>
          <cell r="J584" t="str">
            <v>Sell</v>
          </cell>
        </row>
        <row r="585">
          <cell r="D585" t="str">
            <v>JFC PM Equity</v>
          </cell>
          <cell r="J585" t="str">
            <v>Hold</v>
          </cell>
        </row>
        <row r="586">
          <cell r="D586" t="str">
            <v xml:space="preserve">URC PM Equity   </v>
          </cell>
          <cell r="J586" t="str">
            <v>Hold</v>
          </cell>
        </row>
        <row r="587">
          <cell r="D587" t="str">
            <v>WLCON PM Equity</v>
          </cell>
          <cell r="J587" t="str">
            <v>Hold</v>
          </cell>
        </row>
        <row r="588">
          <cell r="D588" t="str">
            <v>NOVOB DC Equity</v>
          </cell>
          <cell r="J588" t="str">
            <v>Hold</v>
          </cell>
        </row>
        <row r="589">
          <cell r="D589" t="str">
            <v>SIM DC Equity</v>
          </cell>
          <cell r="J589" t="str">
            <v>Hold</v>
          </cell>
        </row>
        <row r="590">
          <cell r="D590" t="str">
            <v>AI FP Equity</v>
          </cell>
          <cell r="J590" t="str">
            <v>Hold</v>
          </cell>
        </row>
        <row r="591">
          <cell r="D591" t="str">
            <v>EL FP Equity</v>
          </cell>
          <cell r="J591" t="str">
            <v>Hold</v>
          </cell>
        </row>
        <row r="592">
          <cell r="D592" t="str">
            <v>RBT FP Equity</v>
          </cell>
          <cell r="J592" t="str">
            <v>Hold</v>
          </cell>
        </row>
        <row r="593">
          <cell r="D593" t="str">
            <v>RUI FP Equity</v>
          </cell>
          <cell r="J593" t="str">
            <v>Hold</v>
          </cell>
        </row>
        <row r="594">
          <cell r="D594" t="str">
            <v>SU FP Equity</v>
          </cell>
          <cell r="J594" t="str">
            <v>Hold</v>
          </cell>
        </row>
        <row r="595">
          <cell r="D595" t="str">
            <v>SOI FP Equity</v>
          </cell>
          <cell r="J595" t="str">
            <v>Hold</v>
          </cell>
        </row>
        <row r="596">
          <cell r="D596" t="str">
            <v>SO FP Equity</v>
          </cell>
          <cell r="J596" t="str">
            <v>Hold</v>
          </cell>
        </row>
        <row r="597">
          <cell r="D597" t="str">
            <v>TEP FP Equity</v>
          </cell>
          <cell r="J597" t="str">
            <v>Hold</v>
          </cell>
        </row>
        <row r="598">
          <cell r="D598" t="str">
            <v>TTE FP Equity</v>
          </cell>
          <cell r="J598" t="str">
            <v>Hold</v>
          </cell>
        </row>
        <row r="599">
          <cell r="D599" t="str">
            <v>BSL GR Equity</v>
          </cell>
          <cell r="J599" t="str">
            <v>Hold</v>
          </cell>
        </row>
        <row r="600">
          <cell r="D600" t="str">
            <v>HNL GR Equity</v>
          </cell>
          <cell r="J600" t="str">
            <v>Hold</v>
          </cell>
        </row>
        <row r="601">
          <cell r="D601" t="str">
            <v>FIE GR Equity</v>
          </cell>
          <cell r="J601" t="str">
            <v>Ammunition</v>
          </cell>
        </row>
        <row r="602">
          <cell r="D602" t="str">
            <v>SAP GR Equity</v>
          </cell>
          <cell r="J602" t="str">
            <v>Hold</v>
          </cell>
        </row>
        <row r="603">
          <cell r="D603" t="str">
            <v>OSSR DC Equity</v>
          </cell>
          <cell r="J603" t="str">
            <v>Hold</v>
          </cell>
        </row>
        <row r="604">
          <cell r="D604" t="str">
            <v>KYGA ID Equity</v>
          </cell>
          <cell r="J604" t="str">
            <v>Hold</v>
          </cell>
        </row>
        <row r="605">
          <cell r="D605" t="str">
            <v>ASML NA Equity</v>
          </cell>
          <cell r="J605" t="str">
            <v>Hold</v>
          </cell>
        </row>
        <row r="606">
          <cell r="D606" t="str">
            <v>HMS SS Equity</v>
          </cell>
          <cell r="J606" t="str">
            <v>Hold</v>
          </cell>
        </row>
        <row r="607">
          <cell r="D607" t="str">
            <v>BEAN SW Equity</v>
          </cell>
          <cell r="J607" t="str">
            <v>Hold</v>
          </cell>
        </row>
        <row r="608">
          <cell r="D608" t="str">
            <v>KNIN sw Equity</v>
          </cell>
          <cell r="J608" t="str">
            <v>Hold</v>
          </cell>
        </row>
        <row r="609">
          <cell r="D609" t="str">
            <v>SGSN SW Equity</v>
          </cell>
          <cell r="J609" t="str">
            <v>Hold</v>
          </cell>
        </row>
        <row r="610">
          <cell r="D610" t="str">
            <v>SOON SW Equity</v>
          </cell>
          <cell r="J610" t="str">
            <v>Hold</v>
          </cell>
        </row>
        <row r="611">
          <cell r="D611" t="str">
            <v>7747 JP Equity</v>
          </cell>
          <cell r="J611" t="str">
            <v>Hold</v>
          </cell>
        </row>
        <row r="612">
          <cell r="D612" t="str">
            <v>9962 JP Equity</v>
          </cell>
          <cell r="J612" t="str">
            <v>Add</v>
          </cell>
        </row>
        <row r="613">
          <cell r="D613" t="str">
            <v>6268 JP Equity</v>
          </cell>
          <cell r="J613" t="str">
            <v>Hold</v>
          </cell>
        </row>
        <row r="614">
          <cell r="D614" t="str">
            <v>4021 JP Equity</v>
          </cell>
          <cell r="J614" t="str">
            <v>Hold</v>
          </cell>
        </row>
        <row r="615">
          <cell r="D615" t="str">
            <v>7701 JP Equity</v>
          </cell>
          <cell r="J615" t="str">
            <v>Add</v>
          </cell>
        </row>
        <row r="616">
          <cell r="D616" t="str">
            <v>7309 JP Equity</v>
          </cell>
          <cell r="J616" t="str">
            <v>Hold</v>
          </cell>
        </row>
        <row r="617">
          <cell r="D617" t="str">
            <v>BAG LN Equity</v>
          </cell>
          <cell r="J617" t="str">
            <v>Ammunition</v>
          </cell>
        </row>
        <row r="618">
          <cell r="D618" t="str">
            <v>AGR LN Equity</v>
          </cell>
          <cell r="J618" t="str">
            <v>Ammunition</v>
          </cell>
        </row>
        <row r="619">
          <cell r="D619" t="str">
            <v>CRW LN Equity</v>
          </cell>
          <cell r="J619" t="str">
            <v>Hold</v>
          </cell>
        </row>
        <row r="620">
          <cell r="D620" t="str">
            <v>CRDA LN Equity</v>
          </cell>
          <cell r="J620" t="str">
            <v>Hold</v>
          </cell>
        </row>
        <row r="621">
          <cell r="D621" t="str">
            <v>SMDS LN Equity</v>
          </cell>
          <cell r="J621" t="str">
            <v>Hold</v>
          </cell>
        </row>
        <row r="622">
          <cell r="D622" t="str">
            <v>GBG LN Equity</v>
          </cell>
          <cell r="J622" t="str">
            <v>Hold</v>
          </cell>
        </row>
        <row r="623">
          <cell r="D623" t="str">
            <v>GSK LN Equity</v>
          </cell>
          <cell r="J623" t="str">
            <v>Hold</v>
          </cell>
        </row>
        <row r="624">
          <cell r="D624" t="str">
            <v>HILS LN Equity</v>
          </cell>
          <cell r="J624" t="str">
            <v>Hold</v>
          </cell>
        </row>
        <row r="625">
          <cell r="D625" t="str">
            <v>FSJ LN Equity</v>
          </cell>
          <cell r="J625" t="str">
            <v>Hold</v>
          </cell>
        </row>
        <row r="626">
          <cell r="D626" t="str">
            <v>MPE LN Equity</v>
          </cell>
          <cell r="J626" t="str">
            <v>Hold</v>
          </cell>
        </row>
        <row r="627">
          <cell r="D627" t="str">
            <v>NG/ LN Equity</v>
          </cell>
          <cell r="J627" t="str">
            <v>Hold</v>
          </cell>
        </row>
        <row r="628">
          <cell r="D628" t="str">
            <v>NCC LN Equity</v>
          </cell>
          <cell r="J628" t="str">
            <v>Hold</v>
          </cell>
        </row>
        <row r="629">
          <cell r="D629" t="str">
            <v>PRV LN Equity</v>
          </cell>
          <cell r="J629" t="str">
            <v>Hold</v>
          </cell>
        </row>
        <row r="630">
          <cell r="D630" t="str">
            <v>RIO LN Equity</v>
          </cell>
          <cell r="J630" t="str">
            <v>Hold</v>
          </cell>
        </row>
        <row r="631">
          <cell r="D631" t="str">
            <v>ROR LN Equity</v>
          </cell>
          <cell r="J631" t="str">
            <v>Hold</v>
          </cell>
        </row>
        <row r="632">
          <cell r="D632" t="str">
            <v>SGRO LN Equity</v>
          </cell>
          <cell r="J632" t="str">
            <v>Hold</v>
          </cell>
        </row>
        <row r="633">
          <cell r="D633" t="str">
            <v>SXS LN Equity</v>
          </cell>
          <cell r="J633" t="str">
            <v>Hold</v>
          </cell>
        </row>
        <row r="634">
          <cell r="D634" t="str">
            <v>SPX LN Equity</v>
          </cell>
          <cell r="J634" t="str">
            <v>Hold</v>
          </cell>
        </row>
        <row r="635">
          <cell r="D635" t="str">
            <v>TET ln Equity</v>
          </cell>
          <cell r="J635" t="str">
            <v>Hold</v>
          </cell>
        </row>
        <row r="636">
          <cell r="D636" t="str">
            <v>VCT LN Equity</v>
          </cell>
          <cell r="J636" t="str">
            <v>Hold</v>
          </cell>
        </row>
        <row r="637">
          <cell r="D637" t="str">
            <v>SHEL LN Equity</v>
          </cell>
          <cell r="J637"/>
        </row>
        <row r="638">
          <cell r="D638" t="str">
            <v>XPP LN Equity</v>
          </cell>
          <cell r="J638" t="str">
            <v>Hold</v>
          </cell>
        </row>
        <row r="639">
          <cell r="D639" t="str">
            <v>AMS LN Equity</v>
          </cell>
          <cell r="J639" t="str">
            <v>Ammunition</v>
          </cell>
        </row>
        <row r="640">
          <cell r="D640" t="str">
            <v>APH LN Equity</v>
          </cell>
          <cell r="J640" t="str">
            <v>Hold</v>
          </cell>
        </row>
        <row r="641">
          <cell r="D641" t="str">
            <v>CHH LN Equity</v>
          </cell>
          <cell r="J641" t="str">
            <v>Hold</v>
          </cell>
        </row>
        <row r="642">
          <cell r="D642" t="str">
            <v>DOTD LN Equity</v>
          </cell>
          <cell r="J642"/>
        </row>
        <row r="643">
          <cell r="D643" t="str">
            <v>GAMA LN Equity</v>
          </cell>
          <cell r="J643" t="str">
            <v>Hold</v>
          </cell>
        </row>
        <row r="644">
          <cell r="D644" t="str">
            <v>EMIS LN Equity</v>
          </cell>
          <cell r="J644" t="str">
            <v>Hold</v>
          </cell>
        </row>
        <row r="645">
          <cell r="D645" t="str">
            <v>IOM LN Equity</v>
          </cell>
          <cell r="J645"/>
        </row>
        <row r="646">
          <cell r="D646" t="str">
            <v>JHD LN Equity</v>
          </cell>
          <cell r="J646" t="str">
            <v>Hold</v>
          </cell>
        </row>
        <row r="647">
          <cell r="D647" t="str">
            <v>JSG LN Equity</v>
          </cell>
          <cell r="J647" t="str">
            <v>Add on weakness</v>
          </cell>
        </row>
        <row r="648">
          <cell r="D648" t="str">
            <v>JDG LN Equity</v>
          </cell>
          <cell r="J648" t="str">
            <v>Hold</v>
          </cell>
        </row>
        <row r="649">
          <cell r="D649" t="str">
            <v>LTHM LN Equity</v>
          </cell>
          <cell r="J649" t="str">
            <v>Hold</v>
          </cell>
        </row>
        <row r="650">
          <cell r="D650" t="str">
            <v>LTG LN Equity</v>
          </cell>
          <cell r="J650" t="str">
            <v>Hold</v>
          </cell>
        </row>
        <row r="651">
          <cell r="D651" t="str">
            <v>MTW LN Equity</v>
          </cell>
          <cell r="J651"/>
        </row>
        <row r="652">
          <cell r="D652" t="str">
            <v>NICL LN Equity</v>
          </cell>
          <cell r="J652" t="str">
            <v>Hold</v>
          </cell>
        </row>
        <row r="653">
          <cell r="D653" t="str">
            <v>NWF LN Equity</v>
          </cell>
          <cell r="J653" t="str">
            <v>Hold</v>
          </cell>
        </row>
        <row r="654">
          <cell r="D654" t="str">
            <v>RNWH LN Equity</v>
          </cell>
          <cell r="J654" t="str">
            <v>Hold</v>
          </cell>
        </row>
        <row r="655">
          <cell r="D655" t="str">
            <v>RST LN Equity</v>
          </cell>
          <cell r="J655" t="str">
            <v>Hold</v>
          </cell>
        </row>
        <row r="656">
          <cell r="D656" t="str">
            <v>RWS LN Equity</v>
          </cell>
          <cell r="J656" t="str">
            <v>Hold</v>
          </cell>
        </row>
        <row r="657">
          <cell r="D657" t="str">
            <v>KETL LN Equity</v>
          </cell>
          <cell r="J657" t="str">
            <v>Hold</v>
          </cell>
        </row>
        <row r="658">
          <cell r="D658" t="str">
            <v>TFW LN Equity</v>
          </cell>
          <cell r="J658" t="str">
            <v>Hold</v>
          </cell>
        </row>
        <row r="659">
          <cell r="D659" t="str">
            <v>TRCS LN Equity</v>
          </cell>
          <cell r="J659" t="str">
            <v>Hold</v>
          </cell>
        </row>
        <row r="660">
          <cell r="D660" t="str">
            <v>WYN LN Equity</v>
          </cell>
          <cell r="J660" t="str">
            <v>Hold</v>
          </cell>
        </row>
        <row r="661">
          <cell r="D661" t="str">
            <v>T CN Equity</v>
          </cell>
          <cell r="J661" t="str">
            <v>Hold</v>
          </cell>
        </row>
        <row r="662">
          <cell r="D662" t="str">
            <v>ABT US Equity</v>
          </cell>
          <cell r="J662" t="str">
            <v>Hold</v>
          </cell>
        </row>
        <row r="663">
          <cell r="D663" t="str">
            <v>ABBV US Equity</v>
          </cell>
          <cell r="J663" t="str">
            <v>Hold</v>
          </cell>
        </row>
        <row r="664">
          <cell r="D664" t="str">
            <v>ANSS US Equity</v>
          </cell>
          <cell r="J664" t="str">
            <v>Hold</v>
          </cell>
        </row>
        <row r="665">
          <cell r="D665" t="str">
            <v>ATR US Equity</v>
          </cell>
          <cell r="J665" t="str">
            <v>Hold</v>
          </cell>
        </row>
        <row r="666">
          <cell r="D666" t="str">
            <v>BDX US Equity</v>
          </cell>
          <cell r="J666" t="str">
            <v>Hold</v>
          </cell>
        </row>
        <row r="667">
          <cell r="D667" t="str">
            <v>CSCO US Equity</v>
          </cell>
          <cell r="J667" t="str">
            <v>Hold</v>
          </cell>
        </row>
        <row r="668">
          <cell r="D668" t="str">
            <v>ECL US Equity</v>
          </cell>
          <cell r="J668"/>
        </row>
        <row r="669">
          <cell r="D669" t="str">
            <v>EW US Equity</v>
          </cell>
          <cell r="J669" t="e">
            <v>#N/A</v>
          </cell>
        </row>
        <row r="670">
          <cell r="D670" t="str">
            <v>ERII US Equity</v>
          </cell>
          <cell r="J670" t="str">
            <v>Hold</v>
          </cell>
        </row>
        <row r="671">
          <cell r="D671" t="str">
            <v>FLO US Equity</v>
          </cell>
          <cell r="J671" t="str">
            <v>Hold</v>
          </cell>
        </row>
        <row r="672">
          <cell r="D672" t="str">
            <v>GRC US Equity</v>
          </cell>
          <cell r="J672" t="str">
            <v>Hold</v>
          </cell>
        </row>
        <row r="673">
          <cell r="D673" t="str">
            <v>HLIO US Equity</v>
          </cell>
          <cell r="J673" t="str">
            <v>Hold</v>
          </cell>
        </row>
        <row r="674">
          <cell r="D674" t="str">
            <v>MTD US Equity</v>
          </cell>
          <cell r="J674" t="str">
            <v>Hold</v>
          </cell>
        </row>
        <row r="675">
          <cell r="D675" t="str">
            <v>MSFT US Equity</v>
          </cell>
          <cell r="J675" t="str">
            <v>Add</v>
          </cell>
        </row>
        <row r="676">
          <cell r="D676" t="str">
            <v>NNN US Equity</v>
          </cell>
          <cell r="J676" t="str">
            <v>Hold</v>
          </cell>
        </row>
        <row r="677">
          <cell r="D677" t="str">
            <v>OMCL US Equity</v>
          </cell>
          <cell r="J677" t="str">
            <v>Hold</v>
          </cell>
        </row>
        <row r="678">
          <cell r="D678" t="str">
            <v>PAYX US Equity</v>
          </cell>
          <cell r="J678" t="str">
            <v>Take Profits</v>
          </cell>
        </row>
        <row r="679">
          <cell r="D679" t="str">
            <v>PRLB US Equity</v>
          </cell>
          <cell r="J679" t="str">
            <v>Ammunition</v>
          </cell>
        </row>
        <row r="680">
          <cell r="D680" t="str">
            <v>USPH US Equity</v>
          </cell>
          <cell r="J680" t="str">
            <v>Hold</v>
          </cell>
        </row>
        <row r="681">
          <cell r="D681" t="str">
            <v>WSO US Equity</v>
          </cell>
          <cell r="J681" t="str">
            <v>Hold</v>
          </cell>
        </row>
        <row r="682">
          <cell r="D682" t="str">
            <v>ABC LN Equity</v>
          </cell>
          <cell r="J682" t="str">
            <v>Hold</v>
          </cell>
        </row>
        <row r="683">
          <cell r="D683" t="str">
            <v>ARB AU Equity</v>
          </cell>
          <cell r="J683" t="str">
            <v>Hold</v>
          </cell>
        </row>
        <row r="684">
          <cell r="D684" t="str">
            <v>BAP AU Equity</v>
          </cell>
          <cell r="J684" t="str">
            <v>Hold</v>
          </cell>
        </row>
        <row r="685">
          <cell r="D685" t="str">
            <v>SHL AU Equity</v>
          </cell>
          <cell r="J685" t="str">
            <v>Hold</v>
          </cell>
        </row>
        <row r="686">
          <cell r="D686" t="str">
            <v>TNE AU Equity</v>
          </cell>
          <cell r="J686" t="str">
            <v>Hold</v>
          </cell>
        </row>
        <row r="687">
          <cell r="D687" t="str">
            <v>XRO AU Equity</v>
          </cell>
          <cell r="J687" t="str">
            <v>Hold</v>
          </cell>
        </row>
        <row r="688">
          <cell r="D688" t="str">
            <v>EFID LI Equity</v>
          </cell>
          <cell r="J688" t="str">
            <v>Hold</v>
          </cell>
        </row>
        <row r="689">
          <cell r="D689" t="str">
            <v>EABL KN Equity</v>
          </cell>
          <cell r="J689" t="str">
            <v>Hold</v>
          </cell>
        </row>
        <row r="690">
          <cell r="D690" t="str">
            <v>BAW SJ Equity</v>
          </cell>
          <cell r="J690" t="str">
            <v>Ammunition</v>
          </cell>
        </row>
        <row r="691">
          <cell r="D691" t="str">
            <v>MTN SJ Equity</v>
          </cell>
          <cell r="J691" t="str">
            <v>Hold</v>
          </cell>
        </row>
        <row r="692">
          <cell r="D692" t="str">
            <v>2020 HK Equity</v>
          </cell>
          <cell r="J692" t="str">
            <v>Hold</v>
          </cell>
        </row>
        <row r="693">
          <cell r="D693" t="str">
            <v>9618 HK Equity</v>
          </cell>
          <cell r="J693" t="str">
            <v>Hold</v>
          </cell>
        </row>
        <row r="694">
          <cell r="D694" t="str">
            <v>000333 CH Equity</v>
          </cell>
          <cell r="J694" t="str">
            <v>Hold</v>
          </cell>
        </row>
        <row r="695">
          <cell r="D695" t="str">
            <v>1066 HK Equity</v>
          </cell>
          <cell r="J695" t="str">
            <v>Hold</v>
          </cell>
        </row>
        <row r="696">
          <cell r="D696" t="str">
            <v>696 HK Equity</v>
          </cell>
          <cell r="J696" t="str">
            <v>Hold</v>
          </cell>
        </row>
        <row r="697">
          <cell r="D697" t="str">
            <v>TCOM US Equity</v>
          </cell>
          <cell r="J697" t="str">
            <v>Hold</v>
          </cell>
        </row>
        <row r="698">
          <cell r="D698" t="str">
            <v>1579 HK Equity</v>
          </cell>
          <cell r="J698" t="str">
            <v>Hold</v>
          </cell>
        </row>
        <row r="699">
          <cell r="D699" t="str">
            <v>VVO LN Equity</v>
          </cell>
          <cell r="J699" t="str">
            <v>Hold</v>
          </cell>
        </row>
        <row r="700">
          <cell r="D700" t="str">
            <v>101 HK Equity</v>
          </cell>
          <cell r="J700" t="str">
            <v>Hold</v>
          </cell>
        </row>
        <row r="701">
          <cell r="D701" t="str">
            <v>66 HK Equity</v>
          </cell>
          <cell r="J701" t="str">
            <v>Hold</v>
          </cell>
        </row>
        <row r="702">
          <cell r="D702" t="str">
            <v>345 HK Equity</v>
          </cell>
          <cell r="J702" t="str">
            <v>Hold</v>
          </cell>
        </row>
        <row r="703">
          <cell r="D703" t="str">
            <v>ARNA IJ Equity</v>
          </cell>
          <cell r="J703"/>
        </row>
        <row r="704">
          <cell r="D704" t="str">
            <v>KLBF IJ Equity</v>
          </cell>
          <cell r="J704" t="str">
            <v>Hold</v>
          </cell>
        </row>
        <row r="705">
          <cell r="D705" t="str">
            <v>ULTJ IJ Equity</v>
          </cell>
          <cell r="J705" t="str">
            <v>Hold</v>
          </cell>
        </row>
        <row r="706">
          <cell r="D706" t="str">
            <v>APNT IN Equity</v>
          </cell>
          <cell r="J706" t="str">
            <v>Hold</v>
          </cell>
        </row>
        <row r="707">
          <cell r="D707" t="str">
            <v>BRIT IN Equity</v>
          </cell>
          <cell r="J707" t="str">
            <v>Hold</v>
          </cell>
        </row>
        <row r="708">
          <cell r="D708" t="str">
            <v>CROMPTON IN Equity</v>
          </cell>
          <cell r="J708" t="str">
            <v>Hold</v>
          </cell>
        </row>
        <row r="709">
          <cell r="D709" t="str">
            <v>DABUR IN Equity</v>
          </cell>
          <cell r="J709" t="str">
            <v>Hold</v>
          </cell>
        </row>
        <row r="710">
          <cell r="D710" t="str">
            <v>HUVR IN Equity</v>
          </cell>
          <cell r="J710" t="str">
            <v>Hold</v>
          </cell>
        </row>
        <row r="711">
          <cell r="D711" t="str">
            <v>MM IN Equity</v>
          </cell>
          <cell r="J711" t="str">
            <v>Hold</v>
          </cell>
        </row>
        <row r="712">
          <cell r="D712" t="str">
            <v>MRCO IN Equity</v>
          </cell>
          <cell r="J712" t="str">
            <v>Hold</v>
          </cell>
        </row>
        <row r="713">
          <cell r="D713" t="str">
            <v>NEST IN Equity</v>
          </cell>
          <cell r="J713" t="str">
            <v>Hold</v>
          </cell>
        </row>
        <row r="714">
          <cell r="D714" t="str">
            <v>TTAN IN Equity</v>
          </cell>
          <cell r="J714" t="str">
            <v>Hold</v>
          </cell>
        </row>
        <row r="715">
          <cell r="D715" t="str">
            <v>051900 KS Equity</v>
          </cell>
          <cell r="J715" t="str">
            <v>Hold</v>
          </cell>
        </row>
        <row r="716">
          <cell r="D716" t="str">
            <v>2360 TT Equity</v>
          </cell>
          <cell r="J716" t="str">
            <v>Hold</v>
          </cell>
        </row>
        <row r="717">
          <cell r="D717" t="str">
            <v>2912 TT Equity</v>
          </cell>
          <cell r="J717" t="str">
            <v>Hold</v>
          </cell>
        </row>
        <row r="718">
          <cell r="D718" t="str">
            <v>THBEV SP Equity</v>
          </cell>
          <cell r="J718" t="str">
            <v>Ammunition</v>
          </cell>
        </row>
        <row r="719">
          <cell r="D719" t="str">
            <v>VNM VN Equity</v>
          </cell>
          <cell r="J719" t="str">
            <v>Hold</v>
          </cell>
        </row>
        <row r="720">
          <cell r="D720" t="str">
            <v>JMT PL Equity</v>
          </cell>
          <cell r="J720" t="str">
            <v>Ammunition</v>
          </cell>
        </row>
        <row r="721">
          <cell r="D721" t="str">
            <v>BIMAS TI Equity</v>
          </cell>
          <cell r="J721" t="str">
            <v>Sell</v>
          </cell>
        </row>
        <row r="722">
          <cell r="D722" t="str">
            <v>MGROS TI Equity</v>
          </cell>
          <cell r="J722" t="str">
            <v>Sell</v>
          </cell>
        </row>
        <row r="723">
          <cell r="D723" t="str">
            <v>RENT3 BZ Equity</v>
          </cell>
          <cell r="J723" t="str">
            <v>Hold</v>
          </cell>
        </row>
        <row r="724">
          <cell r="D724" t="str">
            <v>STNE US Equity</v>
          </cell>
          <cell r="J724" t="str">
            <v>Hold</v>
          </cell>
        </row>
        <row r="725">
          <cell r="D725" t="str">
            <v>WEGE3 BZ Equity</v>
          </cell>
          <cell r="J725" t="str">
            <v>Hold</v>
          </cell>
        </row>
        <row r="726">
          <cell r="D726" t="str">
            <v>AKO/B US Equity</v>
          </cell>
          <cell r="J726" t="str">
            <v>Hold</v>
          </cell>
        </row>
        <row r="727">
          <cell r="D727" t="str">
            <v>FEMSAUBD MM Equity</v>
          </cell>
          <cell r="J727" t="str">
            <v>Hold</v>
          </cell>
        </row>
        <row r="728">
          <cell r="D728" t="str">
            <v>WALMEX* MM Equity</v>
          </cell>
          <cell r="J728" t="str">
            <v>Hold</v>
          </cell>
        </row>
        <row r="729">
          <cell r="D729" t="str">
            <v>AMX US Equity</v>
          </cell>
          <cell r="J729" t="str">
            <v>Sell</v>
          </cell>
        </row>
        <row r="730">
          <cell r="D730" t="str">
            <v>JFC PM Equity</v>
          </cell>
          <cell r="J730" t="str">
            <v>Hold</v>
          </cell>
        </row>
        <row r="731">
          <cell r="D731" t="str">
            <v xml:space="preserve">URC PM Equity   </v>
          </cell>
          <cell r="J731" t="str">
            <v>Hold</v>
          </cell>
        </row>
        <row r="732">
          <cell r="D732" t="str">
            <v>WLCON PM Equity</v>
          </cell>
          <cell r="J732" t="str">
            <v>Hold</v>
          </cell>
        </row>
        <row r="733">
          <cell r="D733" t="str">
            <v>NOVOB DC Equity</v>
          </cell>
          <cell r="J733" t="str">
            <v>Hold</v>
          </cell>
        </row>
        <row r="734">
          <cell r="D734" t="str">
            <v>SIM DC Equity</v>
          </cell>
          <cell r="J734" t="str">
            <v>Hold</v>
          </cell>
        </row>
        <row r="735">
          <cell r="D735" t="str">
            <v>AI FP Equity</v>
          </cell>
          <cell r="J735" t="str">
            <v>Hold</v>
          </cell>
        </row>
        <row r="736">
          <cell r="D736" t="str">
            <v>EL FP Equity</v>
          </cell>
          <cell r="J736" t="str">
            <v>Hold</v>
          </cell>
        </row>
        <row r="737">
          <cell r="D737" t="str">
            <v>RBT FP Equity</v>
          </cell>
          <cell r="J737" t="str">
            <v>Hold</v>
          </cell>
        </row>
        <row r="738">
          <cell r="D738" t="str">
            <v>RUI FP Equity</v>
          </cell>
          <cell r="J738" t="str">
            <v>Hold</v>
          </cell>
        </row>
        <row r="739">
          <cell r="D739" t="str">
            <v>SU FP Equity</v>
          </cell>
          <cell r="J739" t="str">
            <v>Hold</v>
          </cell>
        </row>
        <row r="740">
          <cell r="D740" t="str">
            <v>SOI FP Equity</v>
          </cell>
          <cell r="J740" t="str">
            <v>Hold</v>
          </cell>
        </row>
        <row r="741">
          <cell r="D741" t="str">
            <v>SO FP Equity</v>
          </cell>
          <cell r="J741" t="str">
            <v>Hold</v>
          </cell>
        </row>
        <row r="742">
          <cell r="D742" t="str">
            <v>TEP FP Equity</v>
          </cell>
          <cell r="J742" t="str">
            <v>Hold</v>
          </cell>
        </row>
        <row r="743">
          <cell r="D743" t="str">
            <v>TTE FP Equity</v>
          </cell>
          <cell r="J743" t="str">
            <v>Hold</v>
          </cell>
        </row>
        <row r="744">
          <cell r="D744" t="str">
            <v>HNL GR Equity</v>
          </cell>
          <cell r="J744" t="str">
            <v>Hold</v>
          </cell>
        </row>
        <row r="745">
          <cell r="D745" t="str">
            <v>FIE GR Equity</v>
          </cell>
          <cell r="J745" t="str">
            <v>Ammunition</v>
          </cell>
        </row>
        <row r="746">
          <cell r="D746" t="str">
            <v>FPE3 GR Equity</v>
          </cell>
          <cell r="J746" t="str">
            <v>Sell</v>
          </cell>
        </row>
        <row r="747">
          <cell r="D747" t="str">
            <v>HLE GR Equity</v>
          </cell>
          <cell r="J747" t="str">
            <v>Ammunition</v>
          </cell>
        </row>
        <row r="748">
          <cell r="D748" t="str">
            <v>SAP GR Equity</v>
          </cell>
          <cell r="J748" t="str">
            <v>Hold</v>
          </cell>
        </row>
        <row r="749">
          <cell r="D749" t="str">
            <v>OSSR DC Equity</v>
          </cell>
          <cell r="J749" t="str">
            <v>Hold</v>
          </cell>
        </row>
        <row r="750">
          <cell r="D750" t="str">
            <v>KYGA ID Equity</v>
          </cell>
          <cell r="J750" t="str">
            <v>Hold</v>
          </cell>
        </row>
        <row r="751">
          <cell r="D751" t="str">
            <v>ASML NA Equity</v>
          </cell>
          <cell r="J751" t="str">
            <v>Take Profits</v>
          </cell>
        </row>
        <row r="752">
          <cell r="D752" t="str">
            <v>HMS SS Equity</v>
          </cell>
          <cell r="J752" t="str">
            <v>Hold</v>
          </cell>
        </row>
        <row r="753">
          <cell r="D753" t="str">
            <v>BEAN SW Equity</v>
          </cell>
          <cell r="J753" t="str">
            <v>Hold</v>
          </cell>
        </row>
        <row r="754">
          <cell r="D754" t="str">
            <v>KNIN sw Equity</v>
          </cell>
          <cell r="J754" t="str">
            <v>Hold</v>
          </cell>
        </row>
        <row r="755">
          <cell r="D755" t="str">
            <v>SGSN SW Equity</v>
          </cell>
          <cell r="J755" t="str">
            <v>Hold</v>
          </cell>
        </row>
        <row r="756">
          <cell r="D756" t="str">
            <v>SOON SW Equity</v>
          </cell>
          <cell r="J756" t="str">
            <v>Hold</v>
          </cell>
        </row>
        <row r="757">
          <cell r="D757" t="str">
            <v>7747 JP Equity</v>
          </cell>
          <cell r="J757" t="str">
            <v>Hold</v>
          </cell>
        </row>
        <row r="758">
          <cell r="D758" t="str">
            <v>9962 JP Equity</v>
          </cell>
          <cell r="J758" t="str">
            <v>Hold</v>
          </cell>
        </row>
        <row r="759">
          <cell r="D759" t="str">
            <v>6268 JP Equity</v>
          </cell>
          <cell r="J759" t="str">
            <v>Hold</v>
          </cell>
        </row>
        <row r="760">
          <cell r="D760" t="str">
            <v>4021 JP Equity</v>
          </cell>
          <cell r="J760" t="str">
            <v>Hold</v>
          </cell>
        </row>
        <row r="761">
          <cell r="D761" t="str">
            <v>7701 JP Equity</v>
          </cell>
          <cell r="J761" t="str">
            <v>Hold</v>
          </cell>
        </row>
        <row r="762">
          <cell r="D762" t="str">
            <v>7309 JP Equity</v>
          </cell>
          <cell r="J762" t="str">
            <v>Hold</v>
          </cell>
        </row>
        <row r="763">
          <cell r="D763" t="str">
            <v>BAG LN Equity</v>
          </cell>
          <cell r="J763" t="str">
            <v>Ammunition</v>
          </cell>
        </row>
        <row r="764">
          <cell r="D764" t="str">
            <v>AGR LN Equity</v>
          </cell>
          <cell r="J764" t="str">
            <v>Ammunition</v>
          </cell>
        </row>
        <row r="765">
          <cell r="D765" t="str">
            <v>CRW LN Equity</v>
          </cell>
          <cell r="J765" t="str">
            <v>Hold</v>
          </cell>
        </row>
        <row r="766">
          <cell r="D766" t="str">
            <v>CRDA LN Equity</v>
          </cell>
          <cell r="J766" t="str">
            <v>Hold</v>
          </cell>
        </row>
        <row r="767">
          <cell r="D767" t="str">
            <v>SMDS LN Equity</v>
          </cell>
          <cell r="J767" t="str">
            <v>Hold</v>
          </cell>
        </row>
        <row r="768">
          <cell r="D768" t="str">
            <v>GBG LN Equity</v>
          </cell>
          <cell r="J768" t="str">
            <v>Hold</v>
          </cell>
        </row>
        <row r="769">
          <cell r="D769" t="str">
            <v>GSK LN Equity</v>
          </cell>
          <cell r="J769" t="str">
            <v>Hold</v>
          </cell>
        </row>
        <row r="770">
          <cell r="D770" t="str">
            <v>HILS LN Equity</v>
          </cell>
          <cell r="J770" t="str">
            <v>Hold</v>
          </cell>
        </row>
        <row r="771">
          <cell r="D771" t="str">
            <v>FSJ LN Equity</v>
          </cell>
          <cell r="J771" t="str">
            <v>Hold</v>
          </cell>
        </row>
        <row r="772">
          <cell r="D772" t="str">
            <v>MPE LN Equity</v>
          </cell>
          <cell r="J772" t="str">
            <v>Hold</v>
          </cell>
        </row>
        <row r="773">
          <cell r="D773" t="str">
            <v>NG/ LN Equity</v>
          </cell>
          <cell r="J773" t="str">
            <v>Hold</v>
          </cell>
        </row>
        <row r="774">
          <cell r="D774" t="str">
            <v>NCC LN Equity</v>
          </cell>
          <cell r="J774" t="str">
            <v>Sell</v>
          </cell>
        </row>
        <row r="775">
          <cell r="D775" t="str">
            <v>PRV LN Equity</v>
          </cell>
          <cell r="J775" t="str">
            <v>Hold</v>
          </cell>
        </row>
        <row r="776">
          <cell r="D776" t="str">
            <v>RIO LN Equity</v>
          </cell>
          <cell r="J776" t="str">
            <v>Hold</v>
          </cell>
        </row>
        <row r="777">
          <cell r="D777" t="str">
            <v>ROR LN Equity</v>
          </cell>
          <cell r="J777" t="str">
            <v>Hold</v>
          </cell>
        </row>
        <row r="778">
          <cell r="D778" t="str">
            <v>SGRO LN Equity</v>
          </cell>
          <cell r="J778" t="str">
            <v>Hold</v>
          </cell>
        </row>
        <row r="779">
          <cell r="D779" t="str">
            <v>SXS LN Equity</v>
          </cell>
          <cell r="J779" t="str">
            <v>Hold</v>
          </cell>
        </row>
        <row r="780">
          <cell r="D780" t="str">
            <v>SPX LN Equity</v>
          </cell>
          <cell r="J780" t="str">
            <v>Hold</v>
          </cell>
        </row>
        <row r="781">
          <cell r="D781" t="str">
            <v>TET ln Equity</v>
          </cell>
          <cell r="J781" t="str">
            <v>Hold</v>
          </cell>
        </row>
        <row r="782">
          <cell r="D782" t="str">
            <v>VCT LN Equity</v>
          </cell>
          <cell r="J782" t="str">
            <v>Hold</v>
          </cell>
        </row>
        <row r="783">
          <cell r="D783" t="str">
            <v>SHEL LN Equity</v>
          </cell>
          <cell r="J783"/>
        </row>
        <row r="784">
          <cell r="D784" t="str">
            <v>XPP LN Equity</v>
          </cell>
          <cell r="J784" t="str">
            <v>Hold</v>
          </cell>
        </row>
        <row r="785">
          <cell r="D785" t="str">
            <v>AMS LN Equity</v>
          </cell>
          <cell r="J785" t="str">
            <v>Ammunition</v>
          </cell>
        </row>
        <row r="786">
          <cell r="D786" t="str">
            <v>APH LN Equity</v>
          </cell>
          <cell r="J786" t="str">
            <v>Hold</v>
          </cell>
        </row>
        <row r="787">
          <cell r="D787" t="str">
            <v>CHH LN Equity</v>
          </cell>
          <cell r="J787" t="str">
            <v>Hold</v>
          </cell>
        </row>
        <row r="788">
          <cell r="D788" t="str">
            <v>DOTD LN Equity</v>
          </cell>
          <cell r="J788" t="str">
            <v>Hold</v>
          </cell>
        </row>
        <row r="789">
          <cell r="D789" t="str">
            <v>EMIS LN Equity</v>
          </cell>
          <cell r="J789" t="str">
            <v>Hold</v>
          </cell>
        </row>
        <row r="790">
          <cell r="D790" t="str">
            <v>GAMA LN Equity</v>
          </cell>
          <cell r="J790" t="str">
            <v>Hold</v>
          </cell>
        </row>
        <row r="791">
          <cell r="D791" t="str">
            <v>IOM LN Equity</v>
          </cell>
          <cell r="J791" t="str">
            <v>Sell</v>
          </cell>
        </row>
        <row r="792">
          <cell r="D792" t="str">
            <v>JHD LN Equity</v>
          </cell>
          <cell r="J792" t="str">
            <v>Hold</v>
          </cell>
        </row>
        <row r="793">
          <cell r="D793" t="str">
            <v>JSG LN Equity</v>
          </cell>
          <cell r="J793" t="str">
            <v>Add on weakness</v>
          </cell>
        </row>
        <row r="794">
          <cell r="D794" t="str">
            <v>JDG LN Equity</v>
          </cell>
          <cell r="J794" t="str">
            <v>Hold</v>
          </cell>
        </row>
        <row r="795">
          <cell r="D795" t="str">
            <v>LTHM LN Equity</v>
          </cell>
          <cell r="J795" t="str">
            <v>Hold</v>
          </cell>
        </row>
        <row r="796">
          <cell r="D796" t="str">
            <v>LTG LN Equity</v>
          </cell>
          <cell r="J796" t="str">
            <v>Hold</v>
          </cell>
        </row>
        <row r="797">
          <cell r="D797" t="str">
            <v>MTW LN Equity</v>
          </cell>
          <cell r="J797" t="str">
            <v>Ammunition</v>
          </cell>
        </row>
        <row r="798">
          <cell r="D798" t="str">
            <v>NICL LN Equity</v>
          </cell>
          <cell r="J798" t="str">
            <v>Hold</v>
          </cell>
        </row>
        <row r="799">
          <cell r="D799" t="str">
            <v>NWF LN Equity</v>
          </cell>
          <cell r="J799" t="str">
            <v>Hold</v>
          </cell>
        </row>
        <row r="800">
          <cell r="D800" t="str">
            <v>RNWH LN Equity</v>
          </cell>
          <cell r="J800" t="str">
            <v>Hold</v>
          </cell>
        </row>
        <row r="801">
          <cell r="D801" t="str">
            <v>RST LN Equity</v>
          </cell>
          <cell r="J801" t="str">
            <v>Hold</v>
          </cell>
        </row>
        <row r="802">
          <cell r="D802" t="str">
            <v>RWS LN Equity</v>
          </cell>
          <cell r="J802" t="str">
            <v>Hold</v>
          </cell>
        </row>
        <row r="803">
          <cell r="D803" t="str">
            <v>KETL LN Equity</v>
          </cell>
          <cell r="J803" t="str">
            <v>Hold</v>
          </cell>
        </row>
        <row r="804">
          <cell r="D804" t="str">
            <v>TFW LN Equity</v>
          </cell>
          <cell r="J804" t="str">
            <v>Hold</v>
          </cell>
        </row>
        <row r="805">
          <cell r="D805" t="str">
            <v>TRCS LN Equity</v>
          </cell>
          <cell r="J805" t="str">
            <v>Hold</v>
          </cell>
        </row>
        <row r="806">
          <cell r="D806" t="str">
            <v>WYN LN Equity</v>
          </cell>
          <cell r="J806" t="str">
            <v>Hold</v>
          </cell>
        </row>
        <row r="807">
          <cell r="D807" t="str">
            <v>T CN Equity</v>
          </cell>
          <cell r="J807" t="str">
            <v>Hold</v>
          </cell>
        </row>
        <row r="808">
          <cell r="D808" t="str">
            <v>ABT US Equity</v>
          </cell>
          <cell r="J808" t="str">
            <v>Hold</v>
          </cell>
        </row>
        <row r="809">
          <cell r="D809" t="str">
            <v>ABBV US Equity</v>
          </cell>
          <cell r="J809" t="str">
            <v>Ammunition</v>
          </cell>
        </row>
        <row r="810">
          <cell r="D810" t="str">
            <v>ANIK US Equity</v>
          </cell>
          <cell r="J810"/>
        </row>
        <row r="811">
          <cell r="D811" t="str">
            <v>ANSS US Equity</v>
          </cell>
          <cell r="J811" t="str">
            <v>Hold</v>
          </cell>
        </row>
        <row r="812">
          <cell r="D812" t="str">
            <v>ATR US Equity</v>
          </cell>
          <cell r="J812" t="str">
            <v>Hold</v>
          </cell>
        </row>
        <row r="813">
          <cell r="D813" t="str">
            <v>BDX US Equity</v>
          </cell>
          <cell r="J813" t="str">
            <v>Hold</v>
          </cell>
        </row>
        <row r="814">
          <cell r="D814" t="str">
            <v>CSCO US Equity</v>
          </cell>
          <cell r="J814" t="str">
            <v>Hold</v>
          </cell>
        </row>
        <row r="815">
          <cell r="D815" t="str">
            <v>EW US Equity</v>
          </cell>
          <cell r="J815" t="str">
            <v>Hold</v>
          </cell>
        </row>
        <row r="816">
          <cell r="D816" t="str">
            <v>ERII US Equity</v>
          </cell>
          <cell r="J816" t="str">
            <v>Hold</v>
          </cell>
        </row>
        <row r="817">
          <cell r="D817" t="str">
            <v>FLO US Equity</v>
          </cell>
          <cell r="J817" t="str">
            <v>Hold</v>
          </cell>
        </row>
        <row r="818">
          <cell r="D818" t="str">
            <v>GRC US Equity</v>
          </cell>
          <cell r="J818" t="str">
            <v>Hold</v>
          </cell>
        </row>
        <row r="819">
          <cell r="D819" t="str">
            <v>HLIO US Equity</v>
          </cell>
          <cell r="J819" t="str">
            <v>Hold</v>
          </cell>
        </row>
        <row r="820">
          <cell r="D820" t="str">
            <v>MTD US Equity</v>
          </cell>
          <cell r="J820" t="str">
            <v>Hold</v>
          </cell>
        </row>
        <row r="821">
          <cell r="D821" t="str">
            <v>MSFT US Equity</v>
          </cell>
          <cell r="J821" t="str">
            <v>Hold</v>
          </cell>
        </row>
        <row r="822">
          <cell r="D822" t="str">
            <v>NNN US Equity</v>
          </cell>
          <cell r="J822" t="str">
            <v>Hold</v>
          </cell>
        </row>
        <row r="823">
          <cell r="D823" t="str">
            <v>OMCL US Equity</v>
          </cell>
          <cell r="J823" t="str">
            <v>Hold</v>
          </cell>
        </row>
        <row r="824">
          <cell r="D824" t="str">
            <v>PAYX US Equity</v>
          </cell>
          <cell r="J824" t="str">
            <v>Hold</v>
          </cell>
        </row>
        <row r="825">
          <cell r="D825" t="str">
            <v>PRLB US Equity</v>
          </cell>
          <cell r="J825" t="str">
            <v>Sell</v>
          </cell>
        </row>
        <row r="826">
          <cell r="D826" t="str">
            <v>USPH US Equity</v>
          </cell>
          <cell r="J826" t="str">
            <v>Hold</v>
          </cell>
        </row>
        <row r="827">
          <cell r="D827" t="str">
            <v>WSO US Equity</v>
          </cell>
          <cell r="J827" t="str">
            <v>Hold</v>
          </cell>
        </row>
        <row r="828">
          <cell r="D828" t="str">
            <v>ECL US Equity</v>
          </cell>
          <cell r="J828" t="str">
            <v>Hold</v>
          </cell>
        </row>
      </sheetData>
      <sheetData sheetId="1">
        <row r="1">
          <cell r="A1" t="str">
            <v>Region</v>
          </cell>
          <cell r="B1" t="str">
            <v>Order</v>
          </cell>
        </row>
        <row r="2">
          <cell r="A2" t="str">
            <v>UK</v>
          </cell>
          <cell r="B2">
            <v>1</v>
          </cell>
        </row>
        <row r="3">
          <cell r="A3" t="str">
            <v>Europe</v>
          </cell>
          <cell r="B3">
            <v>2</v>
          </cell>
        </row>
        <row r="4">
          <cell r="A4" t="str">
            <v>Japan</v>
          </cell>
          <cell r="B4">
            <v>3</v>
          </cell>
        </row>
        <row r="5">
          <cell r="A5" t="str">
            <v>US or Canada</v>
          </cell>
          <cell r="B5">
            <v>4</v>
          </cell>
        </row>
        <row r="6">
          <cell r="A6" t="str">
            <v>Australia or NZ</v>
          </cell>
          <cell r="B6">
            <v>5</v>
          </cell>
        </row>
        <row r="7">
          <cell r="A7" t="str">
            <v>EM: LatAm</v>
          </cell>
          <cell r="B7">
            <v>6</v>
          </cell>
        </row>
        <row r="8">
          <cell r="A8" t="str">
            <v>EM: Europe</v>
          </cell>
          <cell r="B8">
            <v>7</v>
          </cell>
        </row>
        <row r="9">
          <cell r="A9" t="str">
            <v>EM: Asia</v>
          </cell>
          <cell r="B9">
            <v>8</v>
          </cell>
        </row>
        <row r="10">
          <cell r="A10" t="str">
            <v>EM: Oceania</v>
          </cell>
          <cell r="B10">
            <v>9</v>
          </cell>
        </row>
        <row r="11">
          <cell r="A11" t="str">
            <v>EM: Africa</v>
          </cell>
          <cell r="B11">
            <v>10</v>
          </cell>
        </row>
        <row r="12">
          <cell r="A12" t="str">
            <v>UK AIM</v>
          </cell>
          <cell r="B12">
            <v>11</v>
          </cell>
        </row>
      </sheetData>
      <sheetData sheetId="2"/>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7</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9C5A82-BB9A-4DAD-B090-5BF483D4F8A3}" name="PreferredList" displayName="PreferredList" ref="A1:AD426" totalsRowShown="0" headerRowDxfId="65" dataDxfId="63" headerRowBorderDxfId="64" tableBorderDxfId="62" totalsRowBorderDxfId="61">
  <autoFilter ref="A1:AD426" xr:uid="{C019B38E-2B34-452A-A029-95C51E833D66}"/>
  <tableColumns count="30">
    <tableColumn id="1" xr3:uid="{82E1067A-412F-414D-B007-86C9022B3039}" name="Security_name" dataDxfId="60"/>
    <tableColumn id="2" xr3:uid="{ABEFB407-FE7A-4AD6-A7B6-952AB82CE730}" name="Bloomberg_ticker" dataDxfId="59"/>
    <tableColumn id="19" xr3:uid="{3DEF4AAA-A2A5-41C4-818F-0D062851F780}" name="ISIN" dataDxfId="58"/>
    <tableColumn id="29" xr3:uid="{AF14653F-5382-4272-BA3C-CE4B1D4FE01B}" name="Sector_GICS" dataDxfId="57"/>
    <tableColumn id="30" xr3:uid="{F472A67C-4846-430B-B3FD-BBE107D33DA5}" name="Location address" dataDxfId="56">
      <calculatedColumnFormula array="1">_xll.BDP(PreferredList[[#This Row],[Bloomberg_ticker]],"CITY_OF_DOMICILE")</calculatedColumnFormula>
    </tableColumn>
    <tableColumn id="3" xr3:uid="{9A3FE8DD-90DF-4F73-9F11-0D016075EA2F}" name="Asset_class" dataDxfId="55"/>
    <tableColumn id="4" xr3:uid="{DC1D61E7-D76F-41CF-BE8A-6315EE981DF7}" name="Change" dataDxfId="54"/>
    <tableColumn id="5" xr3:uid="{27F9B67C-0E09-40EE-B824-A9311EE57E10}" name="Date_of_change" dataDxfId="53"/>
    <tableColumn id="6" xr3:uid="{6EAD3DF0-8BB7-4083-8A42-D3AC34C00960}" name="Reason_for_change" dataDxfId="52"/>
    <tableColumn id="7" xr3:uid="{D2DA41D6-187E-4F1F-9A7C-4166F76DD785}" name="Equity_region" dataDxfId="51"/>
    <tableColumn id="8" xr3:uid="{280CF322-46E3-4D16-B245-4EE70A2C7448}" name="Equity_country" dataDxfId="50"/>
    <tableColumn id="27" xr3:uid="{96D5991E-D7B8-49EF-AC0A-44911CF9B091}" name="Equity_region_alternative" dataDxfId="49"/>
    <tableColumn id="28" xr3:uid="{B11A7AE0-2EE9-4863-820D-67703B4779DE}" name="Equity_ratio_order" dataDxfId="48">
      <calculatedColumnFormula>_xlfn.XLOOKUP(PreferredList[[#This Row],[Equity_region_alternative]],'[3]# Ratios ORDER'!$A:$A,'[3]# Ratios ORDER'!$B:$B)</calculatedColumnFormula>
    </tableColumn>
    <tableColumn id="9" xr3:uid="{F11F24F7-8515-4567-872C-3FEC70C9EE60}" name="Bond_type" dataDxfId="47" dataCellStyle="Percent">
      <calculatedColumnFormula array="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calculatedColumnFormula>
    </tableColumn>
    <tableColumn id="10" xr3:uid="{E0770F4A-2153-4D01-A333-82CEB9E09F0A}" name="Bond_currency" dataDxfId="46"/>
    <tableColumn id="11" xr3:uid="{FC204C2A-5B1A-4AE6-8C93-8315B4842F63}" name="Bond_maturity_date" dataDxfId="45"/>
    <tableColumn id="12" xr3:uid="{59F14068-FF70-44E4-B94A-CC3CD4942C2A}" name="Bond_ years_to_maturity" dataDxfId="44" dataCellStyle="Percent">
      <calculatedColumnFormula array="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calculatedColumnFormula>
    </tableColumn>
    <tableColumn id="13" xr3:uid="{CD27FFA6-2A46-4F6C-828D-17F26A84AFB2}" name="Fund_balanced" dataDxfId="43"/>
    <tableColumn id="14" xr3:uid="{0CEC8C22-3FF6-4832-939B-143210DE2988}" name="Fund_income" dataDxfId="42"/>
    <tableColumn id="15" xr3:uid="{93BABB46-A71D-4099-9C2D-844A13000F18}" name="Fund_htt" dataDxfId="41"/>
    <tableColumn id="16" xr3:uid="{6B3437A3-D554-46D0-B720-887596C08136}" name="Fund_smallercompanies" dataDxfId="40"/>
    <tableColumn id="17" xr3:uid="{804C8898-3D18-48BE-A6C4-F2B3B64CD41D}" name="Fund_emergingmarkets" dataDxfId="39"/>
    <tableColumn id="18" xr3:uid="{DB51CF39-9914-4934-B155-22F5B2BC8010}" name="Fund_privateclient_or_AIM" dataDxfId="38"/>
    <tableColumn id="20" xr3:uid="{2E804E03-6C54-416F-893D-000BC1DC3D3E}" name="Preferred_list_exists" dataDxfId="37">
      <calculatedColumnFormula>OR(PreferredList[[#This Row],[Fund_balanced_exists]:[Fund_privateclient_or_AIM_exists]])</calculatedColumnFormula>
    </tableColumn>
    <tableColumn id="21" xr3:uid="{7CEBE268-42D0-4E62-8F0C-E141EAA8349B}" name="Fund_balanced_exists" dataDxfId="36">
      <calculatedColumnFormula>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calculatedColumnFormula>
    </tableColumn>
    <tableColumn id="22" xr3:uid="{9B0ADFDA-B564-4DBA-AFEA-5AEEC5B3171D}" name="Fund_income_exists" dataDxfId="35">
      <calculatedColumnFormula>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calculatedColumnFormula>
    </tableColumn>
    <tableColumn id="23" xr3:uid="{11EF296D-61A9-4DDB-9852-B000DBAB1119}" name="Fund_htt_exists" dataDxfId="34">
      <calculatedColumnFormula>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calculatedColumnFormula>
    </tableColumn>
    <tableColumn id="24" xr3:uid="{0C8573ED-407D-4187-A209-6C1BBA3F5129}" name="Fund_smallercompanies_exists" dataDxfId="33">
      <calculatedColumnFormula>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calculatedColumnFormula>
    </tableColumn>
    <tableColumn id="25" xr3:uid="{06F515FE-6E2B-4608-941B-DB27D2DAD305}" name="Fund_emergingmarkets_exists" dataDxfId="32">
      <calculatedColumnFormula>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calculatedColumnFormula>
    </tableColumn>
    <tableColumn id="26" xr3:uid="{59958B2B-3482-49DE-808E-282E6B4F2353}" name="Fund_privateclient_or_AIM_exists" dataDxfId="31">
      <calculatedColumnFormula>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calculatedColumnFormula>
    </tableColum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1A7618-5F16-4314-9FDB-87AFA19AAA82}" name="InvestmentCase" displayName="InvestmentCase" ref="A1:V140" totalsRowShown="0" headerRowDxfId="23" dataDxfId="22">
  <autoFilter ref="A1:V140" xr:uid="{7EDCCAA5-054B-4AED-8A1C-5826E470AF2F}"/>
  <tableColumns count="22">
    <tableColumn id="4" xr3:uid="{BAE6F1FC-8E9B-4F38-AF7A-F79A812E7A94}" name="Date of update" dataDxfId="21"/>
    <tableColumn id="13" xr3:uid="{68FF6E3C-5908-4459-A843-008EE365CAA5}" name="Bloomberg ticker" dataDxfId="20"/>
    <tableColumn id="1" xr3:uid="{0AAE21F1-2586-469A-B565-A2AC1A6AC747}" name="Security name" dataDxfId="19">
      <calculatedColumnFormula>_xlfn.XLOOKUP(InvestmentCase[[#This Row],[Bloomberg ticker]],PreferredList[Bloomberg_ticker],PreferredList[Security_name])</calculatedColumnFormula>
    </tableColumn>
    <tableColumn id="3" xr3:uid="{E69C6F7E-4144-4518-8EA2-F749CCDE81DF}" name="Preferred list" dataDxfId="18">
      <calculatedColumnFormula>_xlfn.XLOOKUP(InvestmentCase[[#This Row],[Bloomberg ticker]],PreferredList[Bloomberg_ticker], PreferredList[Preferred_list_exists])</calculatedColumnFormula>
    </tableColumn>
    <tableColumn id="20" xr3:uid="{4EF49369-2E2E-462C-AD5F-54CE7D3CBEFF}" name="Balanced Fund exists" dataDxfId="17">
      <calculatedColumnFormula>_xlfn.XLOOKUP(InvestmentCase[[#This Row],[Bloomberg ticker]],PreferredList[Bloomberg_ticker], PreferredList[Fund_balanced_exists])</calculatedColumnFormula>
    </tableColumn>
    <tableColumn id="19" xr3:uid="{5CE69F49-9D51-4FF1-A13E-2E00B36F3FDB}" name="Income Fund exists" dataDxfId="16">
      <calculatedColumnFormula>_xlfn.XLOOKUP(InvestmentCase[[#This Row],[Bloomberg ticker]],PreferredList[Bloomberg_ticker], PreferredList[Fund_income_exists])</calculatedColumnFormula>
    </tableColumn>
    <tableColumn id="18" xr3:uid="{51AADEC3-1104-42B2-A987-76197C2EF9DD}" name="HTT Fund exists" dataDxfId="15">
      <calculatedColumnFormula>_xlfn.XLOOKUP(InvestmentCase[[#This Row],[Bloomberg ticker]],PreferredList[Bloomberg_ticker], PreferredList[Fund_htt_exists])</calculatedColumnFormula>
    </tableColumn>
    <tableColumn id="8" xr3:uid="{5368DE1C-C03C-426B-AC55-F11BDEDF3C93}" name="Smaller Companies Fund exists" dataDxfId="14">
      <calculatedColumnFormula>_xlfn.XLOOKUP(InvestmentCase[[#This Row],[Bloomberg ticker]],PreferredList[Bloomberg_ticker], PreferredList[Fund_smallercompanies_exists])</calculatedColumnFormula>
    </tableColumn>
    <tableColumn id="7" xr3:uid="{301D4F0F-EE2A-43A4-980B-81EAF938D9D0}" name="Emerging Markets Fund exists" dataDxfId="13">
      <calculatedColumnFormula>_xlfn.XLOOKUP(InvestmentCase[[#This Row],[Bloomberg ticker]],PreferredList[Bloomberg_ticker], PreferredList[Fund_emergingmarkets_exists])</calculatedColumnFormula>
    </tableColumn>
    <tableColumn id="21" xr3:uid="{44FE579B-35DA-4079-A482-0CE477E3E893}" name="Private Client Fund exists" dataDxfId="12">
      <calculatedColumnFormula>_xlfn.XLOOKUP(InvestmentCase[[#This Row],[Bloomberg ticker]],PreferredList[Bloomberg_ticker], PreferredList[Fund_privateclient_or_AIM_exists])</calculatedColumnFormula>
    </tableColumn>
    <tableColumn id="17" xr3:uid="{309F0ADC-F1A9-4EEB-BB0F-6A9C1160726A}" name="Company description" dataDxfId="11"/>
    <tableColumn id="2" xr3:uid="{5A7415A0-BE7F-4DFE-9A4D-4E0271EB4FD6}" name="Sector" dataDxfId="10"/>
    <tableColumn id="5" xr3:uid="{B5CD05BA-830A-4E9B-BF51-0DAE61340AF5}" name="Investment theme INTERNAL" dataDxfId="9"/>
    <tableColumn id="23" xr3:uid="{FD9818C4-13C8-478A-A621-3062513B443B}" name="SHORT Investment case" dataDxfId="8"/>
    <tableColumn id="6" xr3:uid="{785D6526-31CA-4BD1-94C5-3B5FEFF92886}" name="LONG Investment case" dataDxfId="7"/>
    <tableColumn id="24" xr3:uid="{5C43EDA1-97E0-4A4E-92A7-B4E7271EE295}" name="RISKS being monitored" dataDxfId="6"/>
    <tableColumn id="25" xr3:uid="{88D5AF42-A233-49F9-B6EE-0EE351C1F03C}" name="ESG considerations being monitored" dataDxfId="5"/>
    <tableColumn id="9" xr3:uid="{0E656B2E-DCE4-4B7F-BFF4-F7002B118BEB}" name="Strengths" dataDxfId="4"/>
    <tableColumn id="10" xr3:uid="{0BD3234F-C6FF-41DB-80EC-956E04566151}" name="Weaknesses" dataDxfId="3"/>
    <tableColumn id="11" xr3:uid="{1A6E11EA-B8F1-480E-9198-37DE0EF397D6}" name="Opportunities" dataDxfId="2"/>
    <tableColumn id="12" xr3:uid="{988ABD89-6AAF-48FC-BCCD-C3BA287867D3}" name="Threats" dataDxfId="1"/>
    <tableColumn id="14" xr3:uid="{1CAF77EA-BB18-4794-AA35-7D04C48224D1}" name="Recent ratios comments" dataDxfId="0">
      <calculatedColumnFormula>IF(_xlfn.XLOOKUP(InvestmentCase[[#This Row],[Bloomberg ticker]],'[3]4 Ratios log (START w. Macro)'!$D:$D,'[3]4 Ratios log (START w. Macro)'!$J:$J) = 0, "-", _xlfn.XLOOKUP(InvestmentCase[[#This Row],[Bloomberg ticker]],'[3]4 Ratios log (START w. Macro)'!$D:$D,'[3]4 Ratios log (START w. Macro)'!$J:$J))</calculatedColumnFormula>
    </tableColumn>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41EDE-7A3E-42B4-8D3A-DAB0AA029791}">
  <sheetPr codeName="Sheet1">
    <pageSetUpPr fitToPage="1"/>
  </sheetPr>
  <dimension ref="A1:AE136"/>
  <sheetViews>
    <sheetView showGridLines="0" view="pageBreakPreview" zoomScale="70" zoomScaleNormal="100" zoomScaleSheetLayoutView="70" workbookViewId="0">
      <selection activeCell="A2" sqref="A2"/>
    </sheetView>
  </sheetViews>
  <sheetFormatPr defaultColWidth="9" defaultRowHeight="20.100000000000001" customHeight="1" x14ac:dyDescent="0.25"/>
  <cols>
    <col min="1" max="1" width="49.5703125" style="7" bestFit="1" customWidth="1"/>
    <col min="2" max="2" width="17.85546875" style="7" bestFit="1" customWidth="1"/>
    <col min="3" max="8" width="9" style="7"/>
    <col min="9" max="9" width="25.5703125" style="7" customWidth="1"/>
    <col min="10" max="15" width="9" style="7"/>
    <col min="16" max="16" width="9" style="7" customWidth="1"/>
    <col min="17" max="17" width="25.5703125" style="7" customWidth="1"/>
    <col min="18" max="20" width="9" style="7"/>
    <col min="21" max="21" width="10.140625" style="7" bestFit="1" customWidth="1"/>
    <col min="22" max="22" width="10" style="7" bestFit="1" customWidth="1"/>
    <col min="23" max="24" width="9" style="7"/>
    <col min="25" max="25" width="25.5703125" style="7" customWidth="1"/>
    <col min="26" max="26" width="10.140625" bestFit="1" customWidth="1"/>
    <col min="27" max="27" width="10.140625" style="7" bestFit="1" customWidth="1"/>
    <col min="28" max="16384" width="9" style="7"/>
  </cols>
  <sheetData>
    <row r="1" spans="1:31" s="3" customFormat="1" ht="20.100000000000001" customHeight="1" thickBot="1" x14ac:dyDescent="0.4">
      <c r="A1" s="2" t="s">
        <v>541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s="5" customFormat="1" ht="20.100000000000001" customHeight="1" x14ac:dyDescent="0.3">
      <c r="A2" s="100" t="s">
        <v>600</v>
      </c>
      <c r="B2" s="4"/>
    </row>
    <row r="3" spans="1:31" s="5" customFormat="1" ht="15" customHeight="1" x14ac:dyDescent="0.3">
      <c r="A3" s="5" t="s">
        <v>542</v>
      </c>
      <c r="B3" s="4">
        <f>MAX(PreferredList[Date_of_change])</f>
        <v>44942</v>
      </c>
    </row>
    <row r="4" spans="1:31" s="5" customFormat="1" ht="15" customHeight="1" x14ac:dyDescent="0.3">
      <c r="A4" s="102" t="str">
        <f>IF(A2="Current preferred list","","Enter date here -&gt;")</f>
        <v/>
      </c>
      <c r="B4" s="1"/>
      <c r="D4" s="101"/>
    </row>
    <row r="5" spans="1:31" s="5" customFormat="1" ht="15" customHeight="1" x14ac:dyDescent="0.3">
      <c r="A5" s="5" t="s">
        <v>597</v>
      </c>
      <c r="B5" s="6">
        <f ca="1">IF(A2="Current Preferred list",TODAY(),IF($B$4="","",$B$4))</f>
        <v>44967</v>
      </c>
      <c r="D5" s="6"/>
    </row>
    <row r="6" spans="1:31" s="5" customFormat="1" ht="15" customHeight="1" x14ac:dyDescent="0.3">
      <c r="A6" s="5" t="s">
        <v>621</v>
      </c>
      <c r="B6" s="99">
        <v>90</v>
      </c>
    </row>
    <row r="7" spans="1:31" ht="15" customHeight="1" x14ac:dyDescent="0.2">
      <c r="B7" s="8"/>
      <c r="C7" s="8"/>
      <c r="D7" s="8"/>
      <c r="E7" s="8"/>
      <c r="F7" s="8"/>
      <c r="G7" s="8"/>
      <c r="J7" s="8"/>
      <c r="K7" s="8"/>
      <c r="L7" s="8"/>
      <c r="M7" s="8"/>
      <c r="N7" s="8"/>
      <c r="O7" s="8"/>
      <c r="R7" s="8"/>
      <c r="S7" s="8"/>
      <c r="T7" s="8"/>
      <c r="U7" s="8"/>
      <c r="V7" s="8"/>
      <c r="W7" s="8"/>
      <c r="Z7" s="8"/>
      <c r="AA7" s="8"/>
      <c r="AB7" s="8"/>
      <c r="AC7" s="8"/>
      <c r="AD7" s="8"/>
      <c r="AE7" s="8"/>
    </row>
    <row r="8" spans="1:31" s="5" customFormat="1" ht="20.100000000000001" customHeight="1" x14ac:dyDescent="0.3">
      <c r="A8" s="5" t="s">
        <v>543</v>
      </c>
      <c r="I8" s="5" t="s">
        <v>550</v>
      </c>
      <c r="Q8" s="5" t="s">
        <v>22</v>
      </c>
      <c r="Y8" s="5" t="s">
        <v>551</v>
      </c>
    </row>
    <row r="9" spans="1:31" s="10" customFormat="1" ht="15" customHeight="1" x14ac:dyDescent="0.2">
      <c r="A9" s="9" t="s">
        <v>10</v>
      </c>
      <c r="B9" s="12" t="s">
        <v>544</v>
      </c>
      <c r="C9" s="12" t="s">
        <v>545</v>
      </c>
      <c r="D9" s="12" t="s">
        <v>546</v>
      </c>
      <c r="E9" s="12" t="s">
        <v>547</v>
      </c>
      <c r="F9" s="12" t="s">
        <v>548</v>
      </c>
      <c r="G9" s="12" t="s">
        <v>549</v>
      </c>
      <c r="H9" s="13"/>
      <c r="I9" s="14" t="s">
        <v>569</v>
      </c>
      <c r="J9" s="12" t="s">
        <v>544</v>
      </c>
      <c r="K9" s="12" t="s">
        <v>545</v>
      </c>
      <c r="L9" s="12" t="s">
        <v>546</v>
      </c>
      <c r="M9" s="12" t="s">
        <v>547</v>
      </c>
      <c r="N9" s="12" t="s">
        <v>548</v>
      </c>
      <c r="O9" s="12" t="s">
        <v>549</v>
      </c>
      <c r="P9" s="13"/>
      <c r="Q9" s="14" t="s">
        <v>22</v>
      </c>
      <c r="R9" s="12" t="s">
        <v>544</v>
      </c>
      <c r="S9" s="12" t="s">
        <v>545</v>
      </c>
      <c r="T9" s="12" t="s">
        <v>546</v>
      </c>
      <c r="U9" s="12" t="s">
        <v>547</v>
      </c>
      <c r="V9" s="12" t="s">
        <v>548</v>
      </c>
      <c r="W9" s="12" t="s">
        <v>549</v>
      </c>
      <c r="X9" s="13"/>
      <c r="Y9" s="14" t="s">
        <v>572</v>
      </c>
      <c r="Z9" s="12" t="s">
        <v>544</v>
      </c>
      <c r="AA9" s="12" t="s">
        <v>545</v>
      </c>
      <c r="AB9" s="12" t="s">
        <v>546</v>
      </c>
      <c r="AC9" s="12" t="s">
        <v>547</v>
      </c>
      <c r="AD9" s="12" t="s">
        <v>548</v>
      </c>
      <c r="AE9" s="12" t="s">
        <v>549</v>
      </c>
    </row>
    <row r="10" spans="1:31" ht="15" customHeight="1" x14ac:dyDescent="0.2">
      <c r="A10" s="7" t="str" cm="1">
        <f t="array" aca="1" ref="A10:A19" ca="1">_xlfn._xlws.SORT(
_xlfn.UNIQUE(
_xlfn._xlws.FILTER(PreferredList[Security_name],
(PreferredList[Preferred_list_exists]=TRUE())*(PreferredList[Equity_region]=A9)*(PreferredList[Fund_privateclient_or_AIM_exists]=FALSE()
)
)),1,1)</f>
        <v>AG Barr</v>
      </c>
      <c r="B10" s="15" t="str">
        <f ca="1" xml:space="preserve"> IFERROR(IF(
_xlfn.XLOOKUP($A10,PreferredList[Security_name],PreferredList[Fund_balanced_exists]) = TRUE(),"B",""),"")</f>
        <v/>
      </c>
      <c r="C10" s="15" t="str">
        <f ca="1" xml:space="preserve"> IFERROR(IF(
_xlfn.XLOOKUP($A10,PreferredList[Security_name],PreferredList[Fund_income_exists]) = TRUE(),"I",""),"")</f>
        <v/>
      </c>
      <c r="D10" s="15" t="str">
        <f ca="1" xml:space="preserve"> IFERROR(IF(
_xlfn.XLOOKUP($A10,PreferredList[Security_name],PreferredList[Fund_htt_exists]) = TRUE(),"H",""),"")</f>
        <v/>
      </c>
      <c r="E10" s="15" t="str">
        <f ca="1" xml:space="preserve"> IFERROR(IF(
_xlfn.XLOOKUP($A10,PreferredList[Security_name],PreferredList[Fund_smallercompanies_exists]) = TRUE(), "S",""),"")</f>
        <v>S</v>
      </c>
      <c r="F10" s="15" t="str">
        <f ca="1" xml:space="preserve"> IFERROR(IF(
_xlfn.XLOOKUP($A10,PreferredList[Security_name],PreferredList[Fund_emergingmarkets_exists]) = TRUE(), "E",""),"")</f>
        <v/>
      </c>
      <c r="G10" s="15" t="str">
        <f ca="1" xml:space="preserve"> IFERROR(IF(
_xlfn.XLOOKUP($A10,PreferredList[Security_name],PreferredList[Fund_privateclient_or_AIM_exists]) = TRUE(), "P",""),"")</f>
        <v/>
      </c>
      <c r="H10" s="16"/>
      <c r="I10" s="16" t="str" cm="1">
        <f t="array" aca="1" ref="I10:I18" ca="1">_xlfn._xlws.SORT(
_xlfn.UNIQUE(
_xlfn._xlws.FILTER(PreferredList[Security_name],
(PreferredList[Preferred_list_exists]=TRUE())*(PreferredList[Equity_region]=I9)*(PreferredList[Equity_region]&lt;&gt;I53)
)),1,1)</f>
        <v>AG Barr</v>
      </c>
      <c r="J10" s="15" t="str">
        <f ca="1" xml:space="preserve"> IFERROR(IF(
_xlfn.XLOOKUP($I10,PreferredList[Security_name],PreferredList[Fund_balanced_exists]) = TRUE(),"B",""),"")</f>
        <v/>
      </c>
      <c r="K10" s="15" t="str">
        <f ca="1" xml:space="preserve"> IFERROR(IF(
_xlfn.XLOOKUP($I10,PreferredList[Security_name],PreferredList[Fund_income_exists]) = TRUE(),"I",""),"")</f>
        <v/>
      </c>
      <c r="L10" s="15" t="str">
        <f ca="1" xml:space="preserve"> IFERROR(IF(
_xlfn.XLOOKUP($I10,PreferredList[Security_name],PreferredList[Fund_htt_exists]) = TRUE(),"H",""),"")</f>
        <v/>
      </c>
      <c r="M10" s="15" t="str">
        <f ca="1" xml:space="preserve"> IFERROR(IF(
_xlfn.XLOOKUP($I10,PreferredList[Security_name],PreferredList[Fund_smallercompanies_exists]) = TRUE(), "S",""),"")</f>
        <v>S</v>
      </c>
      <c r="N10" s="15" t="str">
        <f ca="1" xml:space="preserve"> IFERROR(IF(
_xlfn.XLOOKUP($I10,PreferredList[Security_name],PreferredList[Fund_emergingmarkets_exists]) = TRUE(), "E",""),"")</f>
        <v/>
      </c>
      <c r="O10" s="15" t="str">
        <f ca="1" xml:space="preserve"> IFERROR(IF(
_xlfn.XLOOKUP($I10,PreferredList[Security_name],PreferredList[Fund_privateclient_or_AIM_exists]) = TRUE(), "P",""),"")</f>
        <v/>
      </c>
      <c r="P10" s="16"/>
      <c r="Q10" s="16" t="str" cm="1">
        <f t="array" aca="1" ref="Q10:Q35" ca="1">_xlfn._xlws.SORT(
_xlfn.UNIQUE(
_xlfn._xlws.FILTER(PreferredList[Security_name],
(PreferredList[Preferred_list_exists]=TRUE())*(PreferredList[Equity_region]=Q9)*(PreferredList[Fund_privateclient_or_AIM_exists]=TRUE()
)
)),1,1)</f>
        <v>Advanced Medical Solutions</v>
      </c>
      <c r="R10" s="15" t="str">
        <f ca="1" xml:space="preserve"> IFERROR(IF(
_xlfn.XLOOKUP($Q10,PreferredList[Security_name],PreferredList[Fund_balanced_exists]) = TRUE(),"B",""),"")</f>
        <v/>
      </c>
      <c r="S10" s="15" t="str">
        <f ca="1" xml:space="preserve"> IFERROR(IF(
_xlfn.XLOOKUP($Q10,PreferredList[Security_name],PreferredList[Fund_income_exists]) = TRUE(),"I",""),"")</f>
        <v/>
      </c>
      <c r="T10" s="15" t="str">
        <f ca="1" xml:space="preserve"> IFERROR(IF(
_xlfn.XLOOKUP($Q10,PreferredList[Security_name],PreferredList[Fund_htt_exists]) = TRUE(),"H",""),"")</f>
        <v/>
      </c>
      <c r="U10" s="15" t="str">
        <f ca="1" xml:space="preserve"> IFERROR(IF(
_xlfn.XLOOKUP($Q10,PreferredList[Security_name],PreferredList[Fund_smallercompanies_exists]) = TRUE(), "S",""),"")</f>
        <v>S</v>
      </c>
      <c r="V10" s="15" t="str">
        <f ca="1" xml:space="preserve"> IFERROR(IF(
_xlfn.XLOOKUP($Q10,PreferredList[Security_name],PreferredList[Fund_emergingmarkets_exists]) = TRUE(), "E",""),"")</f>
        <v/>
      </c>
      <c r="W10" s="15" t="str">
        <f ca="1" xml:space="preserve"> IFERROR(IF(
_xlfn.XLOOKUP($Q10,PreferredList[Security_name],PreferredList[Fund_privateclient_or_AIM_exists]) = TRUE(), "P",""),"")</f>
        <v>P</v>
      </c>
      <c r="X10" s="16"/>
      <c r="Y10" s="16" t="str" cm="1">
        <f t="array" aca="1" ref="Y10:Y11" ca="1">_xlfn._xlws.SORT(
_xlfn.UNIQUE(
_xlfn._xlws.FILTER(PreferredList[Security_name],
(PreferredList[Preferred_list_exists]=TRUE())*(PreferredList[Equity_region]=Y9)
)
),1,1
)</f>
        <v>Jeronimo Martins</v>
      </c>
      <c r="Z10" s="15" t="str">
        <f ca="1" xml:space="preserve"> IFERROR(IF(
_xlfn.XLOOKUP($Y10,PreferredList[Security_name],PreferredList[Fund_balanced_exists]) = TRUE(),"B",""),"")</f>
        <v>B</v>
      </c>
      <c r="AA10" s="15" t="str">
        <f ca="1" xml:space="preserve"> IFERROR(IF(
_xlfn.XLOOKUP($Y10,PreferredList[Security_name],PreferredList[Fund_income_exists]) = TRUE(),"I",""),"")</f>
        <v/>
      </c>
      <c r="AB10" s="15" t="str">
        <f ca="1" xml:space="preserve"> IFERROR(IF(
_xlfn.XLOOKUP($Y10,PreferredList[Security_name],PreferredList[Fund_htt_exists]) = TRUE(),"H",""),"")</f>
        <v>H</v>
      </c>
      <c r="AC10" s="15" t="str">
        <f ca="1" xml:space="preserve"> IFERROR(IF(
_xlfn.XLOOKUP($Y10,PreferredList[Security_name],PreferredList[Fund_smallercompanies_exists]) = TRUE(), "S",""),"")</f>
        <v/>
      </c>
      <c r="AD10" s="15" t="str">
        <f ca="1" xml:space="preserve"> IFERROR(IF(
_xlfn.XLOOKUP($Y10,PreferredList[Security_name],PreferredList[Fund_emergingmarkets_exists]) = TRUE(), "E",""),"")</f>
        <v>E</v>
      </c>
      <c r="AE10" s="15" t="str">
        <f ca="1" xml:space="preserve"> IFERROR(IF(
_xlfn.XLOOKUP($Y10,PreferredList[Security_name],PreferredList[Fund_privateclient_or_AIM_exists]) = TRUE(), "P",""),"")</f>
        <v/>
      </c>
    </row>
    <row r="11" spans="1:31" ht="15" customHeight="1" x14ac:dyDescent="0.2">
      <c r="A11" s="7" t="str">
        <f ca="1"/>
        <v>Assura</v>
      </c>
      <c r="B11" s="15" t="str">
        <f ca="1" xml:space="preserve"> IFERROR(IF(
_xlfn.XLOOKUP($A11,PreferredList[Security_name],PreferredList[Fund_balanced_exists]) = TRUE(),"B",""),"")</f>
        <v/>
      </c>
      <c r="C11" s="15" t="str">
        <f ca="1" xml:space="preserve"> IFERROR(IF(
_xlfn.XLOOKUP($A11,PreferredList[Security_name],PreferredList[Fund_income_exists]) = TRUE(),"I",""),"")</f>
        <v>I</v>
      </c>
      <c r="D11" s="15" t="str">
        <f ca="1" xml:space="preserve"> IFERROR(IF(
_xlfn.XLOOKUP($A11,PreferredList[Security_name],PreferredList[Fund_htt_exists]) = TRUE(),"H",""),"")</f>
        <v/>
      </c>
      <c r="E11" s="15" t="str">
        <f ca="1" xml:space="preserve"> IFERROR(IF(
_xlfn.XLOOKUP($A11,PreferredList[Security_name],PreferredList[Fund_smallercompanies_exists]) = TRUE(), "S",""),"")</f>
        <v>S</v>
      </c>
      <c r="F11" s="15" t="str">
        <f ca="1" xml:space="preserve"> IFERROR(IF(
_xlfn.XLOOKUP($A11,PreferredList[Security_name],PreferredList[Fund_emergingmarkets_exists]) = TRUE(), "E",""),"")</f>
        <v/>
      </c>
      <c r="G11" s="15" t="str">
        <f ca="1" xml:space="preserve"> IFERROR(IF(
_xlfn.XLOOKUP($A11,PreferredList[Security_name],PreferredList[Fund_privateclient_or_AIM_exists]) = TRUE(), "P",""),"")</f>
        <v/>
      </c>
      <c r="H11" s="16"/>
      <c r="I11" s="16" t="str">
        <f ca="1"/>
        <v>Assura</v>
      </c>
      <c r="J11" s="15" t="str">
        <f ca="1" xml:space="preserve"> IFERROR(IF(
_xlfn.XLOOKUP($I11,PreferredList[Security_name],PreferredList[Fund_balanced_exists]) = TRUE(),"B",""),"")</f>
        <v/>
      </c>
      <c r="K11" s="15" t="str">
        <f ca="1" xml:space="preserve"> IFERROR(IF(
_xlfn.XLOOKUP($I11,PreferredList[Security_name],PreferredList[Fund_income_exists]) = TRUE(),"I",""),"")</f>
        <v>I</v>
      </c>
      <c r="L11" s="15" t="str">
        <f ca="1" xml:space="preserve"> IFERROR(IF(
_xlfn.XLOOKUP($I11,PreferredList[Security_name],PreferredList[Fund_htt_exists]) = TRUE(),"H",""),"")</f>
        <v/>
      </c>
      <c r="M11" s="15" t="str">
        <f ca="1" xml:space="preserve"> IFERROR(IF(
_xlfn.XLOOKUP($I11,PreferredList[Security_name],PreferredList[Fund_smallercompanies_exists]) = TRUE(), "S",""),"")</f>
        <v>S</v>
      </c>
      <c r="N11" s="15" t="str">
        <f ca="1" xml:space="preserve"> IFERROR(IF(
_xlfn.XLOOKUP($I11,PreferredList[Security_name],PreferredList[Fund_emergingmarkets_exists]) = TRUE(), "E",""),"")</f>
        <v/>
      </c>
      <c r="O11" s="15" t="str">
        <f ca="1" xml:space="preserve"> IFERROR(IF(
_xlfn.XLOOKUP($I11,PreferredList[Security_name],PreferredList[Fund_privateclient_or_AIM_exists]) = TRUE(), "P",""),"")</f>
        <v/>
      </c>
      <c r="P11" s="16"/>
      <c r="Q11" s="16" t="str">
        <f ca="1"/>
        <v>Alliance Pharma</v>
      </c>
      <c r="R11" s="15" t="str">
        <f ca="1" xml:space="preserve"> IFERROR(IF(
_xlfn.XLOOKUP($Q11,PreferredList[Security_name],PreferredList[Fund_balanced_exists]) = TRUE(),"B",""),"")</f>
        <v/>
      </c>
      <c r="S11" s="15" t="str">
        <f ca="1" xml:space="preserve"> IFERROR(IF(
_xlfn.XLOOKUP($Q11,PreferredList[Security_name],PreferredList[Fund_income_exists]) = TRUE(),"I",""),"")</f>
        <v/>
      </c>
      <c r="T11" s="15" t="str">
        <f ca="1" xml:space="preserve"> IFERROR(IF(
_xlfn.XLOOKUP($Q11,PreferredList[Security_name],PreferredList[Fund_htt_exists]) = TRUE(),"H",""),"")</f>
        <v/>
      </c>
      <c r="U11" s="15" t="str">
        <f ca="1" xml:space="preserve"> IFERROR(IF(
_xlfn.XLOOKUP($Q11,PreferredList[Security_name],PreferredList[Fund_smallercompanies_exists]) = TRUE(), "S",""),"")</f>
        <v/>
      </c>
      <c r="V11" s="15" t="str">
        <f ca="1" xml:space="preserve"> IFERROR(IF(
_xlfn.XLOOKUP($Q11,PreferredList[Security_name],PreferredList[Fund_emergingmarkets_exists]) = TRUE(), "E",""),"")</f>
        <v/>
      </c>
      <c r="W11" s="15" t="str">
        <f ca="1" xml:space="preserve"> IFERROR(IF(
_xlfn.XLOOKUP($Q11,PreferredList[Security_name],PreferredList[Fund_privateclient_or_AIM_exists]) = TRUE(), "P",""),"")</f>
        <v>P</v>
      </c>
      <c r="X11" s="16"/>
      <c r="Y11" s="16" t="str">
        <f ca="1"/>
        <v>MP Evans</v>
      </c>
      <c r="Z11" s="15" t="str">
        <f ca="1" xml:space="preserve"> IFERROR(IF(
_xlfn.XLOOKUP($Y11,PreferredList[Security_name],PreferredList[Fund_balanced_exists]) = TRUE(),"B",""),"")</f>
        <v/>
      </c>
      <c r="AA11" s="15" t="str">
        <f ca="1" xml:space="preserve"> IFERROR(IF(
_xlfn.XLOOKUP($Y11,PreferredList[Security_name],PreferredList[Fund_income_exists]) = TRUE(),"I",""),"")</f>
        <v/>
      </c>
      <c r="AB11" s="15" t="str">
        <f ca="1" xml:space="preserve"> IFERROR(IF(
_xlfn.XLOOKUP($Y11,PreferredList[Security_name],PreferredList[Fund_htt_exists]) = TRUE(),"H",""),"")</f>
        <v/>
      </c>
      <c r="AC11" s="15" t="str">
        <f ca="1" xml:space="preserve"> IFERROR(IF(
_xlfn.XLOOKUP($Y11,PreferredList[Security_name],PreferredList[Fund_smallercompanies_exists]) = TRUE(), "S",""),"")</f>
        <v/>
      </c>
      <c r="AD11" s="15" t="str">
        <f ca="1" xml:space="preserve"> IFERROR(IF(
_xlfn.XLOOKUP($Y11,PreferredList[Security_name],PreferredList[Fund_emergingmarkets_exists]) = TRUE(), "E",""),"")</f>
        <v>E</v>
      </c>
      <c r="AE11" s="15" t="str">
        <f ca="1" xml:space="preserve"> IFERROR(IF(
_xlfn.XLOOKUP($Y11,PreferredList[Security_name],PreferredList[Fund_privateclient_or_AIM_exists]) = TRUE(), "P",""),"")</f>
        <v/>
      </c>
    </row>
    <row r="12" spans="1:31" ht="15" customHeight="1" x14ac:dyDescent="0.2">
      <c r="A12" s="7" t="str">
        <f ca="1"/>
        <v>Croda</v>
      </c>
      <c r="B12" s="15" t="str">
        <f ca="1" xml:space="preserve"> IFERROR(IF(
_xlfn.XLOOKUP($A12,PreferredList[Security_name],PreferredList[Fund_balanced_exists]) = TRUE(),"B",""),"")</f>
        <v>B</v>
      </c>
      <c r="C12" s="15" t="str">
        <f ca="1" xml:space="preserve"> IFERROR(IF(
_xlfn.XLOOKUP($A12,PreferredList[Security_name],PreferredList[Fund_income_exists]) = TRUE(),"I",""),"")</f>
        <v/>
      </c>
      <c r="D12" s="15" t="str">
        <f ca="1" xml:space="preserve"> IFERROR(IF(
_xlfn.XLOOKUP($A12,PreferredList[Security_name],PreferredList[Fund_htt_exists]) = TRUE(),"H",""),"")</f>
        <v>H</v>
      </c>
      <c r="E12" s="15" t="str">
        <f ca="1" xml:space="preserve"> IFERROR(IF(
_xlfn.XLOOKUP($A12,PreferredList[Security_name],PreferredList[Fund_smallercompanies_exists]) = TRUE(), "S",""),"")</f>
        <v/>
      </c>
      <c r="F12" s="15" t="str">
        <f ca="1" xml:space="preserve"> IFERROR(IF(
_xlfn.XLOOKUP($A12,PreferredList[Security_name],PreferredList[Fund_emergingmarkets_exists]) = TRUE(), "E",""),"")</f>
        <v/>
      </c>
      <c r="G12" s="15" t="str">
        <f ca="1" xml:space="preserve"> IFERROR(IF(
_xlfn.XLOOKUP($A12,PreferredList[Security_name],PreferredList[Fund_privateclient_or_AIM_exists]) = TRUE(), "P",""),"")</f>
        <v/>
      </c>
      <c r="H12" s="16"/>
      <c r="I12" s="16" t="str">
        <f ca="1"/>
        <v>Hill &amp; Smith</v>
      </c>
      <c r="J12" s="15" t="str">
        <f ca="1" xml:space="preserve"> IFERROR(IF(
_xlfn.XLOOKUP($I12,PreferredList[Security_name],PreferredList[Fund_balanced_exists]) = TRUE(),"B",""),"")</f>
        <v/>
      </c>
      <c r="K12" s="15" t="str">
        <f ca="1" xml:space="preserve"> IFERROR(IF(
_xlfn.XLOOKUP($I12,PreferredList[Security_name],PreferredList[Fund_income_exists]) = TRUE(),"I",""),"")</f>
        <v>I</v>
      </c>
      <c r="L12" s="15" t="str">
        <f ca="1" xml:space="preserve"> IFERROR(IF(
_xlfn.XLOOKUP($I12,PreferredList[Security_name],PreferredList[Fund_htt_exists]) = TRUE(),"H",""),"")</f>
        <v/>
      </c>
      <c r="M12" s="15" t="str">
        <f ca="1" xml:space="preserve"> IFERROR(IF(
_xlfn.XLOOKUP($I12,PreferredList[Security_name],PreferredList[Fund_smallercompanies_exists]) = TRUE(), "S",""),"")</f>
        <v>S</v>
      </c>
      <c r="N12" s="15" t="str">
        <f ca="1" xml:space="preserve"> IFERROR(IF(
_xlfn.XLOOKUP($I12,PreferredList[Security_name],PreferredList[Fund_emergingmarkets_exists]) = TRUE(), "E",""),"")</f>
        <v/>
      </c>
      <c r="O12" s="15" t="str">
        <f ca="1" xml:space="preserve"> IFERROR(IF(
_xlfn.XLOOKUP($I12,PreferredList[Security_name],PreferredList[Fund_privateclient_or_AIM_exists]) = TRUE(), "P",""),"")</f>
        <v/>
      </c>
      <c r="P12" s="16"/>
      <c r="Q12" s="16" t="str">
        <f ca="1"/>
        <v>Churchill China</v>
      </c>
      <c r="R12" s="15" t="str">
        <f ca="1" xml:space="preserve"> IFERROR(IF(
_xlfn.XLOOKUP($Q12,PreferredList[Security_name],PreferredList[Fund_balanced_exists]) = TRUE(),"B",""),"")</f>
        <v/>
      </c>
      <c r="S12" s="15" t="str">
        <f ca="1" xml:space="preserve"> IFERROR(IF(
_xlfn.XLOOKUP($Q12,PreferredList[Security_name],PreferredList[Fund_income_exists]) = TRUE(),"I",""),"")</f>
        <v/>
      </c>
      <c r="T12" s="15" t="str">
        <f ca="1" xml:space="preserve"> IFERROR(IF(
_xlfn.XLOOKUP($Q12,PreferredList[Security_name],PreferredList[Fund_htt_exists]) = TRUE(),"H",""),"")</f>
        <v/>
      </c>
      <c r="U12" s="15" t="str">
        <f ca="1" xml:space="preserve"> IFERROR(IF(
_xlfn.XLOOKUP($Q12,PreferredList[Security_name],PreferredList[Fund_smallercompanies_exists]) = TRUE(), "S",""),"")</f>
        <v/>
      </c>
      <c r="V12" s="15" t="str">
        <f ca="1" xml:space="preserve"> IFERROR(IF(
_xlfn.XLOOKUP($Q12,PreferredList[Security_name],PreferredList[Fund_emergingmarkets_exists]) = TRUE(), "E",""),"")</f>
        <v/>
      </c>
      <c r="W12" s="15" t="str">
        <f ca="1" xml:space="preserve"> IFERROR(IF(
_xlfn.XLOOKUP($Q12,PreferredList[Security_name],PreferredList[Fund_privateclient_or_AIM_exists]) = TRUE(), "P",""),"")</f>
        <v>P</v>
      </c>
      <c r="X12" s="16"/>
      <c r="Y12" s="16"/>
      <c r="Z12" s="15" t="str">
        <f xml:space="preserve"> IFERROR(IF(
_xlfn.XLOOKUP($Y12,PreferredList[Security_name],PreferredList[Fund_balanced_exists]) = TRUE(),"B",""),"")</f>
        <v/>
      </c>
      <c r="AA12" s="15" t="str">
        <f xml:space="preserve"> IFERROR(IF(
_xlfn.XLOOKUP($Y12,PreferredList[Security_name],PreferredList[Fund_income_exists]) = TRUE(),"I",""),"")</f>
        <v/>
      </c>
      <c r="AB12" s="15" t="str">
        <f xml:space="preserve"> IFERROR(IF(
_xlfn.XLOOKUP($Y12,PreferredList[Security_name],PreferredList[Fund_htt_exists]) = TRUE(),"H",""),"")</f>
        <v/>
      </c>
      <c r="AC12" s="15" t="str">
        <f xml:space="preserve"> IFERROR(IF(
_xlfn.XLOOKUP($Y12,PreferredList[Security_name],PreferredList[Fund_smallercompanies_exists]) = TRUE(), "S",""),"")</f>
        <v/>
      </c>
      <c r="AD12" s="15" t="str">
        <f xml:space="preserve"> IFERROR(IF(
_xlfn.XLOOKUP($Y12,PreferredList[Security_name],PreferredList[Fund_emergingmarkets_exists]) = TRUE(), "E",""),"")</f>
        <v/>
      </c>
      <c r="AE12" s="15" t="str">
        <f xml:space="preserve"> IFERROR(IF(
_xlfn.XLOOKUP($Y12,PreferredList[Security_name],PreferredList[Fund_privateclient_or_AIM_exists]) = TRUE(), "P",""),"")</f>
        <v/>
      </c>
    </row>
    <row r="13" spans="1:31" ht="15" customHeight="1" x14ac:dyDescent="0.2">
      <c r="A13" s="7" t="str">
        <f ca="1"/>
        <v>Lloyds Banking Group</v>
      </c>
      <c r="B13" s="15" t="str">
        <f ca="1" xml:space="preserve"> IFERROR(IF(
_xlfn.XLOOKUP($A13,PreferredList[Security_name],PreferredList[Fund_balanced_exists]) = TRUE(),"B",""),"")</f>
        <v/>
      </c>
      <c r="C13" s="15" t="str">
        <f ca="1" xml:space="preserve"> IFERROR(IF(
_xlfn.XLOOKUP($A13,PreferredList[Security_name],PreferredList[Fund_income_exists]) = TRUE(),"I",""),"")</f>
        <v>I</v>
      </c>
      <c r="D13" s="15" t="str">
        <f ca="1" xml:space="preserve"> IFERROR(IF(
_xlfn.XLOOKUP($A13,PreferredList[Security_name],PreferredList[Fund_htt_exists]) = TRUE(),"H",""),"")</f>
        <v/>
      </c>
      <c r="E13" s="15" t="str">
        <f ca="1" xml:space="preserve"> IFERROR(IF(
_xlfn.XLOOKUP($A13,PreferredList[Security_name],PreferredList[Fund_smallercompanies_exists]) = TRUE(), "S",""),"")</f>
        <v/>
      </c>
      <c r="F13" s="15" t="str">
        <f ca="1" xml:space="preserve"> IFERROR(IF(
_xlfn.XLOOKUP($A13,PreferredList[Security_name],PreferredList[Fund_emergingmarkets_exists]) = TRUE(), "E",""),"")</f>
        <v/>
      </c>
      <c r="G13" s="15" t="str">
        <f ca="1" xml:space="preserve"> IFERROR(IF(
_xlfn.XLOOKUP($A13,PreferredList[Security_name],PreferredList[Fund_privateclient_or_AIM_exists]) = TRUE(), "P",""),"")</f>
        <v/>
      </c>
      <c r="H13" s="16"/>
      <c r="I13" s="16" t="str">
        <f ca="1"/>
        <v>Porvair</v>
      </c>
      <c r="J13" s="15" t="str">
        <f ca="1" xml:space="preserve"> IFERROR(IF(
_xlfn.XLOOKUP($I13,PreferredList[Security_name],PreferredList[Fund_balanced_exists]) = TRUE(),"B",""),"")</f>
        <v/>
      </c>
      <c r="K13" s="15" t="str">
        <f ca="1" xml:space="preserve"> IFERROR(IF(
_xlfn.XLOOKUP($I13,PreferredList[Security_name],PreferredList[Fund_income_exists]) = TRUE(),"I",""),"")</f>
        <v/>
      </c>
      <c r="L13" s="15" t="str">
        <f ca="1" xml:space="preserve"> IFERROR(IF(
_xlfn.XLOOKUP($I13,PreferredList[Security_name],PreferredList[Fund_htt_exists]) = TRUE(),"H",""),"")</f>
        <v/>
      </c>
      <c r="M13" s="15" t="str">
        <f ca="1" xml:space="preserve"> IFERROR(IF(
_xlfn.XLOOKUP($I13,PreferredList[Security_name],PreferredList[Fund_smallercompanies_exists]) = TRUE(), "S",""),"")</f>
        <v>S</v>
      </c>
      <c r="N13" s="15" t="str">
        <f ca="1" xml:space="preserve"> IFERROR(IF(
_xlfn.XLOOKUP($I13,PreferredList[Security_name],PreferredList[Fund_emergingmarkets_exists]) = TRUE(), "E",""),"")</f>
        <v/>
      </c>
      <c r="O13" s="15" t="str">
        <f ca="1" xml:space="preserve"> IFERROR(IF(
_xlfn.XLOOKUP($I13,PreferredList[Security_name],PreferredList[Fund_privateclient_or_AIM_exists]) = TRUE(), "P",""),"")</f>
        <v/>
      </c>
      <c r="P13" s="16"/>
      <c r="Q13" s="16" t="str">
        <f ca="1"/>
        <v>Craneware</v>
      </c>
      <c r="R13" s="15" t="str">
        <f ca="1" xml:space="preserve"> IFERROR(IF(
_xlfn.XLOOKUP($Q13,PreferredList[Security_name],PreferredList[Fund_balanced_exists]) = TRUE(),"B",""),"")</f>
        <v/>
      </c>
      <c r="S13" s="15" t="str">
        <f ca="1" xml:space="preserve"> IFERROR(IF(
_xlfn.XLOOKUP($Q13,PreferredList[Security_name],PreferredList[Fund_income_exists]) = TRUE(),"I",""),"")</f>
        <v/>
      </c>
      <c r="T13" s="15" t="str">
        <f ca="1" xml:space="preserve"> IFERROR(IF(
_xlfn.XLOOKUP($Q13,PreferredList[Security_name],PreferredList[Fund_htt_exists]) = TRUE(),"H",""),"")</f>
        <v/>
      </c>
      <c r="U13" s="15" t="str">
        <f ca="1" xml:space="preserve"> IFERROR(IF(
_xlfn.XLOOKUP($Q13,PreferredList[Security_name],PreferredList[Fund_smallercompanies_exists]) = TRUE(), "S",""),"")</f>
        <v>S</v>
      </c>
      <c r="V13" s="15" t="str">
        <f ca="1" xml:space="preserve"> IFERROR(IF(
_xlfn.XLOOKUP($Q13,PreferredList[Security_name],PreferredList[Fund_emergingmarkets_exists]) = TRUE(), "E",""),"")</f>
        <v/>
      </c>
      <c r="W13" s="15" t="str">
        <f ca="1" xml:space="preserve"> IFERROR(IF(
_xlfn.XLOOKUP($Q13,PreferredList[Security_name],PreferredList[Fund_privateclient_or_AIM_exists]) = TRUE(), "P",""),"")</f>
        <v>P</v>
      </c>
      <c r="X13" s="16"/>
      <c r="Y13" s="16"/>
      <c r="Z13" s="16"/>
      <c r="AA13" s="16"/>
      <c r="AB13" s="16"/>
      <c r="AC13" s="16"/>
      <c r="AD13" s="16"/>
      <c r="AE13" s="16"/>
    </row>
    <row r="14" spans="1:31" ht="15" customHeight="1" x14ac:dyDescent="0.2">
      <c r="A14" s="7" t="str">
        <f ca="1"/>
        <v>National Grid</v>
      </c>
      <c r="B14" s="15" t="str">
        <f ca="1" xml:space="preserve"> IFERROR(IF(
_xlfn.XLOOKUP($A14,PreferredList[Security_name],PreferredList[Fund_balanced_exists]) = TRUE(),"B",""),"")</f>
        <v/>
      </c>
      <c r="C14" s="15" t="str">
        <f ca="1" xml:space="preserve"> IFERROR(IF(
_xlfn.XLOOKUP($A14,PreferredList[Security_name],PreferredList[Fund_income_exists]) = TRUE(),"I",""),"")</f>
        <v>I</v>
      </c>
      <c r="D14" s="15" t="str">
        <f ca="1" xml:space="preserve"> IFERROR(IF(
_xlfn.XLOOKUP($A14,PreferredList[Security_name],PreferredList[Fund_htt_exists]) = TRUE(),"H",""),"")</f>
        <v/>
      </c>
      <c r="E14" s="15" t="str">
        <f ca="1" xml:space="preserve"> IFERROR(IF(
_xlfn.XLOOKUP($A14,PreferredList[Security_name],PreferredList[Fund_smallercompanies_exists]) = TRUE(), "S",""),"")</f>
        <v/>
      </c>
      <c r="F14" s="15" t="str">
        <f ca="1" xml:space="preserve"> IFERROR(IF(
_xlfn.XLOOKUP($A14,PreferredList[Security_name],PreferredList[Fund_emergingmarkets_exists]) = TRUE(), "E",""),"")</f>
        <v/>
      </c>
      <c r="G14" s="15" t="str">
        <f ca="1" xml:space="preserve"> IFERROR(IF(
_xlfn.XLOOKUP($A14,PreferredList[Security_name],PreferredList[Fund_privateclient_or_AIM_exists]) = TRUE(), "P",""),"")</f>
        <v/>
      </c>
      <c r="H14" s="16"/>
      <c r="I14" s="16" t="str">
        <f ca="1"/>
        <v>Rotork</v>
      </c>
      <c r="J14" s="15" t="str">
        <f ca="1" xml:space="preserve"> IFERROR(IF(
_xlfn.XLOOKUP($I14,PreferredList[Security_name],PreferredList[Fund_balanced_exists]) = TRUE(),"B",""),"")</f>
        <v/>
      </c>
      <c r="K14" s="15" t="str">
        <f ca="1" xml:space="preserve"> IFERROR(IF(
_xlfn.XLOOKUP($I14,PreferredList[Security_name],PreferredList[Fund_income_exists]) = TRUE(),"I",""),"")</f>
        <v/>
      </c>
      <c r="L14" s="15" t="str">
        <f ca="1" xml:space="preserve"> IFERROR(IF(
_xlfn.XLOOKUP($I14,PreferredList[Security_name],PreferredList[Fund_htt_exists]) = TRUE(),"H",""),"")</f>
        <v/>
      </c>
      <c r="M14" s="15" t="str">
        <f ca="1" xml:space="preserve"> IFERROR(IF(
_xlfn.XLOOKUP($I14,PreferredList[Security_name],PreferredList[Fund_smallercompanies_exists]) = TRUE(), "S",""),"")</f>
        <v>S</v>
      </c>
      <c r="N14" s="15" t="str">
        <f ca="1" xml:space="preserve"> IFERROR(IF(
_xlfn.XLOOKUP($I14,PreferredList[Security_name],PreferredList[Fund_emergingmarkets_exists]) = TRUE(), "E",""),"")</f>
        <v/>
      </c>
      <c r="O14" s="15" t="str">
        <f ca="1" xml:space="preserve"> IFERROR(IF(
_xlfn.XLOOKUP($I14,PreferredList[Security_name],PreferredList[Fund_privateclient_or_AIM_exists]) = TRUE(), "P",""),"")</f>
        <v/>
      </c>
      <c r="P14" s="16"/>
      <c r="Q14" s="16" t="str">
        <f ca="1"/>
        <v>Dotdigital Group</v>
      </c>
      <c r="R14" s="15" t="str">
        <f ca="1" xml:space="preserve"> IFERROR(IF(
_xlfn.XLOOKUP($Q14,PreferredList[Security_name],PreferredList[Fund_balanced_exists]) = TRUE(),"B",""),"")</f>
        <v/>
      </c>
      <c r="S14" s="15" t="str">
        <f ca="1" xml:space="preserve"> IFERROR(IF(
_xlfn.XLOOKUP($Q14,PreferredList[Security_name],PreferredList[Fund_income_exists]) = TRUE(),"I",""),"")</f>
        <v/>
      </c>
      <c r="T14" s="15" t="str">
        <f ca="1" xml:space="preserve"> IFERROR(IF(
_xlfn.XLOOKUP($Q14,PreferredList[Security_name],PreferredList[Fund_htt_exists]) = TRUE(),"H",""),"")</f>
        <v/>
      </c>
      <c r="U14" s="15" t="str">
        <f ca="1" xml:space="preserve"> IFERROR(IF(
_xlfn.XLOOKUP($Q14,PreferredList[Security_name],PreferredList[Fund_smallercompanies_exists]) = TRUE(), "S",""),"")</f>
        <v/>
      </c>
      <c r="V14" s="15" t="str">
        <f ca="1" xml:space="preserve"> IFERROR(IF(
_xlfn.XLOOKUP($Q14,PreferredList[Security_name],PreferredList[Fund_emergingmarkets_exists]) = TRUE(), "E",""),"")</f>
        <v/>
      </c>
      <c r="W14" s="15" t="str">
        <f ca="1" xml:space="preserve"> IFERROR(IF(
_xlfn.XLOOKUP($Q14,PreferredList[Security_name],PreferredList[Fund_privateclient_or_AIM_exists]) = TRUE(), "P",""),"")</f>
        <v>P</v>
      </c>
      <c r="X14" s="16"/>
      <c r="Y14" s="14" t="s">
        <v>573</v>
      </c>
      <c r="Z14" s="12" t="s">
        <v>544</v>
      </c>
      <c r="AA14" s="12" t="s">
        <v>545</v>
      </c>
      <c r="AB14" s="12" t="s">
        <v>546</v>
      </c>
      <c r="AC14" s="12" t="s">
        <v>547</v>
      </c>
      <c r="AD14" s="12" t="s">
        <v>548</v>
      </c>
      <c r="AE14" s="12" t="s">
        <v>549</v>
      </c>
    </row>
    <row r="15" spans="1:31" ht="15" customHeight="1" x14ac:dyDescent="0.2">
      <c r="A15" s="7" t="str">
        <f ca="1"/>
        <v>Rio Tinto</v>
      </c>
      <c r="B15" s="15" t="str">
        <f ca="1" xml:space="preserve"> IFERROR(IF(
_xlfn.XLOOKUP($A15,PreferredList[Security_name],PreferredList[Fund_balanced_exists]) = TRUE(),"B",""),"")</f>
        <v>B</v>
      </c>
      <c r="C15" s="15" t="str">
        <f ca="1" xml:space="preserve"> IFERROR(IF(
_xlfn.XLOOKUP($A15,PreferredList[Security_name],PreferredList[Fund_income_exists]) = TRUE(),"I",""),"")</f>
        <v>I</v>
      </c>
      <c r="D15" s="15" t="str">
        <f ca="1" xml:space="preserve"> IFERROR(IF(
_xlfn.XLOOKUP($A15,PreferredList[Security_name],PreferredList[Fund_htt_exists]) = TRUE(),"H",""),"")</f>
        <v>H</v>
      </c>
      <c r="E15" s="15" t="str">
        <f ca="1" xml:space="preserve"> IFERROR(IF(
_xlfn.XLOOKUP($A15,PreferredList[Security_name],PreferredList[Fund_smallercompanies_exists]) = TRUE(), "S",""),"")</f>
        <v/>
      </c>
      <c r="F15" s="15" t="str">
        <f ca="1" xml:space="preserve"> IFERROR(IF(
_xlfn.XLOOKUP($A15,PreferredList[Security_name],PreferredList[Fund_emergingmarkets_exists]) = TRUE(), "E",""),"")</f>
        <v/>
      </c>
      <c r="G15" s="15" t="str">
        <f ca="1" xml:space="preserve"> IFERROR(IF(
_xlfn.XLOOKUP($A15,PreferredList[Security_name],PreferredList[Fund_privateclient_or_AIM_exists]) = TRUE(), "P",""),"")</f>
        <v/>
      </c>
      <c r="H15" s="16"/>
      <c r="I15" s="16" t="str">
        <f ca="1"/>
        <v>Spectris</v>
      </c>
      <c r="J15" s="15" t="str">
        <f ca="1" xml:space="preserve"> IFERROR(IF(
_xlfn.XLOOKUP($I15,PreferredList[Security_name],PreferredList[Fund_balanced_exists]) = TRUE(),"B",""),"")</f>
        <v/>
      </c>
      <c r="K15" s="15" t="str">
        <f ca="1" xml:space="preserve"> IFERROR(IF(
_xlfn.XLOOKUP($I15,PreferredList[Security_name],PreferredList[Fund_income_exists]) = TRUE(),"I",""),"")</f>
        <v/>
      </c>
      <c r="L15" s="15" t="str">
        <f ca="1" xml:space="preserve"> IFERROR(IF(
_xlfn.XLOOKUP($I15,PreferredList[Security_name],PreferredList[Fund_htt_exists]) = TRUE(),"H",""),"")</f>
        <v/>
      </c>
      <c r="M15" s="15" t="str">
        <f ca="1" xml:space="preserve"> IFERROR(IF(
_xlfn.XLOOKUP($I15,PreferredList[Security_name],PreferredList[Fund_smallercompanies_exists]) = TRUE(), "S",""),"")</f>
        <v>S</v>
      </c>
      <c r="N15" s="15" t="str">
        <f ca="1" xml:space="preserve"> IFERROR(IF(
_xlfn.XLOOKUP($I15,PreferredList[Security_name],PreferredList[Fund_emergingmarkets_exists]) = TRUE(), "E",""),"")</f>
        <v/>
      </c>
      <c r="O15" s="15" t="str">
        <f ca="1" xml:space="preserve"> IFERROR(IF(
_xlfn.XLOOKUP($I15,PreferredList[Security_name],PreferredList[Fund_privateclient_or_AIM_exists]) = TRUE(), "P",""),"")</f>
        <v/>
      </c>
      <c r="P15" s="16"/>
      <c r="Q15" s="16" t="str">
        <f ca="1"/>
        <v>EMIS Group</v>
      </c>
      <c r="R15" s="15" t="str">
        <f ca="1" xml:space="preserve"> IFERROR(IF(
_xlfn.XLOOKUP($Q15,PreferredList[Security_name],PreferredList[Fund_balanced_exists]) = TRUE(),"B",""),"")</f>
        <v/>
      </c>
      <c r="S15" s="15" t="str">
        <f ca="1" xml:space="preserve"> IFERROR(IF(
_xlfn.XLOOKUP($Q15,PreferredList[Security_name],PreferredList[Fund_income_exists]) = TRUE(),"I",""),"")</f>
        <v/>
      </c>
      <c r="T15" s="15" t="str">
        <f ca="1" xml:space="preserve"> IFERROR(IF(
_xlfn.XLOOKUP($Q15,PreferredList[Security_name],PreferredList[Fund_htt_exists]) = TRUE(),"H",""),"")</f>
        <v/>
      </c>
      <c r="U15" s="15" t="str">
        <f ca="1" xml:space="preserve"> IFERROR(IF(
_xlfn.XLOOKUP($Q15,PreferredList[Security_name],PreferredList[Fund_smallercompanies_exists]) = TRUE(), "S",""),"")</f>
        <v/>
      </c>
      <c r="V15" s="15" t="str">
        <f ca="1" xml:space="preserve"> IFERROR(IF(
_xlfn.XLOOKUP($Q15,PreferredList[Security_name],PreferredList[Fund_emergingmarkets_exists]) = TRUE(), "E",""),"")</f>
        <v/>
      </c>
      <c r="W15" s="15" t="str">
        <f ca="1" xml:space="preserve"> IFERROR(IF(
_xlfn.XLOOKUP($Q15,PreferredList[Security_name],PreferredList[Fund_privateclient_or_AIM_exists]) = TRUE(), "P",""),"")</f>
        <v>P</v>
      </c>
      <c r="X15" s="16"/>
      <c r="Y15" s="16" t="str" cm="1">
        <f t="array" aca="1" ref="Y15:Y44" ca="1">_xlfn._xlws.SORT(
_xlfn.UNIQUE(
_xlfn._xlws.FILTER(PreferredList[Security_name],
(PreferredList[Preferred_list_exists]=TRUE())*(PreferredList[Equity_region]=Y14)
)
),1,1
)</f>
        <v>Anta Sports Products</v>
      </c>
      <c r="Z15" s="15" t="str">
        <f ca="1" xml:space="preserve"> IFERROR(IF(
_xlfn.XLOOKUP($Y15,PreferredList[Security_name],PreferredList[Fund_balanced_exists]) = TRUE(),"B",""),"")</f>
        <v>B</v>
      </c>
      <c r="AA15" s="15" t="str">
        <f ca="1" xml:space="preserve"> IFERROR(IF(
_xlfn.XLOOKUP($Y15,PreferredList[Security_name],PreferredList[Fund_income_exists]) = TRUE(),"I",""),"")</f>
        <v/>
      </c>
      <c r="AB15" s="15" t="str">
        <f ca="1" xml:space="preserve"> IFERROR(IF(
_xlfn.XLOOKUP($Y15,PreferredList[Security_name],PreferredList[Fund_htt_exists]) = TRUE(),"H",""),"")</f>
        <v>H</v>
      </c>
      <c r="AC15" s="15" t="str">
        <f ca="1" xml:space="preserve"> IFERROR(IF(
_xlfn.XLOOKUP($Y15,PreferredList[Security_name],PreferredList[Fund_smallercompanies_exists]) = TRUE(), "S",""),"")</f>
        <v/>
      </c>
      <c r="AD15" s="15" t="str">
        <f ca="1" xml:space="preserve"> IFERROR(IF(
_xlfn.XLOOKUP($Y15,PreferredList[Security_name],PreferredList[Fund_emergingmarkets_exists]) = TRUE(), "E",""),"")</f>
        <v>E</v>
      </c>
      <c r="AE15" s="15" t="str">
        <f ca="1" xml:space="preserve"> IFERROR(IF(
_xlfn.XLOOKUP($Y15,PreferredList[Security_name],PreferredList[Fund_privateclient_or_AIM_exists]) = TRUE(), "P",""),"")</f>
        <v/>
      </c>
    </row>
    <row r="16" spans="1:31" ht="15" customHeight="1" x14ac:dyDescent="0.2">
      <c r="A16" s="7" t="str">
        <f ca="1"/>
        <v>Segro</v>
      </c>
      <c r="B16" s="15" t="str">
        <f ca="1" xml:space="preserve"> IFERROR(IF(
_xlfn.XLOOKUP($A16,PreferredList[Security_name],PreferredList[Fund_balanced_exists]) = TRUE(),"B",""),"")</f>
        <v/>
      </c>
      <c r="C16" s="15" t="str">
        <f ca="1" xml:space="preserve"> IFERROR(IF(
_xlfn.XLOOKUP($A16,PreferredList[Security_name],PreferredList[Fund_income_exists]) = TRUE(),"I",""),"")</f>
        <v>I</v>
      </c>
      <c r="D16" s="15" t="str">
        <f ca="1" xml:space="preserve"> IFERROR(IF(
_xlfn.XLOOKUP($A16,PreferredList[Security_name],PreferredList[Fund_htt_exists]) = TRUE(),"H",""),"")</f>
        <v/>
      </c>
      <c r="E16" s="15" t="str">
        <f ca="1" xml:space="preserve"> IFERROR(IF(
_xlfn.XLOOKUP($A16,PreferredList[Security_name],PreferredList[Fund_smallercompanies_exists]) = TRUE(), "S",""),"")</f>
        <v/>
      </c>
      <c r="F16" s="15" t="str">
        <f ca="1" xml:space="preserve"> IFERROR(IF(
_xlfn.XLOOKUP($A16,PreferredList[Security_name],PreferredList[Fund_emergingmarkets_exists]) = TRUE(), "E",""),"")</f>
        <v/>
      </c>
      <c r="G16" s="15" t="str">
        <f ca="1" xml:space="preserve"> IFERROR(IF(
_xlfn.XLOOKUP($A16,PreferredList[Security_name],PreferredList[Fund_privateclient_or_AIM_exists]) = TRUE(), "P",""),"")</f>
        <v/>
      </c>
      <c r="H16" s="16"/>
      <c r="I16" s="16" t="str">
        <f ca="1"/>
        <v>Spirax Sarco</v>
      </c>
      <c r="J16" s="15" t="str">
        <f ca="1" xml:space="preserve"> IFERROR(IF(
_xlfn.XLOOKUP($I16,PreferredList[Security_name],PreferredList[Fund_balanced_exists]) = TRUE(),"B",""),"")</f>
        <v>B</v>
      </c>
      <c r="K16" s="15" t="str">
        <f ca="1" xml:space="preserve"> IFERROR(IF(
_xlfn.XLOOKUP($I16,PreferredList[Security_name],PreferredList[Fund_income_exists]) = TRUE(),"I",""),"")</f>
        <v>I</v>
      </c>
      <c r="L16" s="15" t="str">
        <f ca="1" xml:space="preserve"> IFERROR(IF(
_xlfn.XLOOKUP($I16,PreferredList[Security_name],PreferredList[Fund_htt_exists]) = TRUE(),"H",""),"")</f>
        <v>H</v>
      </c>
      <c r="M16" s="15" t="str">
        <f ca="1" xml:space="preserve"> IFERROR(IF(
_xlfn.XLOOKUP($I16,PreferredList[Security_name],PreferredList[Fund_smallercompanies_exists]) = TRUE(), "S",""),"")</f>
        <v>S</v>
      </c>
      <c r="N16" s="15" t="str">
        <f ca="1" xml:space="preserve"> IFERROR(IF(
_xlfn.XLOOKUP($I16,PreferredList[Security_name],PreferredList[Fund_emergingmarkets_exists]) = TRUE(), "E",""),"")</f>
        <v/>
      </c>
      <c r="O16" s="15" t="str">
        <f ca="1" xml:space="preserve"> IFERROR(IF(
_xlfn.XLOOKUP($I16,PreferredList[Security_name],PreferredList[Fund_privateclient_or_AIM_exists]) = TRUE(), "P",""),"")</f>
        <v/>
      </c>
      <c r="P16" s="16"/>
      <c r="Q16" s="16" t="str">
        <f ca="1"/>
        <v>Focusrite</v>
      </c>
      <c r="R16" s="15" t="str">
        <f ca="1" xml:space="preserve"> IFERROR(IF(
_xlfn.XLOOKUP($Q16,PreferredList[Security_name],PreferredList[Fund_balanced_exists]) = TRUE(),"B",""),"")</f>
        <v/>
      </c>
      <c r="S16" s="15" t="str">
        <f ca="1" xml:space="preserve"> IFERROR(IF(
_xlfn.XLOOKUP($Q16,PreferredList[Security_name],PreferredList[Fund_income_exists]) = TRUE(),"I",""),"")</f>
        <v/>
      </c>
      <c r="T16" s="15" t="str">
        <f ca="1" xml:space="preserve"> IFERROR(IF(
_xlfn.XLOOKUP($Q16,PreferredList[Security_name],PreferredList[Fund_htt_exists]) = TRUE(),"H",""),"")</f>
        <v/>
      </c>
      <c r="U16" s="15" t="str">
        <f ca="1" xml:space="preserve"> IFERROR(IF(
_xlfn.XLOOKUP($Q16,PreferredList[Security_name],PreferredList[Fund_smallercompanies_exists]) = TRUE(), "S",""),"")</f>
        <v/>
      </c>
      <c r="V16" s="15" t="str">
        <f ca="1" xml:space="preserve"> IFERROR(IF(
_xlfn.XLOOKUP($Q16,PreferredList[Security_name],PreferredList[Fund_emergingmarkets_exists]) = TRUE(), "E",""),"")</f>
        <v/>
      </c>
      <c r="W16" s="15" t="str">
        <f ca="1" xml:space="preserve"> IFERROR(IF(
_xlfn.XLOOKUP($Q16,PreferredList[Security_name],PreferredList[Fund_privateclient_or_AIM_exists]) = TRUE(), "P",""),"")</f>
        <v>P</v>
      </c>
      <c r="X16" s="16"/>
      <c r="Y16" s="16" t="str">
        <f ca="1"/>
        <v>Asian Paints</v>
      </c>
      <c r="Z16" s="15" t="str">
        <f ca="1" xml:space="preserve"> IFERROR(IF(
_xlfn.XLOOKUP($Y16,PreferredList[Security_name],PreferredList[Fund_balanced_exists]) = TRUE(),"B",""),"")</f>
        <v/>
      </c>
      <c r="AA16" s="15" t="str">
        <f ca="1" xml:space="preserve"> IFERROR(IF(
_xlfn.XLOOKUP($Y16,PreferredList[Security_name],PreferredList[Fund_income_exists]) = TRUE(),"I",""),"")</f>
        <v/>
      </c>
      <c r="AB16" s="15" t="str">
        <f ca="1" xml:space="preserve"> IFERROR(IF(
_xlfn.XLOOKUP($Y16,PreferredList[Security_name],PreferredList[Fund_htt_exists]) = TRUE(),"H",""),"")</f>
        <v/>
      </c>
      <c r="AC16" s="15" t="str">
        <f ca="1" xml:space="preserve"> IFERROR(IF(
_xlfn.XLOOKUP($Y16,PreferredList[Security_name],PreferredList[Fund_smallercompanies_exists]) = TRUE(), "S",""),"")</f>
        <v/>
      </c>
      <c r="AD16" s="15" t="str">
        <f ca="1" xml:space="preserve"> IFERROR(IF(
_xlfn.XLOOKUP($Y16,PreferredList[Security_name],PreferredList[Fund_emergingmarkets_exists]) = TRUE(), "E",""),"")</f>
        <v>E</v>
      </c>
      <c r="AE16" s="15" t="str">
        <f ca="1" xml:space="preserve"> IFERROR(IF(
_xlfn.XLOOKUP($Y16,PreferredList[Security_name],PreferredList[Fund_privateclient_or_AIM_exists]) = TRUE(), "P",""),"")</f>
        <v/>
      </c>
    </row>
    <row r="17" spans="1:31" ht="15" customHeight="1" x14ac:dyDescent="0.2">
      <c r="A17" s="7" t="str">
        <f ca="1"/>
        <v>Shell</v>
      </c>
      <c r="B17" s="15" t="str">
        <f ca="1" xml:space="preserve"> IFERROR(IF(
_xlfn.XLOOKUP($A17,PreferredList[Security_name],PreferredList[Fund_balanced_exists]) = TRUE(),"B",""),"")</f>
        <v>B</v>
      </c>
      <c r="C17" s="15" t="str">
        <f ca="1" xml:space="preserve"> IFERROR(IF(
_xlfn.XLOOKUP($A17,PreferredList[Security_name],PreferredList[Fund_income_exists]) = TRUE(),"I",""),"")</f>
        <v>I</v>
      </c>
      <c r="D17" s="15" t="str">
        <f ca="1" xml:space="preserve"> IFERROR(IF(
_xlfn.XLOOKUP($A17,PreferredList[Security_name],PreferredList[Fund_htt_exists]) = TRUE(),"H",""),"")</f>
        <v/>
      </c>
      <c r="E17" s="15" t="str">
        <f ca="1" xml:space="preserve"> IFERROR(IF(
_xlfn.XLOOKUP($A17,PreferredList[Security_name],PreferredList[Fund_smallercompanies_exists]) = TRUE(), "S",""),"")</f>
        <v/>
      </c>
      <c r="F17" s="15" t="str">
        <f ca="1" xml:space="preserve"> IFERROR(IF(
_xlfn.XLOOKUP($A17,PreferredList[Security_name],PreferredList[Fund_emergingmarkets_exists]) = TRUE(), "E",""),"")</f>
        <v/>
      </c>
      <c r="G17" s="15" t="str">
        <f ca="1" xml:space="preserve"> IFERROR(IF(
_xlfn.XLOOKUP($A17,PreferredList[Security_name],PreferredList[Fund_privateclient_or_AIM_exists]) = TRUE(), "P",""),"")</f>
        <v/>
      </c>
      <c r="H17" s="16"/>
      <c r="I17" s="16" t="str">
        <f ca="1"/>
        <v>Treatt</v>
      </c>
      <c r="J17" s="15" t="str">
        <f ca="1" xml:space="preserve"> IFERROR(IF(
_xlfn.XLOOKUP($I17,PreferredList[Security_name],PreferredList[Fund_balanced_exists]) = TRUE(),"B",""),"")</f>
        <v/>
      </c>
      <c r="K17" s="15" t="str">
        <f ca="1" xml:space="preserve"> IFERROR(IF(
_xlfn.XLOOKUP($I17,PreferredList[Security_name],PreferredList[Fund_income_exists]) = TRUE(),"I",""),"")</f>
        <v/>
      </c>
      <c r="L17" s="15" t="str">
        <f ca="1" xml:space="preserve"> IFERROR(IF(
_xlfn.XLOOKUP($I17,PreferredList[Security_name],PreferredList[Fund_htt_exists]) = TRUE(),"H",""),"")</f>
        <v/>
      </c>
      <c r="M17" s="15" t="str">
        <f ca="1" xml:space="preserve"> IFERROR(IF(
_xlfn.XLOOKUP($I17,PreferredList[Security_name],PreferredList[Fund_smallercompanies_exists]) = TRUE(), "S",""),"")</f>
        <v>S</v>
      </c>
      <c r="N17" s="15" t="str">
        <f ca="1" xml:space="preserve"> IFERROR(IF(
_xlfn.XLOOKUP($I17,PreferredList[Security_name],PreferredList[Fund_emergingmarkets_exists]) = TRUE(), "E",""),"")</f>
        <v/>
      </c>
      <c r="O17" s="15" t="str">
        <f ca="1" xml:space="preserve"> IFERROR(IF(
_xlfn.XLOOKUP($I17,PreferredList[Security_name],PreferredList[Fund_privateclient_or_AIM_exists]) = TRUE(), "P",""),"")</f>
        <v/>
      </c>
      <c r="P17" s="16"/>
      <c r="Q17" s="16" t="str">
        <f ca="1"/>
        <v>Gamma Communications</v>
      </c>
      <c r="R17" s="15" t="str">
        <f ca="1" xml:space="preserve"> IFERROR(IF(
_xlfn.XLOOKUP($Q17,PreferredList[Security_name],PreferredList[Fund_balanced_exists]) = TRUE(),"B",""),"")</f>
        <v/>
      </c>
      <c r="S17" s="15" t="str">
        <f ca="1" xml:space="preserve"> IFERROR(IF(
_xlfn.XLOOKUP($Q17,PreferredList[Security_name],PreferredList[Fund_income_exists]) = TRUE(),"I",""),"")</f>
        <v/>
      </c>
      <c r="T17" s="15" t="str">
        <f ca="1" xml:space="preserve"> IFERROR(IF(
_xlfn.XLOOKUP($Q17,PreferredList[Security_name],PreferredList[Fund_htt_exists]) = TRUE(),"H",""),"")</f>
        <v/>
      </c>
      <c r="U17" s="15" t="str">
        <f ca="1" xml:space="preserve"> IFERROR(IF(
_xlfn.XLOOKUP($Q17,PreferredList[Security_name],PreferredList[Fund_smallercompanies_exists]) = TRUE(), "S",""),"")</f>
        <v/>
      </c>
      <c r="V17" s="15" t="str">
        <f ca="1" xml:space="preserve"> IFERROR(IF(
_xlfn.XLOOKUP($Q17,PreferredList[Security_name],PreferredList[Fund_emergingmarkets_exists]) = TRUE(), "E",""),"")</f>
        <v/>
      </c>
      <c r="W17" s="15" t="str">
        <f ca="1" xml:space="preserve"> IFERROR(IF(
_xlfn.XLOOKUP($Q17,PreferredList[Security_name],PreferredList[Fund_privateclient_or_AIM_exists]) = TRUE(), "P",""),"")</f>
        <v>P</v>
      </c>
      <c r="X17" s="16"/>
      <c r="Y17" s="16" t="str">
        <f ca="1"/>
        <v>Britannia Industries</v>
      </c>
      <c r="Z17" s="15" t="str">
        <f ca="1" xml:space="preserve"> IFERROR(IF(
_xlfn.XLOOKUP($Y17,PreferredList[Security_name],PreferredList[Fund_balanced_exists]) = TRUE(),"B",""),"")</f>
        <v/>
      </c>
      <c r="AA17" s="15" t="str">
        <f ca="1" xml:space="preserve"> IFERROR(IF(
_xlfn.XLOOKUP($Y17,PreferredList[Security_name],PreferredList[Fund_income_exists]) = TRUE(),"I",""),"")</f>
        <v/>
      </c>
      <c r="AB17" s="15" t="str">
        <f ca="1" xml:space="preserve"> IFERROR(IF(
_xlfn.XLOOKUP($Y17,PreferredList[Security_name],PreferredList[Fund_htt_exists]) = TRUE(),"H",""),"")</f>
        <v/>
      </c>
      <c r="AC17" s="15" t="str">
        <f ca="1" xml:space="preserve"> IFERROR(IF(
_xlfn.XLOOKUP($Y17,PreferredList[Security_name],PreferredList[Fund_smallercompanies_exists]) = TRUE(), "S",""),"")</f>
        <v/>
      </c>
      <c r="AD17" s="15" t="str">
        <f ca="1" xml:space="preserve"> IFERROR(IF(
_xlfn.XLOOKUP($Y17,PreferredList[Security_name],PreferredList[Fund_emergingmarkets_exists]) = TRUE(), "E",""),"")</f>
        <v>E</v>
      </c>
      <c r="AE17" s="15" t="str">
        <f ca="1" xml:space="preserve"> IFERROR(IF(
_xlfn.XLOOKUP($Y17,PreferredList[Security_name],PreferredList[Fund_privateclient_or_AIM_exists]) = TRUE(), "P",""),"")</f>
        <v/>
      </c>
    </row>
    <row r="18" spans="1:31" ht="15" customHeight="1" x14ac:dyDescent="0.2">
      <c r="A18" s="7" t="str">
        <f ca="1"/>
        <v>SSE</v>
      </c>
      <c r="B18" s="15" t="str">
        <f ca="1" xml:space="preserve"> IFERROR(IF(
_xlfn.XLOOKUP($A18,PreferredList[Security_name],PreferredList[Fund_balanced_exists]) = TRUE(),"B",""),"")</f>
        <v/>
      </c>
      <c r="C18" s="15" t="str">
        <f ca="1" xml:space="preserve"> IFERROR(IF(
_xlfn.XLOOKUP($A18,PreferredList[Security_name],PreferredList[Fund_income_exists]) = TRUE(),"I",""),"")</f>
        <v>I</v>
      </c>
      <c r="D18" s="15" t="str">
        <f ca="1" xml:space="preserve"> IFERROR(IF(
_xlfn.XLOOKUP($A18,PreferredList[Security_name],PreferredList[Fund_htt_exists]) = TRUE(),"H",""),"")</f>
        <v/>
      </c>
      <c r="E18" s="15" t="str">
        <f ca="1" xml:space="preserve"> IFERROR(IF(
_xlfn.XLOOKUP($A18,PreferredList[Security_name],PreferredList[Fund_smallercompanies_exists]) = TRUE(), "S",""),"")</f>
        <v/>
      </c>
      <c r="F18" s="15" t="str">
        <f ca="1" xml:space="preserve"> IFERROR(IF(
_xlfn.XLOOKUP($A18,PreferredList[Security_name],PreferredList[Fund_emergingmarkets_exists]) = TRUE(), "E",""),"")</f>
        <v/>
      </c>
      <c r="G18" s="15" t="str">
        <f ca="1" xml:space="preserve"> IFERROR(IF(
_xlfn.XLOOKUP($A18,PreferredList[Security_name],PreferredList[Fund_privateclient_or_AIM_exists]) = TRUE(), "P",""),"")</f>
        <v/>
      </c>
      <c r="H18" s="16"/>
      <c r="I18" s="16" t="str">
        <f ca="1"/>
        <v>XP Power</v>
      </c>
      <c r="J18" s="15" t="str">
        <f ca="1" xml:space="preserve"> IFERROR(IF(
_xlfn.XLOOKUP($I18,PreferredList[Security_name],PreferredList[Fund_balanced_exists]) = TRUE(),"B",""),"")</f>
        <v>B</v>
      </c>
      <c r="K18" s="15" t="str">
        <f ca="1" xml:space="preserve"> IFERROR(IF(
_xlfn.XLOOKUP($I18,PreferredList[Security_name],PreferredList[Fund_income_exists]) = TRUE(),"I",""),"")</f>
        <v>I</v>
      </c>
      <c r="L18" s="15" t="str">
        <f ca="1" xml:space="preserve"> IFERROR(IF(
_xlfn.XLOOKUP($I18,PreferredList[Security_name],PreferredList[Fund_htt_exists]) = TRUE(),"H",""),"")</f>
        <v/>
      </c>
      <c r="M18" s="15" t="str">
        <f ca="1" xml:space="preserve"> IFERROR(IF(
_xlfn.XLOOKUP($I18,PreferredList[Security_name],PreferredList[Fund_smallercompanies_exists]) = TRUE(), "S",""),"")</f>
        <v>S</v>
      </c>
      <c r="N18" s="15" t="str">
        <f ca="1" xml:space="preserve"> IFERROR(IF(
_xlfn.XLOOKUP($I18,PreferredList[Security_name],PreferredList[Fund_emergingmarkets_exists]) = TRUE(), "E",""),"")</f>
        <v/>
      </c>
      <c r="O18" s="15" t="str">
        <f ca="1" xml:space="preserve"> IFERROR(IF(
_xlfn.XLOOKUP($I18,PreferredList[Security_name],PreferredList[Fund_privateclient_or_AIM_exists]) = TRUE(), "P",""),"")</f>
        <v/>
      </c>
      <c r="P18" s="16"/>
      <c r="Q18" s="16" t="str">
        <f ca="1"/>
        <v>GB Group</v>
      </c>
      <c r="R18" s="15" t="str">
        <f ca="1" xml:space="preserve"> IFERROR(IF(
_xlfn.XLOOKUP($Q18,PreferredList[Security_name],PreferredList[Fund_balanced_exists]) = TRUE(),"B",""),"")</f>
        <v/>
      </c>
      <c r="S18" s="15" t="str">
        <f ca="1" xml:space="preserve"> IFERROR(IF(
_xlfn.XLOOKUP($Q18,PreferredList[Security_name],PreferredList[Fund_income_exists]) = TRUE(),"I",""),"")</f>
        <v/>
      </c>
      <c r="T18" s="15" t="str">
        <f ca="1" xml:space="preserve"> IFERROR(IF(
_xlfn.XLOOKUP($Q18,PreferredList[Security_name],PreferredList[Fund_htt_exists]) = TRUE(),"H",""),"")</f>
        <v/>
      </c>
      <c r="U18" s="15" t="str">
        <f ca="1" xml:space="preserve"> IFERROR(IF(
_xlfn.XLOOKUP($Q18,PreferredList[Security_name],PreferredList[Fund_smallercompanies_exists]) = TRUE(), "S",""),"")</f>
        <v>S</v>
      </c>
      <c r="V18" s="15" t="str">
        <f ca="1" xml:space="preserve"> IFERROR(IF(
_xlfn.XLOOKUP($Q18,PreferredList[Security_name],PreferredList[Fund_emergingmarkets_exists]) = TRUE(), "E",""),"")</f>
        <v/>
      </c>
      <c r="W18" s="15" t="str">
        <f ca="1" xml:space="preserve"> IFERROR(IF(
_xlfn.XLOOKUP($Q18,PreferredList[Security_name],PreferredList[Fund_privateclient_or_AIM_exists]) = TRUE(), "P",""),"")</f>
        <v>P</v>
      </c>
      <c r="X18" s="16"/>
      <c r="Y18" s="16" t="str">
        <f ca="1"/>
        <v>Chroma ATE</v>
      </c>
      <c r="Z18" s="15" t="str">
        <f ca="1" xml:space="preserve"> IFERROR(IF(
_xlfn.XLOOKUP($Y18,PreferredList[Security_name],PreferredList[Fund_balanced_exists]) = TRUE(),"B",""),"")</f>
        <v/>
      </c>
      <c r="AA18" s="15" t="str">
        <f ca="1" xml:space="preserve"> IFERROR(IF(
_xlfn.XLOOKUP($Y18,PreferredList[Security_name],PreferredList[Fund_income_exists]) = TRUE(),"I",""),"")</f>
        <v/>
      </c>
      <c r="AB18" s="15" t="str">
        <f ca="1" xml:space="preserve"> IFERROR(IF(
_xlfn.XLOOKUP($Y18,PreferredList[Security_name],PreferredList[Fund_htt_exists]) = TRUE(),"H",""),"")</f>
        <v/>
      </c>
      <c r="AC18" s="15" t="str">
        <f ca="1" xml:space="preserve"> IFERROR(IF(
_xlfn.XLOOKUP($Y18,PreferredList[Security_name],PreferredList[Fund_smallercompanies_exists]) = TRUE(), "S",""),"")</f>
        <v/>
      </c>
      <c r="AD18" s="15" t="str">
        <f ca="1" xml:space="preserve"> IFERROR(IF(
_xlfn.XLOOKUP($Y18,PreferredList[Security_name],PreferredList[Fund_emergingmarkets_exists]) = TRUE(), "E",""),"")</f>
        <v>E</v>
      </c>
      <c r="AE18" s="15" t="str">
        <f ca="1" xml:space="preserve"> IFERROR(IF(
_xlfn.XLOOKUP($Y18,PreferredList[Security_name],PreferredList[Fund_privateclient_or_AIM_exists]) = TRUE(), "P",""),"")</f>
        <v/>
      </c>
    </row>
    <row r="19" spans="1:31" ht="15" customHeight="1" x14ac:dyDescent="0.2">
      <c r="A19" s="7" t="str">
        <f ca="1"/>
        <v>Weir Group</v>
      </c>
      <c r="B19" s="15" t="str">
        <f ca="1" xml:space="preserve"> IFERROR(IF(
_xlfn.XLOOKUP($A19,PreferredList[Security_name],PreferredList[Fund_balanced_exists]) = TRUE(),"B",""),"")</f>
        <v>B</v>
      </c>
      <c r="C19" s="15" t="str">
        <f ca="1" xml:space="preserve"> IFERROR(IF(
_xlfn.XLOOKUP($A19,PreferredList[Security_name],PreferredList[Fund_income_exists]) = TRUE(),"I",""),"")</f>
        <v/>
      </c>
      <c r="D19" s="15" t="str">
        <f ca="1" xml:space="preserve"> IFERROR(IF(
_xlfn.XLOOKUP($A19,PreferredList[Security_name],PreferredList[Fund_htt_exists]) = TRUE(),"H",""),"")</f>
        <v>H</v>
      </c>
      <c r="E19" s="15" t="str">
        <f ca="1" xml:space="preserve"> IFERROR(IF(
_xlfn.XLOOKUP($A19,PreferredList[Security_name],PreferredList[Fund_smallercompanies_exists]) = TRUE(), "S",""),"")</f>
        <v>S</v>
      </c>
      <c r="F19" s="15" t="str">
        <f ca="1" xml:space="preserve"> IFERROR(IF(
_xlfn.XLOOKUP($A19,PreferredList[Security_name],PreferredList[Fund_emergingmarkets_exists]) = TRUE(), "E",""),"")</f>
        <v/>
      </c>
      <c r="G19" s="15" t="str">
        <f ca="1" xml:space="preserve"> IFERROR(IF(
_xlfn.XLOOKUP($A19,PreferredList[Security_name],PreferredList[Fund_privateclient_or_AIM_exists]) = TRUE(), "P",""),"")</f>
        <v/>
      </c>
      <c r="H19" s="16"/>
      <c r="I19" s="16"/>
      <c r="J19" s="15" t="str">
        <f xml:space="preserve"> IFERROR(IF(
_xlfn.XLOOKUP($I19,PreferredList[Security_name],PreferredList[Fund_balanced_exists]) = TRUE(),"B",""),"")</f>
        <v/>
      </c>
      <c r="K19" s="15" t="str">
        <f xml:space="preserve"> IFERROR(IF(
_xlfn.XLOOKUP($I19,PreferredList[Security_name],PreferredList[Fund_income_exists]) = TRUE(),"I",""),"")</f>
        <v/>
      </c>
      <c r="L19" s="15" t="str">
        <f xml:space="preserve"> IFERROR(IF(
_xlfn.XLOOKUP($I19,PreferredList[Security_name],PreferredList[Fund_htt_exists]) = TRUE(),"H",""),"")</f>
        <v/>
      </c>
      <c r="M19" s="15" t="str">
        <f xml:space="preserve"> IFERROR(IF(
_xlfn.XLOOKUP($I19,PreferredList[Security_name],PreferredList[Fund_smallercompanies_exists]) = TRUE(), "S",""),"")</f>
        <v/>
      </c>
      <c r="N19" s="15" t="str">
        <f xml:space="preserve"> IFERROR(IF(
_xlfn.XLOOKUP($I19,PreferredList[Security_name],PreferredList[Fund_emergingmarkets_exists]) = TRUE(), "E",""),"")</f>
        <v/>
      </c>
      <c r="O19" s="15" t="str">
        <f xml:space="preserve"> IFERROR(IF(
_xlfn.XLOOKUP($I19,PreferredList[Security_name],PreferredList[Fund_privateclient_or_AIM_exists]) = TRUE(), "P",""),"")</f>
        <v/>
      </c>
      <c r="P19" s="16"/>
      <c r="Q19" s="16" t="str">
        <f ca="1"/>
        <v>IDOX</v>
      </c>
      <c r="R19" s="15" t="str">
        <f ca="1" xml:space="preserve"> IFERROR(IF(
_xlfn.XLOOKUP($Q19,PreferredList[Security_name],PreferredList[Fund_balanced_exists]) = TRUE(),"B",""),"")</f>
        <v/>
      </c>
      <c r="S19" s="15" t="str">
        <f ca="1" xml:space="preserve"> IFERROR(IF(
_xlfn.XLOOKUP($Q19,PreferredList[Security_name],PreferredList[Fund_income_exists]) = TRUE(),"I",""),"")</f>
        <v/>
      </c>
      <c r="T19" s="15" t="str">
        <f ca="1" xml:space="preserve"> IFERROR(IF(
_xlfn.XLOOKUP($Q19,PreferredList[Security_name],PreferredList[Fund_htt_exists]) = TRUE(),"H",""),"")</f>
        <v/>
      </c>
      <c r="U19" s="15" t="str">
        <f ca="1" xml:space="preserve"> IFERROR(IF(
_xlfn.XLOOKUP($Q19,PreferredList[Security_name],PreferredList[Fund_smallercompanies_exists]) = TRUE(), "S",""),"")</f>
        <v/>
      </c>
      <c r="V19" s="15" t="str">
        <f ca="1" xml:space="preserve"> IFERROR(IF(
_xlfn.XLOOKUP($Q19,PreferredList[Security_name],PreferredList[Fund_emergingmarkets_exists]) = TRUE(), "E",""),"")</f>
        <v/>
      </c>
      <c r="W19" s="15" t="str">
        <f ca="1" xml:space="preserve"> IFERROR(IF(
_xlfn.XLOOKUP($Q19,PreferredList[Security_name],PreferredList[Fund_privateclient_or_AIM_exists]) = TRUE(), "P",""),"")</f>
        <v>P</v>
      </c>
      <c r="X19" s="16"/>
      <c r="Y19" s="16" t="str">
        <f ca="1"/>
        <v>Crompton Greaves Consumer</v>
      </c>
      <c r="Z19" s="15" t="str">
        <f ca="1" xml:space="preserve"> IFERROR(IF(
_xlfn.XLOOKUP($Y19,PreferredList[Security_name],PreferredList[Fund_balanced_exists]) = TRUE(),"B",""),"")</f>
        <v>B</v>
      </c>
      <c r="AA19" s="15" t="str">
        <f ca="1" xml:space="preserve"> IFERROR(IF(
_xlfn.XLOOKUP($Y19,PreferredList[Security_name],PreferredList[Fund_income_exists]) = TRUE(),"I",""),"")</f>
        <v/>
      </c>
      <c r="AB19" s="15" t="str">
        <f ca="1" xml:space="preserve"> IFERROR(IF(
_xlfn.XLOOKUP($Y19,PreferredList[Security_name],PreferredList[Fund_htt_exists]) = TRUE(),"H",""),"")</f>
        <v>H</v>
      </c>
      <c r="AC19" s="15" t="str">
        <f ca="1" xml:space="preserve"> IFERROR(IF(
_xlfn.XLOOKUP($Y19,PreferredList[Security_name],PreferredList[Fund_smallercompanies_exists]) = TRUE(), "S",""),"")</f>
        <v/>
      </c>
      <c r="AD19" s="15" t="str">
        <f ca="1" xml:space="preserve"> IFERROR(IF(
_xlfn.XLOOKUP($Y19,PreferredList[Security_name],PreferredList[Fund_emergingmarkets_exists]) = TRUE(), "E",""),"")</f>
        <v>E</v>
      </c>
      <c r="AE19" s="15" t="str">
        <f ca="1" xml:space="preserve"> IFERROR(IF(
_xlfn.XLOOKUP($Y19,PreferredList[Security_name],PreferredList[Fund_privateclient_or_AIM_exists]) = TRUE(), "P",""),"")</f>
        <v/>
      </c>
    </row>
    <row r="20" spans="1:31" ht="15" customHeight="1" x14ac:dyDescent="0.2">
      <c r="B20" s="15" t="str">
        <f xml:space="preserve"> IFERROR(IF(
_xlfn.XLOOKUP($A20,PreferredList[Security_name],PreferredList[Fund_balanced_exists]) = TRUE(),"B",""),"")</f>
        <v/>
      </c>
      <c r="C20" s="15" t="str">
        <f xml:space="preserve"> IFERROR(IF(
_xlfn.XLOOKUP($A20,PreferredList[Security_name],PreferredList[Fund_income_exists]) = TRUE(),"I",""),"")</f>
        <v/>
      </c>
      <c r="D20" s="15" t="str">
        <f xml:space="preserve"> IFERROR(IF(
_xlfn.XLOOKUP($A20,PreferredList[Security_name],PreferredList[Fund_htt_exists]) = TRUE(),"H",""),"")</f>
        <v/>
      </c>
      <c r="E20" s="15" t="str">
        <f xml:space="preserve"> IFERROR(IF(
_xlfn.XLOOKUP($A20,PreferredList[Security_name],PreferredList[Fund_smallercompanies_exists]) = TRUE(), "S",""),"")</f>
        <v/>
      </c>
      <c r="F20" s="15" t="str">
        <f xml:space="preserve"> IFERROR(IF(
_xlfn.XLOOKUP($A20,PreferredList[Security_name],PreferredList[Fund_emergingmarkets_exists]) = TRUE(), "E",""),"")</f>
        <v/>
      </c>
      <c r="G20" s="15" t="str">
        <f xml:space="preserve"> IFERROR(IF(
_xlfn.XLOOKUP($A20,PreferredList[Security_name],PreferredList[Fund_privateclient_or_AIM_exists]) = TRUE(), "P",""),"")</f>
        <v/>
      </c>
      <c r="H20" s="16"/>
      <c r="I20" s="16"/>
      <c r="J20" s="15" t="str">
        <f xml:space="preserve"> IFERROR(IF(
_xlfn.XLOOKUP($I20,PreferredList[Security_name],PreferredList[Fund_balanced_exists]) = TRUE(),"B",""),"")</f>
        <v/>
      </c>
      <c r="K20" s="15" t="str">
        <f xml:space="preserve"> IFERROR(IF(
_xlfn.XLOOKUP($I20,PreferredList[Security_name],PreferredList[Fund_income_exists]) = TRUE(),"I",""),"")</f>
        <v/>
      </c>
      <c r="L20" s="15" t="str">
        <f xml:space="preserve"> IFERROR(IF(
_xlfn.XLOOKUP($I20,PreferredList[Security_name],PreferredList[Fund_htt_exists]) = TRUE(),"H",""),"")</f>
        <v/>
      </c>
      <c r="M20" s="15" t="str">
        <f xml:space="preserve"> IFERROR(IF(
_xlfn.XLOOKUP($I20,PreferredList[Security_name],PreferredList[Fund_smallercompanies_exists]) = TRUE(), "S",""),"")</f>
        <v/>
      </c>
      <c r="N20" s="15" t="str">
        <f xml:space="preserve"> IFERROR(IF(
_xlfn.XLOOKUP($I20,PreferredList[Security_name],PreferredList[Fund_emergingmarkets_exists]) = TRUE(), "E",""),"")</f>
        <v/>
      </c>
      <c r="O20" s="15" t="str">
        <f xml:space="preserve"> IFERROR(IF(
_xlfn.XLOOKUP($I20,PreferredList[Security_name],PreferredList[Fund_privateclient_or_AIM_exists]) = TRUE(), "P",""),"")</f>
        <v/>
      </c>
      <c r="P20" s="16"/>
      <c r="Q20" s="16" t="str">
        <f ca="1"/>
        <v>James Halstead</v>
      </c>
      <c r="R20" s="15" t="str">
        <f ca="1" xml:space="preserve"> IFERROR(IF(
_xlfn.XLOOKUP($Q20,PreferredList[Security_name],PreferredList[Fund_balanced_exists]) = TRUE(),"B",""),"")</f>
        <v/>
      </c>
      <c r="S20" s="15" t="str">
        <f ca="1" xml:space="preserve"> IFERROR(IF(
_xlfn.XLOOKUP($Q20,PreferredList[Security_name],PreferredList[Fund_income_exists]) = TRUE(),"I",""),"")</f>
        <v/>
      </c>
      <c r="T20" s="15" t="str">
        <f ca="1" xml:space="preserve"> IFERROR(IF(
_xlfn.XLOOKUP($Q20,PreferredList[Security_name],PreferredList[Fund_htt_exists]) = TRUE(),"H",""),"")</f>
        <v/>
      </c>
      <c r="U20" s="15" t="str">
        <f ca="1" xml:space="preserve"> IFERROR(IF(
_xlfn.XLOOKUP($Q20,PreferredList[Security_name],PreferredList[Fund_smallercompanies_exists]) = TRUE(), "S",""),"")</f>
        <v/>
      </c>
      <c r="V20" s="15" t="str">
        <f ca="1" xml:space="preserve"> IFERROR(IF(
_xlfn.XLOOKUP($Q20,PreferredList[Security_name],PreferredList[Fund_emergingmarkets_exists]) = TRUE(), "E",""),"")</f>
        <v/>
      </c>
      <c r="W20" s="15" t="str">
        <f ca="1" xml:space="preserve"> IFERROR(IF(
_xlfn.XLOOKUP($Q20,PreferredList[Security_name],PreferredList[Fund_privateclient_or_AIM_exists]) = TRUE(), "P",""),"")</f>
        <v>P</v>
      </c>
      <c r="X20" s="16"/>
      <c r="Y20" s="16" t="str">
        <f ca="1"/>
        <v>Dabur India</v>
      </c>
      <c r="Z20" s="15" t="str">
        <f ca="1" xml:space="preserve"> IFERROR(IF(
_xlfn.XLOOKUP($Y20,PreferredList[Security_name],PreferredList[Fund_balanced_exists]) = TRUE(),"B",""),"")</f>
        <v/>
      </c>
      <c r="AA20" s="15" t="str">
        <f ca="1" xml:space="preserve"> IFERROR(IF(
_xlfn.XLOOKUP($Y20,PreferredList[Security_name],PreferredList[Fund_income_exists]) = TRUE(),"I",""),"")</f>
        <v/>
      </c>
      <c r="AB20" s="15" t="str">
        <f ca="1" xml:space="preserve"> IFERROR(IF(
_xlfn.XLOOKUP($Y20,PreferredList[Security_name],PreferredList[Fund_htt_exists]) = TRUE(),"H",""),"")</f>
        <v/>
      </c>
      <c r="AC20" s="15" t="str">
        <f ca="1" xml:space="preserve"> IFERROR(IF(
_xlfn.XLOOKUP($Y20,PreferredList[Security_name],PreferredList[Fund_smallercompanies_exists]) = TRUE(), "S",""),"")</f>
        <v/>
      </c>
      <c r="AD20" s="15" t="str">
        <f ca="1" xml:space="preserve"> IFERROR(IF(
_xlfn.XLOOKUP($Y20,PreferredList[Security_name],PreferredList[Fund_emergingmarkets_exists]) = TRUE(), "E",""),"")</f>
        <v>E</v>
      </c>
      <c r="AE20" s="15" t="str">
        <f ca="1" xml:space="preserve"> IFERROR(IF(
_xlfn.XLOOKUP($Y20,PreferredList[Security_name],PreferredList[Fund_privateclient_or_AIM_exists]) = TRUE(), "P",""),"")</f>
        <v/>
      </c>
    </row>
    <row r="21" spans="1:31" ht="15" customHeight="1" x14ac:dyDescent="0.2">
      <c r="B21" s="16"/>
      <c r="C21" s="16"/>
      <c r="D21" s="16"/>
      <c r="E21" s="16"/>
      <c r="F21" s="16"/>
      <c r="G21" s="16"/>
      <c r="H21" s="16"/>
      <c r="I21" s="16"/>
      <c r="J21" s="15" t="str">
        <f xml:space="preserve"> IFERROR(IF(
_xlfn.XLOOKUP($I21,PreferredList[Security_name],PreferredList[Fund_balanced_exists]) = TRUE(),"B",""),"")</f>
        <v/>
      </c>
      <c r="K21" s="15" t="str">
        <f xml:space="preserve"> IFERROR(IF(
_xlfn.XLOOKUP($I21,PreferredList[Security_name],PreferredList[Fund_income_exists]) = TRUE(),"I",""),"")</f>
        <v/>
      </c>
      <c r="L21" s="15" t="str">
        <f xml:space="preserve"> IFERROR(IF(
_xlfn.XLOOKUP($I21,PreferredList[Security_name],PreferredList[Fund_htt_exists]) = TRUE(),"H",""),"")</f>
        <v/>
      </c>
      <c r="M21" s="15" t="str">
        <f xml:space="preserve"> IFERROR(IF(
_xlfn.XLOOKUP($I21,PreferredList[Security_name],PreferredList[Fund_smallercompanies_exists]) = TRUE(), "S",""),"")</f>
        <v/>
      </c>
      <c r="N21" s="15" t="str">
        <f xml:space="preserve"> IFERROR(IF(
_xlfn.XLOOKUP($I21,PreferredList[Security_name],PreferredList[Fund_emergingmarkets_exists]) = TRUE(), "E",""),"")</f>
        <v/>
      </c>
      <c r="O21" s="15" t="str">
        <f xml:space="preserve"> IFERROR(IF(
_xlfn.XLOOKUP($I21,PreferredList[Security_name],PreferredList[Fund_privateclient_or_AIM_exists]) = TRUE(), "P",""),"")</f>
        <v/>
      </c>
      <c r="P21" s="16"/>
      <c r="Q21" s="16" t="str">
        <f ca="1"/>
        <v>Johnson Service Group</v>
      </c>
      <c r="R21" s="15" t="str">
        <f ca="1" xml:space="preserve"> IFERROR(IF(
_xlfn.XLOOKUP($Q21,PreferredList[Security_name],PreferredList[Fund_balanced_exists]) = TRUE(),"B",""),"")</f>
        <v/>
      </c>
      <c r="S21" s="15" t="str">
        <f ca="1" xml:space="preserve"> IFERROR(IF(
_xlfn.XLOOKUP($Q21,PreferredList[Security_name],PreferredList[Fund_income_exists]) = TRUE(),"I",""),"")</f>
        <v/>
      </c>
      <c r="T21" s="15" t="str">
        <f ca="1" xml:space="preserve"> IFERROR(IF(
_xlfn.XLOOKUP($Q21,PreferredList[Security_name],PreferredList[Fund_htt_exists]) = TRUE(),"H",""),"")</f>
        <v/>
      </c>
      <c r="U21" s="15" t="str">
        <f ca="1" xml:space="preserve"> IFERROR(IF(
_xlfn.XLOOKUP($Q21,PreferredList[Security_name],PreferredList[Fund_smallercompanies_exists]) = TRUE(), "S",""),"")</f>
        <v/>
      </c>
      <c r="V21" s="15" t="str">
        <f ca="1" xml:space="preserve"> IFERROR(IF(
_xlfn.XLOOKUP($Q21,PreferredList[Security_name],PreferredList[Fund_emergingmarkets_exists]) = TRUE(), "E",""),"")</f>
        <v/>
      </c>
      <c r="W21" s="15" t="str">
        <f ca="1" xml:space="preserve"> IFERROR(IF(
_xlfn.XLOOKUP($Q21,PreferredList[Security_name],PreferredList[Fund_privateclient_or_AIM_exists]) = TRUE(), "P",""),"")</f>
        <v>P</v>
      </c>
      <c r="X21" s="16"/>
      <c r="Y21" s="16" t="str">
        <f ca="1"/>
        <v>Hang Lung Properties</v>
      </c>
      <c r="Z21" s="15" t="str">
        <f ca="1" xml:space="preserve"> IFERROR(IF(
_xlfn.XLOOKUP($Y21,PreferredList[Security_name],PreferredList[Fund_balanced_exists]) = TRUE(),"B",""),"")</f>
        <v/>
      </c>
      <c r="AA21" s="15" t="str">
        <f ca="1" xml:space="preserve"> IFERROR(IF(
_xlfn.XLOOKUP($Y21,PreferredList[Security_name],PreferredList[Fund_income_exists]) = TRUE(),"I",""),"")</f>
        <v/>
      </c>
      <c r="AB21" s="15" t="str">
        <f ca="1" xml:space="preserve"> IFERROR(IF(
_xlfn.XLOOKUP($Y21,PreferredList[Security_name],PreferredList[Fund_htt_exists]) = TRUE(),"H",""),"")</f>
        <v/>
      </c>
      <c r="AC21" s="15" t="str">
        <f ca="1" xml:space="preserve"> IFERROR(IF(
_xlfn.XLOOKUP($Y21,PreferredList[Security_name],PreferredList[Fund_smallercompanies_exists]) = TRUE(), "S",""),"")</f>
        <v/>
      </c>
      <c r="AD21" s="15" t="str">
        <f ca="1" xml:space="preserve"> IFERROR(IF(
_xlfn.XLOOKUP($Y21,PreferredList[Security_name],PreferredList[Fund_emergingmarkets_exists]) = TRUE(), "E",""),"")</f>
        <v>E</v>
      </c>
      <c r="AE21" s="15" t="str">
        <f ca="1" xml:space="preserve"> IFERROR(IF(
_xlfn.XLOOKUP($Y21,PreferredList[Security_name],PreferredList[Fund_privateclient_or_AIM_exists]) = TRUE(), "P",""),"")</f>
        <v/>
      </c>
    </row>
    <row r="22" spans="1:31" ht="15" customHeight="1" x14ac:dyDescent="0.2">
      <c r="A22" s="9" t="s">
        <v>561</v>
      </c>
      <c r="B22" s="12" t="s">
        <v>544</v>
      </c>
      <c r="C22" s="12" t="s">
        <v>545</v>
      </c>
      <c r="D22" s="12" t="s">
        <v>546</v>
      </c>
      <c r="E22" s="12" t="s">
        <v>547</v>
      </c>
      <c r="F22" s="12" t="s">
        <v>548</v>
      </c>
      <c r="G22" s="12" t="s">
        <v>549</v>
      </c>
      <c r="H22" s="16"/>
      <c r="I22" s="16"/>
      <c r="J22" s="15" t="str">
        <f xml:space="preserve"> IFERROR(IF(
_xlfn.XLOOKUP($I22,PreferredList[Security_name],PreferredList[Fund_balanced_exists]) = TRUE(),"B",""),"")</f>
        <v/>
      </c>
      <c r="K22" s="15" t="str">
        <f xml:space="preserve"> IFERROR(IF(
_xlfn.XLOOKUP($I22,PreferredList[Security_name],PreferredList[Fund_income_exists]) = TRUE(),"I",""),"")</f>
        <v/>
      </c>
      <c r="L22" s="15" t="str">
        <f xml:space="preserve"> IFERROR(IF(
_xlfn.XLOOKUP($I22,PreferredList[Security_name],PreferredList[Fund_htt_exists]) = TRUE(),"H",""),"")</f>
        <v/>
      </c>
      <c r="M22" s="15" t="str">
        <f xml:space="preserve"> IFERROR(IF(
_xlfn.XLOOKUP($I22,PreferredList[Security_name],PreferredList[Fund_smallercompanies_exists]) = TRUE(), "S",""),"")</f>
        <v/>
      </c>
      <c r="N22" s="15" t="str">
        <f xml:space="preserve"> IFERROR(IF(
_xlfn.XLOOKUP($I22,PreferredList[Security_name],PreferredList[Fund_emergingmarkets_exists]) = TRUE(), "E",""),"")</f>
        <v/>
      </c>
      <c r="O22" s="15" t="str">
        <f xml:space="preserve"> IFERROR(IF(
_xlfn.XLOOKUP($I22,PreferredList[Security_name],PreferredList[Fund_privateclient_or_AIM_exists]) = TRUE(), "P",""),"")</f>
        <v/>
      </c>
      <c r="P22" s="16"/>
      <c r="Q22" s="16" t="str">
        <f ca="1"/>
        <v>Judges Scientific</v>
      </c>
      <c r="R22" s="15" t="str">
        <f ca="1" xml:space="preserve"> IFERROR(IF(
_xlfn.XLOOKUP($Q22,PreferredList[Security_name],PreferredList[Fund_balanced_exists]) = TRUE(),"B",""),"")</f>
        <v/>
      </c>
      <c r="S22" s="15" t="str">
        <f ca="1" xml:space="preserve"> IFERROR(IF(
_xlfn.XLOOKUP($Q22,PreferredList[Security_name],PreferredList[Fund_income_exists]) = TRUE(),"I",""),"")</f>
        <v/>
      </c>
      <c r="T22" s="15" t="str">
        <f ca="1" xml:space="preserve"> IFERROR(IF(
_xlfn.XLOOKUP($Q22,PreferredList[Security_name],PreferredList[Fund_htt_exists]) = TRUE(),"H",""),"")</f>
        <v/>
      </c>
      <c r="U22" s="15" t="str">
        <f ca="1" xml:space="preserve"> IFERROR(IF(
_xlfn.XLOOKUP($Q22,PreferredList[Security_name],PreferredList[Fund_smallercompanies_exists]) = TRUE(), "S",""),"")</f>
        <v/>
      </c>
      <c r="V22" s="15" t="str">
        <f ca="1" xml:space="preserve"> IFERROR(IF(
_xlfn.XLOOKUP($Q22,PreferredList[Security_name],PreferredList[Fund_emergingmarkets_exists]) = TRUE(), "E",""),"")</f>
        <v/>
      </c>
      <c r="W22" s="15" t="str">
        <f ca="1" xml:space="preserve"> IFERROR(IF(
_xlfn.XLOOKUP($Q22,PreferredList[Security_name],PreferredList[Fund_privateclient_or_AIM_exists]) = TRUE(), "P",""),"")</f>
        <v>P</v>
      </c>
      <c r="X22" s="16"/>
      <c r="Y22" s="16" t="str">
        <f ca="1"/>
        <v>Hindustan Unilever</v>
      </c>
      <c r="Z22" s="15" t="str">
        <f ca="1" xml:space="preserve"> IFERROR(IF(
_xlfn.XLOOKUP($Y22,PreferredList[Security_name],PreferredList[Fund_balanced_exists]) = TRUE(),"B",""),"")</f>
        <v/>
      </c>
      <c r="AA22" s="15" t="str">
        <f ca="1" xml:space="preserve"> IFERROR(IF(
_xlfn.XLOOKUP($Y22,PreferredList[Security_name],PreferredList[Fund_income_exists]) = TRUE(),"I",""),"")</f>
        <v/>
      </c>
      <c r="AB22" s="15" t="str">
        <f ca="1" xml:space="preserve"> IFERROR(IF(
_xlfn.XLOOKUP($Y22,PreferredList[Security_name],PreferredList[Fund_htt_exists]) = TRUE(),"H",""),"")</f>
        <v/>
      </c>
      <c r="AC22" s="15" t="str">
        <f ca="1" xml:space="preserve"> IFERROR(IF(
_xlfn.XLOOKUP($Y22,PreferredList[Security_name],PreferredList[Fund_smallercompanies_exists]) = TRUE(), "S",""),"")</f>
        <v/>
      </c>
      <c r="AD22" s="15" t="str">
        <f ca="1" xml:space="preserve"> IFERROR(IF(
_xlfn.XLOOKUP($Y22,PreferredList[Security_name],PreferredList[Fund_emergingmarkets_exists]) = TRUE(), "E",""),"")</f>
        <v>E</v>
      </c>
      <c r="AE22" s="15" t="str">
        <f ca="1" xml:space="preserve"> IFERROR(IF(
_xlfn.XLOOKUP($Y22,PreferredList[Security_name],PreferredList[Fund_privateclient_or_AIM_exists]) = TRUE(), "P",""),"")</f>
        <v/>
      </c>
    </row>
    <row r="23" spans="1:31" ht="15" customHeight="1" x14ac:dyDescent="0.2">
      <c r="A23" s="7" t="str" cm="1">
        <f t="array" aca="1" ref="A23:A32" ca="1">_xlfn._xlws.SORT(
_xlfn.UNIQUE(
_xlfn._xlws.FILTER(PreferredList[Security_name],
(PreferredList[Preferred_list_exists]=TRUE())*(PreferredList[Equity_region]=A22)*(PreferredList[Fund_privateclient_or_AIM_exists]=FALSE()
)
)),1,1)</f>
        <v>Air Liquide</v>
      </c>
      <c r="B23" s="15" t="str">
        <f ca="1" xml:space="preserve"> IFERROR(IF(
_xlfn.XLOOKUP($A23,PreferredList[Security_name],PreferredList[Fund_balanced_exists]) = TRUE(),"B",""),"")</f>
        <v>B</v>
      </c>
      <c r="C23" s="15" t="str">
        <f ca="1" xml:space="preserve"> IFERROR(IF(
_xlfn.XLOOKUP($A23,PreferredList[Security_name],PreferredList[Fund_income_exists]) = TRUE(),"I",""),"")</f>
        <v>I</v>
      </c>
      <c r="D23" s="15" t="str">
        <f ca="1" xml:space="preserve"> IFERROR(IF(
_xlfn.XLOOKUP($A23,PreferredList[Security_name],PreferredList[Fund_htt_exists]) = TRUE(),"H",""),"")</f>
        <v>H</v>
      </c>
      <c r="E23" s="15" t="str">
        <f ca="1" xml:space="preserve"> IFERROR(IF(
_xlfn.XLOOKUP($A23,PreferredList[Security_name],PreferredList[Fund_smallercompanies_exists]) = TRUE(), "S",""),"")</f>
        <v/>
      </c>
      <c r="F23" s="15" t="str">
        <f ca="1" xml:space="preserve"> IFERROR(IF(
_xlfn.XLOOKUP($A23,PreferredList[Security_name],PreferredList[Fund_emergingmarkets_exists]) = TRUE(), "E",""),"")</f>
        <v/>
      </c>
      <c r="G23" s="15" t="str">
        <f ca="1" xml:space="preserve"> IFERROR(IF(
_xlfn.XLOOKUP($A23,PreferredList[Security_name],PreferredList[Fund_privateclient_or_AIM_exists]) = TRUE(), "P",""),"")</f>
        <v/>
      </c>
      <c r="H23" s="16"/>
      <c r="I23" s="16"/>
      <c r="J23" s="72" t="str">
        <f xml:space="preserve"> IFERROR(IF(
_xlfn.XLOOKUP($I23,PreferredList[Security_name],PreferredList[Fund_balanced_exists]) = TRUE(),"B",""),"")</f>
        <v/>
      </c>
      <c r="K23" s="72" t="str">
        <f xml:space="preserve"> IFERROR(IF(
_xlfn.XLOOKUP($I23,PreferredList[Security_name],PreferredList[Fund_income_exists]) = TRUE(),"I",""),"")</f>
        <v/>
      </c>
      <c r="L23" s="72" t="str">
        <f xml:space="preserve"> IFERROR(IF(
_xlfn.XLOOKUP($I23,PreferredList[Security_name],PreferredList[Fund_htt_exists]) = TRUE(),"H",""),"")</f>
        <v/>
      </c>
      <c r="M23" s="72" t="str">
        <f xml:space="preserve"> IFERROR(IF(
_xlfn.XLOOKUP($I23,PreferredList[Security_name],PreferredList[Fund_smallercompanies_exists]) = TRUE(), "S",""),"")</f>
        <v/>
      </c>
      <c r="N23" s="72" t="str">
        <f xml:space="preserve"> IFERROR(IF(
_xlfn.XLOOKUP($I23,PreferredList[Security_name],PreferredList[Fund_emergingmarkets_exists]) = TRUE(), "E",""),"")</f>
        <v/>
      </c>
      <c r="O23" s="72" t="str">
        <f xml:space="preserve"> IFERROR(IF(
_xlfn.XLOOKUP($I23,PreferredList[Security_name],PreferredList[Fund_privateclient_or_AIM_exists]) = TRUE(), "P",""),"")</f>
        <v/>
      </c>
      <c r="P23" s="16"/>
      <c r="Q23" s="16" t="str">
        <f ca="1"/>
        <v>Latham (James) PLC</v>
      </c>
      <c r="R23" s="15" t="str">
        <f ca="1" xml:space="preserve"> IFERROR(IF(
_xlfn.XLOOKUP($Q23,PreferredList[Security_name],PreferredList[Fund_balanced_exists]) = TRUE(),"B",""),"")</f>
        <v/>
      </c>
      <c r="S23" s="15" t="str">
        <f ca="1" xml:space="preserve"> IFERROR(IF(
_xlfn.XLOOKUP($Q23,PreferredList[Security_name],PreferredList[Fund_income_exists]) = TRUE(),"I",""),"")</f>
        <v/>
      </c>
      <c r="T23" s="15" t="str">
        <f ca="1" xml:space="preserve"> IFERROR(IF(
_xlfn.XLOOKUP($Q23,PreferredList[Security_name],PreferredList[Fund_htt_exists]) = TRUE(),"H",""),"")</f>
        <v/>
      </c>
      <c r="U23" s="15" t="str">
        <f ca="1" xml:space="preserve"> IFERROR(IF(
_xlfn.XLOOKUP($Q23,PreferredList[Security_name],PreferredList[Fund_smallercompanies_exists]) = TRUE(), "S",""),"")</f>
        <v/>
      </c>
      <c r="V23" s="15" t="str">
        <f ca="1" xml:space="preserve"> IFERROR(IF(
_xlfn.XLOOKUP($Q23,PreferredList[Security_name],PreferredList[Fund_emergingmarkets_exists]) = TRUE(), "E",""),"")</f>
        <v/>
      </c>
      <c r="W23" s="15" t="str">
        <f ca="1" xml:space="preserve"> IFERROR(IF(
_xlfn.XLOOKUP($Q23,PreferredList[Security_name],PreferredList[Fund_privateclient_or_AIM_exists]) = TRUE(), "P",""),"")</f>
        <v>P</v>
      </c>
      <c r="X23" s="16"/>
      <c r="Y23" s="16" t="str">
        <f ca="1"/>
        <v>JD.com</v>
      </c>
      <c r="Z23" s="15" t="str">
        <f ca="1" xml:space="preserve"> IFERROR(IF(
_xlfn.XLOOKUP($Y23,PreferredList[Security_name],PreferredList[Fund_balanced_exists]) = TRUE(),"B",""),"")</f>
        <v/>
      </c>
      <c r="AA23" s="15" t="str">
        <f ca="1" xml:space="preserve"> IFERROR(IF(
_xlfn.XLOOKUP($Y23,PreferredList[Security_name],PreferredList[Fund_income_exists]) = TRUE(),"I",""),"")</f>
        <v/>
      </c>
      <c r="AB23" s="15" t="str">
        <f ca="1" xml:space="preserve"> IFERROR(IF(
_xlfn.XLOOKUP($Y23,PreferredList[Security_name],PreferredList[Fund_htt_exists]) = TRUE(),"H",""),"")</f>
        <v/>
      </c>
      <c r="AC23" s="15" t="str">
        <f ca="1" xml:space="preserve"> IFERROR(IF(
_xlfn.XLOOKUP($Y23,PreferredList[Security_name],PreferredList[Fund_smallercompanies_exists]) = TRUE(), "S",""),"")</f>
        <v/>
      </c>
      <c r="AD23" s="15" t="str">
        <f ca="1" xml:space="preserve"> IFERROR(IF(
_xlfn.XLOOKUP($Y23,PreferredList[Security_name],PreferredList[Fund_emergingmarkets_exists]) = TRUE(), "E",""),"")</f>
        <v>E</v>
      </c>
      <c r="AE23" s="15" t="str">
        <f ca="1" xml:space="preserve"> IFERROR(IF(
_xlfn.XLOOKUP($Y23,PreferredList[Security_name],PreferredList[Fund_privateclient_or_AIM_exists]) = TRUE(), "P",""),"")</f>
        <v/>
      </c>
    </row>
    <row r="24" spans="1:31" ht="15" customHeight="1" x14ac:dyDescent="0.2">
      <c r="A24" s="7" t="str">
        <f ca="1"/>
        <v>ASML Holding</v>
      </c>
      <c r="B24" s="15" t="str">
        <f ca="1" xml:space="preserve"> IFERROR(IF(
_xlfn.XLOOKUP($A24,PreferredList[Security_name],PreferredList[Fund_balanced_exists]) = TRUE(),"B",""),"")</f>
        <v>B</v>
      </c>
      <c r="C24" s="15" t="str">
        <f ca="1" xml:space="preserve"> IFERROR(IF(
_xlfn.XLOOKUP($A24,PreferredList[Security_name],PreferredList[Fund_income_exists]) = TRUE(),"I",""),"")</f>
        <v/>
      </c>
      <c r="D24" s="15" t="str">
        <f ca="1" xml:space="preserve"> IFERROR(IF(
_xlfn.XLOOKUP($A24,PreferredList[Security_name],PreferredList[Fund_htt_exists]) = TRUE(),"H",""),"")</f>
        <v>H</v>
      </c>
      <c r="E24" s="15" t="str">
        <f ca="1" xml:space="preserve"> IFERROR(IF(
_xlfn.XLOOKUP($A24,PreferredList[Security_name],PreferredList[Fund_smallercompanies_exists]) = TRUE(), "S",""),"")</f>
        <v/>
      </c>
      <c r="F24" s="15" t="str">
        <f ca="1" xml:space="preserve"> IFERROR(IF(
_xlfn.XLOOKUP($A24,PreferredList[Security_name],PreferredList[Fund_emergingmarkets_exists]) = TRUE(), "E",""),"")</f>
        <v/>
      </c>
      <c r="G24" s="15" t="str">
        <f ca="1" xml:space="preserve"> IFERROR(IF(
_xlfn.XLOOKUP($A24,PreferredList[Security_name],PreferredList[Fund_privateclient_or_AIM_exists]) = TRUE(), "P",""),"")</f>
        <v/>
      </c>
      <c r="H24" s="16"/>
      <c r="P24" s="16"/>
      <c r="Q24" s="16" t="str">
        <f ca="1"/>
        <v>Learning Technologies</v>
      </c>
      <c r="R24" s="15" t="str">
        <f ca="1" xml:space="preserve"> IFERROR(IF(
_xlfn.XLOOKUP($Q24,PreferredList[Security_name],PreferredList[Fund_balanced_exists]) = TRUE(),"B",""),"")</f>
        <v/>
      </c>
      <c r="S24" s="15" t="str">
        <f ca="1" xml:space="preserve"> IFERROR(IF(
_xlfn.XLOOKUP($Q24,PreferredList[Security_name],PreferredList[Fund_income_exists]) = TRUE(),"I",""),"")</f>
        <v/>
      </c>
      <c r="T24" s="15" t="str">
        <f ca="1" xml:space="preserve"> IFERROR(IF(
_xlfn.XLOOKUP($Q24,PreferredList[Security_name],PreferredList[Fund_htt_exists]) = TRUE(),"H",""),"")</f>
        <v/>
      </c>
      <c r="U24" s="15" t="str">
        <f ca="1" xml:space="preserve"> IFERROR(IF(
_xlfn.XLOOKUP($Q24,PreferredList[Security_name],PreferredList[Fund_smallercompanies_exists]) = TRUE(), "S",""),"")</f>
        <v/>
      </c>
      <c r="V24" s="15" t="str">
        <f ca="1" xml:space="preserve"> IFERROR(IF(
_xlfn.XLOOKUP($Q24,PreferredList[Security_name],PreferredList[Fund_emergingmarkets_exists]) = TRUE(), "E",""),"")</f>
        <v/>
      </c>
      <c r="W24" s="15" t="str">
        <f ca="1" xml:space="preserve"> IFERROR(IF(
_xlfn.XLOOKUP($Q24,PreferredList[Security_name],PreferredList[Fund_privateclient_or_AIM_exists]) = TRUE(), "P",""),"")</f>
        <v>P</v>
      </c>
      <c r="X24" s="16"/>
      <c r="Y24" s="16" t="str">
        <f ca="1"/>
        <v>JL Mag Rare-Earth</v>
      </c>
      <c r="Z24" s="15" t="str">
        <f ca="1" xml:space="preserve"> IFERROR(IF(
_xlfn.XLOOKUP($Y24,PreferredList[Security_name],PreferredList[Fund_balanced_exists]) = TRUE(),"B",""),"")</f>
        <v/>
      </c>
      <c r="AA24" s="15" t="str">
        <f ca="1" xml:space="preserve"> IFERROR(IF(
_xlfn.XLOOKUP($Y24,PreferredList[Security_name],PreferredList[Fund_income_exists]) = TRUE(),"I",""),"")</f>
        <v/>
      </c>
      <c r="AB24" s="15" t="str">
        <f ca="1" xml:space="preserve"> IFERROR(IF(
_xlfn.XLOOKUP($Y24,PreferredList[Security_name],PreferredList[Fund_htt_exists]) = TRUE(),"H",""),"")</f>
        <v/>
      </c>
      <c r="AC24" s="15" t="str">
        <f ca="1" xml:space="preserve"> IFERROR(IF(
_xlfn.XLOOKUP($Y24,PreferredList[Security_name],PreferredList[Fund_smallercompanies_exists]) = TRUE(), "S",""),"")</f>
        <v/>
      </c>
      <c r="AD24" s="15" t="str">
        <f ca="1" xml:space="preserve"> IFERROR(IF(
_xlfn.XLOOKUP($Y24,PreferredList[Security_name],PreferredList[Fund_emergingmarkets_exists]) = TRUE(), "E",""),"")</f>
        <v>E</v>
      </c>
      <c r="AE24" s="15" t="str">
        <f ca="1" xml:space="preserve"> IFERROR(IF(
_xlfn.XLOOKUP($Y24,PreferredList[Security_name],PreferredList[Fund_privateclient_or_AIM_exists]) = TRUE(), "P",""),"")</f>
        <v/>
      </c>
    </row>
    <row r="25" spans="1:31" ht="15" customHeight="1" x14ac:dyDescent="0.2">
      <c r="A25" s="7" t="str">
        <f ca="1"/>
        <v>Hermes</v>
      </c>
      <c r="B25" s="15" t="str">
        <f ca="1" xml:space="preserve"> IFERROR(IF(
_xlfn.XLOOKUP($A25,PreferredList[Security_name],PreferredList[Fund_balanced_exists]) = TRUE(),"B",""),"")</f>
        <v>B</v>
      </c>
      <c r="C25" s="15" t="str">
        <f ca="1" xml:space="preserve"> IFERROR(IF(
_xlfn.XLOOKUP($A25,PreferredList[Security_name],PreferredList[Fund_income_exists]) = TRUE(),"I",""),"")</f>
        <v/>
      </c>
      <c r="D25" s="15" t="str">
        <f ca="1" xml:space="preserve"> IFERROR(IF(
_xlfn.XLOOKUP($A25,PreferredList[Security_name],PreferredList[Fund_htt_exists]) = TRUE(),"H",""),"")</f>
        <v/>
      </c>
      <c r="E25" s="15" t="str">
        <f ca="1" xml:space="preserve"> IFERROR(IF(
_xlfn.XLOOKUP($A25,PreferredList[Security_name],PreferredList[Fund_smallercompanies_exists]) = TRUE(), "S",""),"")</f>
        <v/>
      </c>
      <c r="F25" s="15" t="str">
        <f ca="1" xml:space="preserve"> IFERROR(IF(
_xlfn.XLOOKUP($A25,PreferredList[Security_name],PreferredList[Fund_emergingmarkets_exists]) = TRUE(), "E",""),"")</f>
        <v/>
      </c>
      <c r="G25" s="15" t="str">
        <f ca="1" xml:space="preserve"> IFERROR(IF(
_xlfn.XLOOKUP($A25,PreferredList[Security_name],PreferredList[Fund_privateclient_or_AIM_exists]) = TRUE(), "P",""),"")</f>
        <v/>
      </c>
      <c r="H25" s="16"/>
      <c r="P25" s="16"/>
      <c r="Q25" s="16" t="str">
        <f ca="1"/>
        <v>Mattioli Woods</v>
      </c>
      <c r="R25" s="15" t="str">
        <f ca="1" xml:space="preserve"> IFERROR(IF(
_xlfn.XLOOKUP($Q25,PreferredList[Security_name],PreferredList[Fund_balanced_exists]) = TRUE(),"B",""),"")</f>
        <v/>
      </c>
      <c r="S25" s="15" t="str">
        <f ca="1" xml:space="preserve"> IFERROR(IF(
_xlfn.XLOOKUP($Q25,PreferredList[Security_name],PreferredList[Fund_income_exists]) = TRUE(),"I",""),"")</f>
        <v/>
      </c>
      <c r="T25" s="15" t="str">
        <f ca="1" xml:space="preserve"> IFERROR(IF(
_xlfn.XLOOKUP($Q25,PreferredList[Security_name],PreferredList[Fund_htt_exists]) = TRUE(),"H",""),"")</f>
        <v/>
      </c>
      <c r="U25" s="15" t="str">
        <f ca="1" xml:space="preserve"> IFERROR(IF(
_xlfn.XLOOKUP($Q25,PreferredList[Security_name],PreferredList[Fund_smallercompanies_exists]) = TRUE(), "S",""),"")</f>
        <v/>
      </c>
      <c r="V25" s="15" t="str">
        <f ca="1" xml:space="preserve"> IFERROR(IF(
_xlfn.XLOOKUP($Q25,PreferredList[Security_name],PreferredList[Fund_emergingmarkets_exists]) = TRUE(), "E",""),"")</f>
        <v/>
      </c>
      <c r="W25" s="15" t="str">
        <f ca="1" xml:space="preserve"> IFERROR(IF(
_xlfn.XLOOKUP($Q25,PreferredList[Security_name],PreferredList[Fund_privateclient_or_AIM_exists]) = TRUE(), "P",""),"")</f>
        <v>P</v>
      </c>
      <c r="X25" s="16"/>
      <c r="Y25" s="16" t="str">
        <f ca="1"/>
        <v>Jollibee Food Corp</v>
      </c>
      <c r="Z25" s="15" t="str">
        <f ca="1" xml:space="preserve"> IFERROR(IF(
_xlfn.XLOOKUP($Y25,PreferredList[Security_name],PreferredList[Fund_balanced_exists]) = TRUE(),"B",""),"")</f>
        <v/>
      </c>
      <c r="AA25" s="15" t="str">
        <f ca="1" xml:space="preserve"> IFERROR(IF(
_xlfn.XLOOKUP($Y25,PreferredList[Security_name],PreferredList[Fund_income_exists]) = TRUE(),"I",""),"")</f>
        <v/>
      </c>
      <c r="AB25" s="15" t="str">
        <f ca="1" xml:space="preserve"> IFERROR(IF(
_xlfn.XLOOKUP($Y25,PreferredList[Security_name],PreferredList[Fund_htt_exists]) = TRUE(),"H",""),"")</f>
        <v/>
      </c>
      <c r="AC25" s="15" t="str">
        <f ca="1" xml:space="preserve"> IFERROR(IF(
_xlfn.XLOOKUP($Y25,PreferredList[Security_name],PreferredList[Fund_smallercompanies_exists]) = TRUE(), "S",""),"")</f>
        <v/>
      </c>
      <c r="AD25" s="15" t="str">
        <f ca="1" xml:space="preserve"> IFERROR(IF(
_xlfn.XLOOKUP($Y25,PreferredList[Security_name],PreferredList[Fund_emergingmarkets_exists]) = TRUE(), "E",""),"")</f>
        <v>E</v>
      </c>
      <c r="AE25" s="15" t="str">
        <f ca="1" xml:space="preserve"> IFERROR(IF(
_xlfn.XLOOKUP($Y25,PreferredList[Security_name],PreferredList[Fund_privateclient_or_AIM_exists]) = TRUE(), "P",""),"")</f>
        <v/>
      </c>
    </row>
    <row r="26" spans="1:31" ht="15" customHeight="1" x14ac:dyDescent="0.2">
      <c r="A26" s="7" t="str">
        <f ca="1"/>
        <v>Kerry Group</v>
      </c>
      <c r="B26" s="15" t="str">
        <f ca="1" xml:space="preserve"> IFERROR(IF(
_xlfn.XLOOKUP($A26,PreferredList[Security_name],PreferredList[Fund_balanced_exists]) = TRUE(),"B",""),"")</f>
        <v>B</v>
      </c>
      <c r="C26" s="15" t="str">
        <f ca="1" xml:space="preserve"> IFERROR(IF(
_xlfn.XLOOKUP($A26,PreferredList[Security_name],PreferredList[Fund_income_exists]) = TRUE(),"I",""),"")</f>
        <v/>
      </c>
      <c r="D26" s="15" t="str">
        <f ca="1" xml:space="preserve"> IFERROR(IF(
_xlfn.XLOOKUP($A26,PreferredList[Security_name],PreferredList[Fund_htt_exists]) = TRUE(),"H",""),"")</f>
        <v>H</v>
      </c>
      <c r="E26" s="15" t="str">
        <f ca="1" xml:space="preserve"> IFERROR(IF(
_xlfn.XLOOKUP($A26,PreferredList[Security_name],PreferredList[Fund_smallercompanies_exists]) = TRUE(), "S",""),"")</f>
        <v/>
      </c>
      <c r="F26" s="15" t="str">
        <f ca="1" xml:space="preserve"> IFERROR(IF(
_xlfn.XLOOKUP($A26,PreferredList[Security_name],PreferredList[Fund_emergingmarkets_exists]) = TRUE(), "E",""),"")</f>
        <v/>
      </c>
      <c r="G26" s="15" t="str">
        <f ca="1" xml:space="preserve"> IFERROR(IF(
_xlfn.XLOOKUP($A26,PreferredList[Security_name],PreferredList[Fund_privateclient_or_AIM_exists]) = TRUE(), "P",""),"")</f>
        <v/>
      </c>
      <c r="H26" s="16"/>
      <c r="P26" s="16"/>
      <c r="Q26" s="16" t="str">
        <f ca="1"/>
        <v>Nichols</v>
      </c>
      <c r="R26" s="15" t="str">
        <f ca="1" xml:space="preserve"> IFERROR(IF(
_xlfn.XLOOKUP($Q26,PreferredList[Security_name],PreferredList[Fund_balanced_exists]) = TRUE(),"B",""),"")</f>
        <v/>
      </c>
      <c r="S26" s="15" t="str">
        <f ca="1" xml:space="preserve"> IFERROR(IF(
_xlfn.XLOOKUP($Q26,PreferredList[Security_name],PreferredList[Fund_income_exists]) = TRUE(),"I",""),"")</f>
        <v/>
      </c>
      <c r="T26" s="15" t="str">
        <f ca="1" xml:space="preserve"> IFERROR(IF(
_xlfn.XLOOKUP($Q26,PreferredList[Security_name],PreferredList[Fund_htt_exists]) = TRUE(),"H",""),"")</f>
        <v/>
      </c>
      <c r="U26" s="15" t="str">
        <f ca="1" xml:space="preserve"> IFERROR(IF(
_xlfn.XLOOKUP($Q26,PreferredList[Security_name],PreferredList[Fund_smallercompanies_exists]) = TRUE(), "S",""),"")</f>
        <v/>
      </c>
      <c r="V26" s="15" t="str">
        <f ca="1" xml:space="preserve"> IFERROR(IF(
_xlfn.XLOOKUP($Q26,PreferredList[Security_name],PreferredList[Fund_emergingmarkets_exists]) = TRUE(), "E",""),"")</f>
        <v/>
      </c>
      <c r="W26" s="15" t="str">
        <f ca="1" xml:space="preserve"> IFERROR(IF(
_xlfn.XLOOKUP($Q26,PreferredList[Security_name],PreferredList[Fund_privateclient_or_AIM_exists]) = TRUE(), "P",""),"")</f>
        <v>P</v>
      </c>
      <c r="X26" s="16"/>
      <c r="Y26" s="16" t="str">
        <f ca="1"/>
        <v>Kalbe Farma</v>
      </c>
      <c r="Z26" s="15" t="str">
        <f ca="1" xml:space="preserve"> IFERROR(IF(
_xlfn.XLOOKUP($Y26,PreferredList[Security_name],PreferredList[Fund_balanced_exists]) = TRUE(),"B",""),"")</f>
        <v/>
      </c>
      <c r="AA26" s="15" t="str">
        <f ca="1" xml:space="preserve"> IFERROR(IF(
_xlfn.XLOOKUP($Y26,PreferredList[Security_name],PreferredList[Fund_income_exists]) = TRUE(),"I",""),"")</f>
        <v/>
      </c>
      <c r="AB26" s="15" t="str">
        <f ca="1" xml:space="preserve"> IFERROR(IF(
_xlfn.XLOOKUP($Y26,PreferredList[Security_name],PreferredList[Fund_htt_exists]) = TRUE(),"H",""),"")</f>
        <v/>
      </c>
      <c r="AC26" s="15" t="str">
        <f ca="1" xml:space="preserve"> IFERROR(IF(
_xlfn.XLOOKUP($Y26,PreferredList[Security_name],PreferredList[Fund_smallercompanies_exists]) = TRUE(), "S",""),"")</f>
        <v/>
      </c>
      <c r="AD26" s="15" t="str">
        <f ca="1" xml:space="preserve"> IFERROR(IF(
_xlfn.XLOOKUP($Y26,PreferredList[Security_name],PreferredList[Fund_emergingmarkets_exists]) = TRUE(), "E",""),"")</f>
        <v>E</v>
      </c>
      <c r="AE26" s="15" t="str">
        <f ca="1" xml:space="preserve"> IFERROR(IF(
_xlfn.XLOOKUP($Y26,PreferredList[Security_name],PreferredList[Fund_privateclient_or_AIM_exists]) = TRUE(), "P",""),"")</f>
        <v/>
      </c>
    </row>
    <row r="27" spans="1:31" ht="15" customHeight="1" x14ac:dyDescent="0.2">
      <c r="A27" s="7" t="str">
        <f ca="1"/>
        <v>Kuehne &amp; Nagel</v>
      </c>
      <c r="B27" s="15" t="str">
        <f ca="1" xml:space="preserve"> IFERROR(IF(
_xlfn.XLOOKUP($A27,PreferredList[Security_name],PreferredList[Fund_balanced_exists]) = TRUE(),"B",""),"")</f>
        <v/>
      </c>
      <c r="C27" s="15" t="str">
        <f ca="1" xml:space="preserve"> IFERROR(IF(
_xlfn.XLOOKUP($A27,PreferredList[Security_name],PreferredList[Fund_income_exists]) = TRUE(),"I",""),"")</f>
        <v>I</v>
      </c>
      <c r="D27" s="15" t="str">
        <f ca="1" xml:space="preserve"> IFERROR(IF(
_xlfn.XLOOKUP($A27,PreferredList[Security_name],PreferredList[Fund_htt_exists]) = TRUE(),"H",""),"")</f>
        <v/>
      </c>
      <c r="E27" s="15" t="str">
        <f ca="1" xml:space="preserve"> IFERROR(IF(
_xlfn.XLOOKUP($A27,PreferredList[Security_name],PreferredList[Fund_smallercompanies_exists]) = TRUE(), "S",""),"")</f>
        <v/>
      </c>
      <c r="F27" s="15" t="str">
        <f ca="1" xml:space="preserve"> IFERROR(IF(
_xlfn.XLOOKUP($A27,PreferredList[Security_name],PreferredList[Fund_emergingmarkets_exists]) = TRUE(), "E",""),"")</f>
        <v/>
      </c>
      <c r="G27" s="15" t="str">
        <f ca="1" xml:space="preserve"> IFERROR(IF(
_xlfn.XLOOKUP($A27,PreferredList[Security_name],PreferredList[Fund_privateclient_or_AIM_exists]) = TRUE(), "P",""),"")</f>
        <v/>
      </c>
      <c r="H27" s="16"/>
      <c r="I27" s="14" t="s">
        <v>570</v>
      </c>
      <c r="J27" s="12" t="s">
        <v>544</v>
      </c>
      <c r="K27" s="12" t="s">
        <v>545</v>
      </c>
      <c r="L27" s="12" t="s">
        <v>546</v>
      </c>
      <c r="M27" s="12" t="s">
        <v>547</v>
      </c>
      <c r="N27" s="12" t="s">
        <v>548</v>
      </c>
      <c r="O27" s="12" t="s">
        <v>549</v>
      </c>
      <c r="P27" s="16"/>
      <c r="Q27" s="16" t="str">
        <f ca="1"/>
        <v>NWF Group</v>
      </c>
      <c r="R27" s="15" t="str">
        <f ca="1" xml:space="preserve"> IFERROR(IF(
_xlfn.XLOOKUP($Q27,PreferredList[Security_name],PreferredList[Fund_balanced_exists]) = TRUE(),"B",""),"")</f>
        <v/>
      </c>
      <c r="S27" s="15" t="str">
        <f ca="1" xml:space="preserve"> IFERROR(IF(
_xlfn.XLOOKUP($Q27,PreferredList[Security_name],PreferredList[Fund_income_exists]) = TRUE(),"I",""),"")</f>
        <v/>
      </c>
      <c r="T27" s="15" t="str">
        <f ca="1" xml:space="preserve"> IFERROR(IF(
_xlfn.XLOOKUP($Q27,PreferredList[Security_name],PreferredList[Fund_htt_exists]) = TRUE(),"H",""),"")</f>
        <v/>
      </c>
      <c r="U27" s="15" t="str">
        <f ca="1" xml:space="preserve"> IFERROR(IF(
_xlfn.XLOOKUP($Q27,PreferredList[Security_name],PreferredList[Fund_smallercompanies_exists]) = TRUE(), "S",""),"")</f>
        <v/>
      </c>
      <c r="V27" s="15" t="str">
        <f ca="1" xml:space="preserve"> IFERROR(IF(
_xlfn.XLOOKUP($Q27,PreferredList[Security_name],PreferredList[Fund_emergingmarkets_exists]) = TRUE(), "E",""),"")</f>
        <v/>
      </c>
      <c r="W27" s="15" t="str">
        <f ca="1" xml:space="preserve"> IFERROR(IF(
_xlfn.XLOOKUP($Q27,PreferredList[Security_name],PreferredList[Fund_privateclient_or_AIM_exists]) = TRUE(), "P",""),"")</f>
        <v>P</v>
      </c>
      <c r="X27" s="16"/>
      <c r="Y27" s="16" t="str">
        <f ca="1"/>
        <v>LG H&amp;H</v>
      </c>
      <c r="Z27" s="15" t="str">
        <f ca="1" xml:space="preserve"> IFERROR(IF(
_xlfn.XLOOKUP($Y27,PreferredList[Security_name],PreferredList[Fund_balanced_exists]) = TRUE(),"B",""),"")</f>
        <v/>
      </c>
      <c r="AA27" s="15" t="str">
        <f ca="1" xml:space="preserve"> IFERROR(IF(
_xlfn.XLOOKUP($Y27,PreferredList[Security_name],PreferredList[Fund_income_exists]) = TRUE(),"I",""),"")</f>
        <v/>
      </c>
      <c r="AB27" s="15" t="str">
        <f ca="1" xml:space="preserve"> IFERROR(IF(
_xlfn.XLOOKUP($Y27,PreferredList[Security_name],PreferredList[Fund_htt_exists]) = TRUE(),"H",""),"")</f>
        <v/>
      </c>
      <c r="AC27" s="15" t="str">
        <f ca="1" xml:space="preserve"> IFERROR(IF(
_xlfn.XLOOKUP($Y27,PreferredList[Security_name],PreferredList[Fund_smallercompanies_exists]) = TRUE(), "S",""),"")</f>
        <v/>
      </c>
      <c r="AD27" s="15" t="str">
        <f ca="1" xml:space="preserve"> IFERROR(IF(
_xlfn.XLOOKUP($Y27,PreferredList[Security_name],PreferredList[Fund_emergingmarkets_exists]) = TRUE(), "E",""),"")</f>
        <v>E</v>
      </c>
      <c r="AE27" s="15" t="str">
        <f ca="1" xml:space="preserve"> IFERROR(IF(
_xlfn.XLOOKUP($Y27,PreferredList[Security_name],PreferredList[Fund_privateclient_or_AIM_exists]) = TRUE(), "P",""),"")</f>
        <v/>
      </c>
    </row>
    <row r="28" spans="1:31" ht="15" customHeight="1" x14ac:dyDescent="0.2">
      <c r="A28" s="7" t="str">
        <f ca="1"/>
        <v>Novo Nordisk</v>
      </c>
      <c r="B28" s="15" t="str">
        <f ca="1" xml:space="preserve"> IFERROR(IF(
_xlfn.XLOOKUP($A28,PreferredList[Security_name],PreferredList[Fund_balanced_exists]) = TRUE(),"B",""),"")</f>
        <v>B</v>
      </c>
      <c r="C28" s="15" t="str">
        <f ca="1" xml:space="preserve"> IFERROR(IF(
_xlfn.XLOOKUP($A28,PreferredList[Security_name],PreferredList[Fund_income_exists]) = TRUE(),"I",""),"")</f>
        <v>I</v>
      </c>
      <c r="D28" s="15" t="str">
        <f ca="1" xml:space="preserve"> IFERROR(IF(
_xlfn.XLOOKUP($A28,PreferredList[Security_name],PreferredList[Fund_htt_exists]) = TRUE(),"H",""),"")</f>
        <v>H</v>
      </c>
      <c r="E28" s="15" t="str">
        <f ca="1" xml:space="preserve"> IFERROR(IF(
_xlfn.XLOOKUP($A28,PreferredList[Security_name],PreferredList[Fund_smallercompanies_exists]) = TRUE(), "S",""),"")</f>
        <v/>
      </c>
      <c r="F28" s="15" t="str">
        <f ca="1" xml:space="preserve"> IFERROR(IF(
_xlfn.XLOOKUP($A28,PreferredList[Security_name],PreferredList[Fund_emergingmarkets_exists]) = TRUE(), "E",""),"")</f>
        <v/>
      </c>
      <c r="G28" s="15" t="str">
        <f ca="1" xml:space="preserve"> IFERROR(IF(
_xlfn.XLOOKUP($A28,PreferredList[Security_name],PreferredList[Fund_privateclient_or_AIM_exists]) = TRUE(), "P",""),"")</f>
        <v/>
      </c>
      <c r="H28" s="16"/>
      <c r="I28" s="16" t="str" cm="1">
        <f t="array" aca="1" ref="I28:I41" ca="1">_xlfn._xlws.SORT(
_xlfn.UNIQUE(
_xlfn._xlws.FILTER(PreferredList[Security_name],
(PreferredList[Preferred_list_exists]=TRUE())*(PreferredList[Equity_region]=I27)*(PreferredList[Fund_privateclient_or_AIM_exists]=FALSE()
)
)),1,1)</f>
        <v>Basler AG</v>
      </c>
      <c r="J28" s="15" t="str">
        <f ca="1" xml:space="preserve"> IFERROR(IF(
_xlfn.XLOOKUP($I28,PreferredList[Security_name],PreferredList[Fund_balanced_exists]) = TRUE(),"B",""),"")</f>
        <v/>
      </c>
      <c r="K28" s="15" t="str">
        <f ca="1" xml:space="preserve"> IFERROR(IF(
_xlfn.XLOOKUP($I28,PreferredList[Security_name],PreferredList[Fund_income_exists]) = TRUE(),"I",""),"")</f>
        <v/>
      </c>
      <c r="L28" s="15" t="str">
        <f ca="1" xml:space="preserve"> IFERROR(IF(
_xlfn.XLOOKUP($I28,PreferredList[Security_name],PreferredList[Fund_htt_exists]) = TRUE(),"H",""),"")</f>
        <v/>
      </c>
      <c r="M28" s="15" t="str">
        <f ca="1" xml:space="preserve"> IFERROR(IF(
_xlfn.XLOOKUP($I28,PreferredList[Security_name],PreferredList[Fund_smallercompanies_exists]) = TRUE(), "S",""),"")</f>
        <v>S</v>
      </c>
      <c r="N28" s="15" t="str">
        <f ca="1" xml:space="preserve"> IFERROR(IF(
_xlfn.XLOOKUP($I28,PreferredList[Security_name],PreferredList[Fund_emergingmarkets_exists]) = TRUE(), "E",""),"")</f>
        <v/>
      </c>
      <c r="O28" s="15" t="str">
        <f ca="1" xml:space="preserve"> IFERROR(IF(
_xlfn.XLOOKUP($I28,PreferredList[Security_name],PreferredList[Fund_privateclient_or_AIM_exists]) = TRUE(), "P",""),"")</f>
        <v/>
      </c>
      <c r="P28" s="16"/>
      <c r="Q28" s="16" t="str">
        <f ca="1"/>
        <v>Renew Holdings</v>
      </c>
      <c r="R28" s="15" t="str">
        <f ca="1" xml:space="preserve"> IFERROR(IF(
_xlfn.XLOOKUP($Q28,PreferredList[Security_name],PreferredList[Fund_balanced_exists]) = TRUE(),"B",""),"")</f>
        <v/>
      </c>
      <c r="S28" s="15" t="str">
        <f ca="1" xml:space="preserve"> IFERROR(IF(
_xlfn.XLOOKUP($Q28,PreferredList[Security_name],PreferredList[Fund_income_exists]) = TRUE(),"I",""),"")</f>
        <v/>
      </c>
      <c r="T28" s="15" t="str">
        <f ca="1" xml:space="preserve"> IFERROR(IF(
_xlfn.XLOOKUP($Q28,PreferredList[Security_name],PreferredList[Fund_htt_exists]) = TRUE(),"H",""),"")</f>
        <v/>
      </c>
      <c r="U28" s="15" t="str">
        <f ca="1" xml:space="preserve"> IFERROR(IF(
_xlfn.XLOOKUP($Q28,PreferredList[Security_name],PreferredList[Fund_smallercompanies_exists]) = TRUE(), "S",""),"")</f>
        <v/>
      </c>
      <c r="V28" s="15" t="str">
        <f ca="1" xml:space="preserve"> IFERROR(IF(
_xlfn.XLOOKUP($Q28,PreferredList[Security_name],PreferredList[Fund_emergingmarkets_exists]) = TRUE(), "E",""),"")</f>
        <v/>
      </c>
      <c r="W28" s="15" t="str">
        <f ca="1" xml:space="preserve"> IFERROR(IF(
_xlfn.XLOOKUP($Q28,PreferredList[Security_name],PreferredList[Fund_privateclient_or_AIM_exists]) = TRUE(), "P",""),"")</f>
        <v>P</v>
      </c>
      <c r="X28" s="16"/>
      <c r="Y28" s="16" t="str">
        <f ca="1"/>
        <v>Mahindra &amp; Mahindra</v>
      </c>
      <c r="Z28" s="15" t="str">
        <f ca="1" xml:space="preserve"> IFERROR(IF(
_xlfn.XLOOKUP($Y28,PreferredList[Security_name],PreferredList[Fund_balanced_exists]) = TRUE(),"B",""),"")</f>
        <v/>
      </c>
      <c r="AA28" s="15" t="str">
        <f ca="1" xml:space="preserve"> IFERROR(IF(
_xlfn.XLOOKUP($Y28,PreferredList[Security_name],PreferredList[Fund_income_exists]) = TRUE(),"I",""),"")</f>
        <v/>
      </c>
      <c r="AB28" s="15" t="str">
        <f ca="1" xml:space="preserve"> IFERROR(IF(
_xlfn.XLOOKUP($Y28,PreferredList[Security_name],PreferredList[Fund_htt_exists]) = TRUE(),"H",""),"")</f>
        <v/>
      </c>
      <c r="AC28" s="15" t="str">
        <f ca="1" xml:space="preserve"> IFERROR(IF(
_xlfn.XLOOKUP($Y28,PreferredList[Security_name],PreferredList[Fund_smallercompanies_exists]) = TRUE(), "S",""),"")</f>
        <v/>
      </c>
      <c r="AD28" s="15" t="str">
        <f ca="1" xml:space="preserve"> IFERROR(IF(
_xlfn.XLOOKUP($Y28,PreferredList[Security_name],PreferredList[Fund_emergingmarkets_exists]) = TRUE(), "E",""),"")</f>
        <v>E</v>
      </c>
      <c r="AE28" s="15" t="str">
        <f ca="1" xml:space="preserve"> IFERROR(IF(
_xlfn.XLOOKUP($Y28,PreferredList[Security_name],PreferredList[Fund_privateclient_or_AIM_exists]) = TRUE(), "P",""),"")</f>
        <v/>
      </c>
    </row>
    <row r="29" spans="1:31" ht="15" customHeight="1" x14ac:dyDescent="0.2">
      <c r="A29" s="7" t="str">
        <f ca="1"/>
        <v>SAP</v>
      </c>
      <c r="B29" s="15" t="str">
        <f ca="1" xml:space="preserve"> IFERROR(IF(
_xlfn.XLOOKUP($A29,PreferredList[Security_name],PreferredList[Fund_balanced_exists]) = TRUE(),"B",""),"")</f>
        <v>B</v>
      </c>
      <c r="C29" s="15" t="str">
        <f ca="1" xml:space="preserve"> IFERROR(IF(
_xlfn.XLOOKUP($A29,PreferredList[Security_name],PreferredList[Fund_income_exists]) = TRUE(),"I",""),"")</f>
        <v/>
      </c>
      <c r="D29" s="15" t="str">
        <f ca="1" xml:space="preserve"> IFERROR(IF(
_xlfn.XLOOKUP($A29,PreferredList[Security_name],PreferredList[Fund_htt_exists]) = TRUE(),"H",""),"")</f>
        <v>H</v>
      </c>
      <c r="E29" s="15" t="str">
        <f ca="1" xml:space="preserve"> IFERROR(IF(
_xlfn.XLOOKUP($A29,PreferredList[Security_name],PreferredList[Fund_smallercompanies_exists]) = TRUE(), "S",""),"")</f>
        <v/>
      </c>
      <c r="F29" s="15" t="str">
        <f ca="1" xml:space="preserve"> IFERROR(IF(
_xlfn.XLOOKUP($A29,PreferredList[Security_name],PreferredList[Fund_emergingmarkets_exists]) = TRUE(), "E",""),"")</f>
        <v/>
      </c>
      <c r="G29" s="15" t="str">
        <f ca="1" xml:space="preserve"> IFERROR(IF(
_xlfn.XLOOKUP($A29,PreferredList[Security_name],PreferredList[Fund_privateclient_or_AIM_exists]) = TRUE(), "P",""),"")</f>
        <v/>
      </c>
      <c r="H29" s="16"/>
      <c r="I29" s="16" t="str">
        <f ca="1"/>
        <v>Belimo</v>
      </c>
      <c r="J29" s="15" t="str">
        <f ca="1" xml:space="preserve"> IFERROR(IF(
_xlfn.XLOOKUP($I29,PreferredList[Security_name],PreferredList[Fund_balanced_exists]) = TRUE(),"B",""),"")</f>
        <v/>
      </c>
      <c r="K29" s="15" t="str">
        <f ca="1" xml:space="preserve"> IFERROR(IF(
_xlfn.XLOOKUP($I29,PreferredList[Security_name],PreferredList[Fund_income_exists]) = TRUE(),"I",""),"")</f>
        <v/>
      </c>
      <c r="L29" s="15" t="str">
        <f ca="1" xml:space="preserve"> IFERROR(IF(
_xlfn.XLOOKUP($I29,PreferredList[Security_name],PreferredList[Fund_htt_exists]) = TRUE(),"H",""),"")</f>
        <v>H</v>
      </c>
      <c r="M29" s="15" t="str">
        <f ca="1" xml:space="preserve"> IFERROR(IF(
_xlfn.XLOOKUP($I29,PreferredList[Security_name],PreferredList[Fund_smallercompanies_exists]) = TRUE(), "S",""),"")</f>
        <v>S</v>
      </c>
      <c r="N29" s="15" t="str">
        <f ca="1" xml:space="preserve"> IFERROR(IF(
_xlfn.XLOOKUP($I29,PreferredList[Security_name],PreferredList[Fund_emergingmarkets_exists]) = TRUE(), "E",""),"")</f>
        <v/>
      </c>
      <c r="O29" s="15" t="str">
        <f ca="1" xml:space="preserve"> IFERROR(IF(
_xlfn.XLOOKUP($I29,PreferredList[Security_name],PreferredList[Fund_privateclient_or_AIM_exists]) = TRUE(), "P",""),"")</f>
        <v/>
      </c>
      <c r="P29" s="16"/>
      <c r="Q29" s="16" t="str">
        <f ca="1"/>
        <v>Restore Group</v>
      </c>
      <c r="R29" s="15" t="str">
        <f ca="1" xml:space="preserve"> IFERROR(IF(
_xlfn.XLOOKUP($Q29,PreferredList[Security_name],PreferredList[Fund_balanced_exists]) = TRUE(),"B",""),"")</f>
        <v/>
      </c>
      <c r="S29" s="15" t="str">
        <f ca="1" xml:space="preserve"> IFERROR(IF(
_xlfn.XLOOKUP($Q29,PreferredList[Security_name],PreferredList[Fund_income_exists]) = TRUE(),"I",""),"")</f>
        <v/>
      </c>
      <c r="T29" s="15" t="str">
        <f ca="1" xml:space="preserve"> IFERROR(IF(
_xlfn.XLOOKUP($Q29,PreferredList[Security_name],PreferredList[Fund_htt_exists]) = TRUE(),"H",""),"")</f>
        <v/>
      </c>
      <c r="U29" s="15" t="str">
        <f ca="1" xml:space="preserve"> IFERROR(IF(
_xlfn.XLOOKUP($Q29,PreferredList[Security_name],PreferredList[Fund_smallercompanies_exists]) = TRUE(), "S",""),"")</f>
        <v/>
      </c>
      <c r="V29" s="15" t="str">
        <f ca="1" xml:space="preserve"> IFERROR(IF(
_xlfn.XLOOKUP($Q29,PreferredList[Security_name],PreferredList[Fund_emergingmarkets_exists]) = TRUE(), "E",""),"")</f>
        <v/>
      </c>
      <c r="W29" s="15" t="str">
        <f ca="1" xml:space="preserve"> IFERROR(IF(
_xlfn.XLOOKUP($Q29,PreferredList[Security_name],PreferredList[Fund_privateclient_or_AIM_exists]) = TRUE(), "P",""),"")</f>
        <v>P</v>
      </c>
      <c r="X29" s="16"/>
      <c r="Y29" s="16" t="str">
        <f ca="1"/>
        <v>Marico</v>
      </c>
      <c r="Z29" s="15" t="str">
        <f ca="1" xml:space="preserve"> IFERROR(IF(
_xlfn.XLOOKUP($Y29,PreferredList[Security_name],PreferredList[Fund_balanced_exists]) = TRUE(),"B",""),"")</f>
        <v>B</v>
      </c>
      <c r="AA29" s="15" t="str">
        <f ca="1" xml:space="preserve"> IFERROR(IF(
_xlfn.XLOOKUP($Y29,PreferredList[Security_name],PreferredList[Fund_income_exists]) = TRUE(),"I",""),"")</f>
        <v/>
      </c>
      <c r="AB29" s="15" t="str">
        <f ca="1" xml:space="preserve"> IFERROR(IF(
_xlfn.XLOOKUP($Y29,PreferredList[Security_name],PreferredList[Fund_htt_exists]) = TRUE(),"H",""),"")</f>
        <v>H</v>
      </c>
      <c r="AC29" s="15" t="str">
        <f ca="1" xml:space="preserve"> IFERROR(IF(
_xlfn.XLOOKUP($Y29,PreferredList[Security_name],PreferredList[Fund_smallercompanies_exists]) = TRUE(), "S",""),"")</f>
        <v/>
      </c>
      <c r="AD29" s="15" t="str">
        <f ca="1" xml:space="preserve"> IFERROR(IF(
_xlfn.XLOOKUP($Y29,PreferredList[Security_name],PreferredList[Fund_emergingmarkets_exists]) = TRUE(), "E",""),"")</f>
        <v>E</v>
      </c>
      <c r="AE29" s="15" t="str">
        <f ca="1" xml:space="preserve"> IFERROR(IF(
_xlfn.XLOOKUP($Y29,PreferredList[Security_name],PreferredList[Fund_privateclient_or_AIM_exists]) = TRUE(), "P",""),"")</f>
        <v/>
      </c>
    </row>
    <row r="30" spans="1:31" ht="15" customHeight="1" x14ac:dyDescent="0.2">
      <c r="A30" s="7" t="str">
        <f ca="1"/>
        <v>Schneider Electric</v>
      </c>
      <c r="B30" s="15" t="str">
        <f ca="1" xml:space="preserve"> IFERROR(IF(
_xlfn.XLOOKUP($A30,PreferredList[Security_name],PreferredList[Fund_balanced_exists]) = TRUE(),"B",""),"")</f>
        <v>B</v>
      </c>
      <c r="C30" s="15" t="str">
        <f ca="1" xml:space="preserve"> IFERROR(IF(
_xlfn.XLOOKUP($A30,PreferredList[Security_name],PreferredList[Fund_income_exists]) = TRUE(),"I",""),"")</f>
        <v>I</v>
      </c>
      <c r="D30" s="15" t="str">
        <f ca="1" xml:space="preserve"> IFERROR(IF(
_xlfn.XLOOKUP($A30,PreferredList[Security_name],PreferredList[Fund_htt_exists]) = TRUE(),"H",""),"")</f>
        <v>H</v>
      </c>
      <c r="E30" s="15" t="str">
        <f ca="1" xml:space="preserve"> IFERROR(IF(
_xlfn.XLOOKUP($A30,PreferredList[Security_name],PreferredList[Fund_smallercompanies_exists]) = TRUE(), "S",""),"")</f>
        <v/>
      </c>
      <c r="F30" s="15" t="str">
        <f ca="1" xml:space="preserve"> IFERROR(IF(
_xlfn.XLOOKUP($A30,PreferredList[Security_name],PreferredList[Fund_emergingmarkets_exists]) = TRUE(), "E",""),"")</f>
        <v/>
      </c>
      <c r="G30" s="15" t="str">
        <f ca="1" xml:space="preserve"> IFERROR(IF(
_xlfn.XLOOKUP($A30,PreferredList[Security_name],PreferredList[Fund_privateclient_or_AIM_exists]) = TRUE(), "P",""),"")</f>
        <v/>
      </c>
      <c r="H30" s="16"/>
      <c r="I30" s="16" t="str">
        <f ca="1"/>
        <v>DEME Group</v>
      </c>
      <c r="J30" s="15" t="str">
        <f ca="1" xml:space="preserve"> IFERROR(IF(
_xlfn.XLOOKUP($I30,PreferredList[Security_name],PreferredList[Fund_balanced_exists]) = TRUE(),"B",""),"")</f>
        <v/>
      </c>
      <c r="K30" s="15" t="str">
        <f ca="1" xml:space="preserve"> IFERROR(IF(
_xlfn.XLOOKUP($I30,PreferredList[Security_name],PreferredList[Fund_income_exists]) = TRUE(),"I",""),"")</f>
        <v/>
      </c>
      <c r="L30" s="15" t="str">
        <f ca="1" xml:space="preserve"> IFERROR(IF(
_xlfn.XLOOKUP($I30,PreferredList[Security_name],PreferredList[Fund_htt_exists]) = TRUE(),"H",""),"")</f>
        <v/>
      </c>
      <c r="M30" s="15" t="str">
        <f ca="1" xml:space="preserve"> IFERROR(IF(
_xlfn.XLOOKUP($I30,PreferredList[Security_name],PreferredList[Fund_smallercompanies_exists]) = TRUE(), "S",""),"")</f>
        <v>S</v>
      </c>
      <c r="N30" s="15" t="str">
        <f ca="1" xml:space="preserve"> IFERROR(IF(
_xlfn.XLOOKUP($I30,PreferredList[Security_name],PreferredList[Fund_emergingmarkets_exists]) = TRUE(), "E",""),"")</f>
        <v/>
      </c>
      <c r="O30" s="15" t="str">
        <f ca="1" xml:space="preserve"> IFERROR(IF(
_xlfn.XLOOKUP($I30,PreferredList[Security_name],PreferredList[Fund_privateclient_or_AIM_exists]) = TRUE(), "P",""),"")</f>
        <v/>
      </c>
      <c r="P30" s="16"/>
      <c r="Q30" s="16" t="str">
        <f ca="1"/>
        <v>RWS Holdings</v>
      </c>
      <c r="R30" s="15" t="str">
        <f ca="1" xml:space="preserve"> IFERROR(IF(
_xlfn.XLOOKUP($Q30,PreferredList[Security_name],PreferredList[Fund_balanced_exists]) = TRUE(),"B",""),"")</f>
        <v/>
      </c>
      <c r="S30" s="15" t="str">
        <f ca="1" xml:space="preserve"> IFERROR(IF(
_xlfn.XLOOKUP($Q30,PreferredList[Security_name],PreferredList[Fund_income_exists]) = TRUE(),"I",""),"")</f>
        <v/>
      </c>
      <c r="T30" s="15" t="str">
        <f ca="1" xml:space="preserve"> IFERROR(IF(
_xlfn.XLOOKUP($Q30,PreferredList[Security_name],PreferredList[Fund_htt_exists]) = TRUE(),"H",""),"")</f>
        <v/>
      </c>
      <c r="U30" s="15" t="str">
        <f ca="1" xml:space="preserve"> IFERROR(IF(
_xlfn.XLOOKUP($Q30,PreferredList[Security_name],PreferredList[Fund_smallercompanies_exists]) = TRUE(), "S",""),"")</f>
        <v/>
      </c>
      <c r="V30" s="15" t="str">
        <f ca="1" xml:space="preserve"> IFERROR(IF(
_xlfn.XLOOKUP($Q30,PreferredList[Security_name],PreferredList[Fund_emergingmarkets_exists]) = TRUE(), "E",""),"")</f>
        <v/>
      </c>
      <c r="W30" s="15" t="str">
        <f ca="1" xml:space="preserve"> IFERROR(IF(
_xlfn.XLOOKUP($Q30,PreferredList[Security_name],PreferredList[Fund_privateclient_or_AIM_exists]) = TRUE(), "P",""),"")</f>
        <v>P</v>
      </c>
      <c r="X30" s="16"/>
      <c r="Y30" s="16" t="str">
        <f ca="1"/>
        <v>Metropolis Healthcare</v>
      </c>
      <c r="Z30" s="15" t="str">
        <f ca="1" xml:space="preserve"> IFERROR(IF(
_xlfn.XLOOKUP($Y30,PreferredList[Security_name],PreferredList[Fund_balanced_exists]) = TRUE(),"B",""),"")</f>
        <v/>
      </c>
      <c r="AA30" s="15" t="str">
        <f ca="1" xml:space="preserve"> IFERROR(IF(
_xlfn.XLOOKUP($Y30,PreferredList[Security_name],PreferredList[Fund_income_exists]) = TRUE(),"I",""),"")</f>
        <v/>
      </c>
      <c r="AB30" s="15" t="str">
        <f ca="1" xml:space="preserve"> IFERROR(IF(
_xlfn.XLOOKUP($Y30,PreferredList[Security_name],PreferredList[Fund_htt_exists]) = TRUE(),"H",""),"")</f>
        <v/>
      </c>
      <c r="AC30" s="15" t="str">
        <f ca="1" xml:space="preserve"> IFERROR(IF(
_xlfn.XLOOKUP($Y30,PreferredList[Security_name],PreferredList[Fund_smallercompanies_exists]) = TRUE(), "S",""),"")</f>
        <v/>
      </c>
      <c r="AD30" s="15" t="str">
        <f ca="1" xml:space="preserve"> IFERROR(IF(
_xlfn.XLOOKUP($Y30,PreferredList[Security_name],PreferredList[Fund_emergingmarkets_exists]) = TRUE(), "E",""),"")</f>
        <v>E</v>
      </c>
      <c r="AE30" s="15" t="str">
        <f ca="1" xml:space="preserve"> IFERROR(IF(
_xlfn.XLOOKUP($Y30,PreferredList[Security_name],PreferredList[Fund_privateclient_or_AIM_exists]) = TRUE(), "P",""),"")</f>
        <v/>
      </c>
    </row>
    <row r="31" spans="1:31" ht="15" customHeight="1" x14ac:dyDescent="0.2">
      <c r="A31" s="7" t="str">
        <f ca="1"/>
        <v>SGS</v>
      </c>
      <c r="B31" s="15" t="str">
        <f ca="1" xml:space="preserve"> IFERROR(IF(
_xlfn.XLOOKUP($A31,PreferredList[Security_name],PreferredList[Fund_balanced_exists]) = TRUE(),"B",""),"")</f>
        <v/>
      </c>
      <c r="C31" s="15" t="str">
        <f ca="1" xml:space="preserve"> IFERROR(IF(
_xlfn.XLOOKUP($A31,PreferredList[Security_name],PreferredList[Fund_income_exists]) = TRUE(),"I",""),"")</f>
        <v>I</v>
      </c>
      <c r="D31" s="15" t="str">
        <f ca="1" xml:space="preserve"> IFERROR(IF(
_xlfn.XLOOKUP($A31,PreferredList[Security_name],PreferredList[Fund_htt_exists]) = TRUE(),"H",""),"")</f>
        <v/>
      </c>
      <c r="E31" s="15" t="str">
        <f ca="1" xml:space="preserve"> IFERROR(IF(
_xlfn.XLOOKUP($A31,PreferredList[Security_name],PreferredList[Fund_smallercompanies_exists]) = TRUE(), "S",""),"")</f>
        <v/>
      </c>
      <c r="F31" s="15" t="str">
        <f ca="1" xml:space="preserve"> IFERROR(IF(
_xlfn.XLOOKUP($A31,PreferredList[Security_name],PreferredList[Fund_emergingmarkets_exists]) = TRUE(), "E",""),"")</f>
        <v/>
      </c>
      <c r="G31" s="15" t="str">
        <f ca="1" xml:space="preserve"> IFERROR(IF(
_xlfn.XLOOKUP($A31,PreferredList[Security_name],PreferredList[Fund_privateclient_or_AIM_exists]) = TRUE(), "P",""),"")</f>
        <v/>
      </c>
      <c r="H31" s="16"/>
      <c r="I31" s="16" t="str">
        <f ca="1"/>
        <v>Dr Hoenle</v>
      </c>
      <c r="J31" s="15" t="str">
        <f ca="1" xml:space="preserve"> IFERROR(IF(
_xlfn.XLOOKUP($I31,PreferredList[Security_name],PreferredList[Fund_balanced_exists]) = TRUE(),"B",""),"")</f>
        <v/>
      </c>
      <c r="K31" s="15" t="str">
        <f ca="1" xml:space="preserve"> IFERROR(IF(
_xlfn.XLOOKUP($I31,PreferredList[Security_name],PreferredList[Fund_income_exists]) = TRUE(),"I",""),"")</f>
        <v/>
      </c>
      <c r="L31" s="15" t="str">
        <f ca="1" xml:space="preserve"> IFERROR(IF(
_xlfn.XLOOKUP($I31,PreferredList[Security_name],PreferredList[Fund_htt_exists]) = TRUE(),"H",""),"")</f>
        <v/>
      </c>
      <c r="M31" s="15" t="str">
        <f ca="1" xml:space="preserve"> IFERROR(IF(
_xlfn.XLOOKUP($I31,PreferredList[Security_name],PreferredList[Fund_smallercompanies_exists]) = TRUE(), "S",""),"")</f>
        <v>S</v>
      </c>
      <c r="N31" s="15" t="str">
        <f ca="1" xml:space="preserve"> IFERROR(IF(
_xlfn.XLOOKUP($I31,PreferredList[Security_name],PreferredList[Fund_emergingmarkets_exists]) = TRUE(), "E",""),"")</f>
        <v/>
      </c>
      <c r="O31" s="15" t="str">
        <f ca="1" xml:space="preserve"> IFERROR(IF(
_xlfn.XLOOKUP($I31,PreferredList[Security_name],PreferredList[Fund_privateclient_or_AIM_exists]) = TRUE(), "P",""),"")</f>
        <v/>
      </c>
      <c r="P31" s="16"/>
      <c r="Q31" s="16" t="str">
        <f ca="1"/>
        <v>Somero Enterprises</v>
      </c>
      <c r="R31" s="15" t="str">
        <f ca="1" xml:space="preserve"> IFERROR(IF(
_xlfn.XLOOKUP($Q31,PreferredList[Security_name],PreferredList[Fund_balanced_exists]) = TRUE(),"B",""),"")</f>
        <v/>
      </c>
      <c r="S31" s="15" t="str">
        <f ca="1" xml:space="preserve"> IFERROR(IF(
_xlfn.XLOOKUP($Q31,PreferredList[Security_name],PreferredList[Fund_income_exists]) = TRUE(),"I",""),"")</f>
        <v/>
      </c>
      <c r="T31" s="15" t="str">
        <f ca="1" xml:space="preserve"> IFERROR(IF(
_xlfn.XLOOKUP($Q31,PreferredList[Security_name],PreferredList[Fund_htt_exists]) = TRUE(),"H",""),"")</f>
        <v/>
      </c>
      <c r="U31" s="15" t="str">
        <f ca="1" xml:space="preserve"> IFERROR(IF(
_xlfn.XLOOKUP($Q31,PreferredList[Security_name],PreferredList[Fund_smallercompanies_exists]) = TRUE(), "S",""),"")</f>
        <v/>
      </c>
      <c r="V31" s="15" t="str">
        <f ca="1" xml:space="preserve"> IFERROR(IF(
_xlfn.XLOOKUP($Q31,PreferredList[Security_name],PreferredList[Fund_emergingmarkets_exists]) = TRUE(), "E",""),"")</f>
        <v/>
      </c>
      <c r="W31" s="15" t="str">
        <f ca="1" xml:space="preserve"> IFERROR(IF(
_xlfn.XLOOKUP($Q31,PreferredList[Security_name],PreferredList[Fund_privateclient_or_AIM_exists]) = TRUE(), "P",""),"")</f>
        <v>P</v>
      </c>
      <c r="X31" s="16"/>
      <c r="Y31" s="16" t="str">
        <f ca="1"/>
        <v>Midea Group</v>
      </c>
      <c r="Z31" s="15" t="str">
        <f ca="1" xml:space="preserve"> IFERROR(IF(
_xlfn.XLOOKUP($Y31,PreferredList[Security_name],PreferredList[Fund_balanced_exists]) = TRUE(),"B",""),"")</f>
        <v>B</v>
      </c>
      <c r="AA31" s="15" t="str">
        <f ca="1" xml:space="preserve"> IFERROR(IF(
_xlfn.XLOOKUP($Y31,PreferredList[Security_name],PreferredList[Fund_income_exists]) = TRUE(),"I",""),"")</f>
        <v/>
      </c>
      <c r="AB31" s="15" t="str">
        <f ca="1" xml:space="preserve"> IFERROR(IF(
_xlfn.XLOOKUP($Y31,PreferredList[Security_name],PreferredList[Fund_htt_exists]) = TRUE(),"H",""),"")</f>
        <v/>
      </c>
      <c r="AC31" s="15" t="str">
        <f ca="1" xml:space="preserve"> IFERROR(IF(
_xlfn.XLOOKUP($Y31,PreferredList[Security_name],PreferredList[Fund_smallercompanies_exists]) = TRUE(), "S",""),"")</f>
        <v/>
      </c>
      <c r="AD31" s="15" t="str">
        <f ca="1" xml:space="preserve"> IFERROR(IF(
_xlfn.XLOOKUP($Y31,PreferredList[Security_name],PreferredList[Fund_emergingmarkets_exists]) = TRUE(), "E",""),"")</f>
        <v>E</v>
      </c>
      <c r="AE31" s="15" t="str">
        <f ca="1" xml:space="preserve"> IFERROR(IF(
_xlfn.XLOOKUP($Y31,PreferredList[Security_name],PreferredList[Fund_privateclient_or_AIM_exists]) = TRUE(), "P",""),"")</f>
        <v/>
      </c>
    </row>
    <row r="32" spans="1:31" ht="15" customHeight="1" x14ac:dyDescent="0.2">
      <c r="A32" s="7" t="str">
        <f ca="1"/>
        <v>TotalEnergies</v>
      </c>
      <c r="B32" s="15" t="str">
        <f ca="1" xml:space="preserve"> IFERROR(IF(
_xlfn.XLOOKUP($A32,PreferredList[Security_name],PreferredList[Fund_balanced_exists]) = TRUE(),"B",""),"")</f>
        <v/>
      </c>
      <c r="C32" s="15" t="str">
        <f ca="1" xml:space="preserve"> IFERROR(IF(
_xlfn.XLOOKUP($A32,PreferredList[Security_name],PreferredList[Fund_income_exists]) = TRUE(),"I",""),"")</f>
        <v>I</v>
      </c>
      <c r="D32" s="15" t="str">
        <f ca="1" xml:space="preserve"> IFERROR(IF(
_xlfn.XLOOKUP($A32,PreferredList[Security_name],PreferredList[Fund_htt_exists]) = TRUE(),"H",""),"")</f>
        <v>H</v>
      </c>
      <c r="E32" s="15" t="str">
        <f ca="1" xml:space="preserve"> IFERROR(IF(
_xlfn.XLOOKUP($A32,PreferredList[Security_name],PreferredList[Fund_smallercompanies_exists]) = TRUE(), "S",""),"")</f>
        <v/>
      </c>
      <c r="F32" s="15" t="str">
        <f ca="1" xml:space="preserve"> IFERROR(IF(
_xlfn.XLOOKUP($A32,PreferredList[Security_name],PreferredList[Fund_emergingmarkets_exists]) = TRUE(), "E",""),"")</f>
        <v/>
      </c>
      <c r="G32" s="15" t="str">
        <f ca="1" xml:space="preserve"> IFERROR(IF(
_xlfn.XLOOKUP($A32,PreferredList[Security_name],PreferredList[Fund_privateclient_or_AIM_exists]) = TRUE(), "P",""),"")</f>
        <v/>
      </c>
      <c r="H32" s="16"/>
      <c r="I32" s="16" t="str">
        <f ca="1"/>
        <v>FL Smidth</v>
      </c>
      <c r="J32" s="15" t="str">
        <f ca="1" xml:space="preserve"> IFERROR(IF(
_xlfn.XLOOKUP($I32,PreferredList[Security_name],PreferredList[Fund_balanced_exists]) = TRUE(),"B",""),"")</f>
        <v/>
      </c>
      <c r="K32" s="15" t="str">
        <f ca="1" xml:space="preserve"> IFERROR(IF(
_xlfn.XLOOKUP($I32,PreferredList[Security_name],PreferredList[Fund_income_exists]) = TRUE(),"I",""),"")</f>
        <v/>
      </c>
      <c r="L32" s="15" t="str">
        <f ca="1" xml:space="preserve"> IFERROR(IF(
_xlfn.XLOOKUP($I32,PreferredList[Security_name],PreferredList[Fund_htt_exists]) = TRUE(),"H",""),"")</f>
        <v/>
      </c>
      <c r="M32" s="15" t="str">
        <f ca="1" xml:space="preserve"> IFERROR(IF(
_xlfn.XLOOKUP($I32,PreferredList[Security_name],PreferredList[Fund_smallercompanies_exists]) = TRUE(), "S",""),"")</f>
        <v>S</v>
      </c>
      <c r="N32" s="15" t="str">
        <f ca="1" xml:space="preserve"> IFERROR(IF(
_xlfn.XLOOKUP($I32,PreferredList[Security_name],PreferredList[Fund_emergingmarkets_exists]) = TRUE(), "E",""),"")</f>
        <v/>
      </c>
      <c r="O32" s="15" t="str">
        <f ca="1" xml:space="preserve"> IFERROR(IF(
_xlfn.XLOOKUP($I32,PreferredList[Security_name],PreferredList[Fund_privateclient_or_AIM_exists]) = TRUE(), "P",""),"")</f>
        <v/>
      </c>
      <c r="P32" s="16"/>
      <c r="Q32" s="16" t="str">
        <f ca="1"/>
        <v>Strix Group</v>
      </c>
      <c r="R32" s="15" t="str">
        <f ca="1" xml:space="preserve"> IFERROR(IF(
_xlfn.XLOOKUP($Q32,PreferredList[Security_name],PreferredList[Fund_balanced_exists]) = TRUE(),"B",""),"")</f>
        <v/>
      </c>
      <c r="S32" s="15" t="str">
        <f ca="1" xml:space="preserve"> IFERROR(IF(
_xlfn.XLOOKUP($Q32,PreferredList[Security_name],PreferredList[Fund_income_exists]) = TRUE(),"I",""),"")</f>
        <v/>
      </c>
      <c r="T32" s="15" t="str">
        <f ca="1" xml:space="preserve"> IFERROR(IF(
_xlfn.XLOOKUP($Q32,PreferredList[Security_name],PreferredList[Fund_htt_exists]) = TRUE(),"H",""),"")</f>
        <v/>
      </c>
      <c r="U32" s="15" t="str">
        <f ca="1" xml:space="preserve"> IFERROR(IF(
_xlfn.XLOOKUP($Q32,PreferredList[Security_name],PreferredList[Fund_smallercompanies_exists]) = TRUE(), "S",""),"")</f>
        <v/>
      </c>
      <c r="V32" s="15" t="str">
        <f ca="1" xml:space="preserve"> IFERROR(IF(
_xlfn.XLOOKUP($Q32,PreferredList[Security_name],PreferredList[Fund_emergingmarkets_exists]) = TRUE(), "E",""),"")</f>
        <v/>
      </c>
      <c r="W32" s="15" t="str">
        <f ca="1" xml:space="preserve"> IFERROR(IF(
_xlfn.XLOOKUP($Q32,PreferredList[Security_name],PreferredList[Fund_privateclient_or_AIM_exists]) = TRUE(), "P",""),"")</f>
        <v>P</v>
      </c>
      <c r="X32" s="16"/>
      <c r="Y32" s="16" t="str">
        <f ca="1"/>
        <v>Phu Nhuan Jewelry</v>
      </c>
      <c r="Z32" s="15" t="str">
        <f ca="1" xml:space="preserve"> IFERROR(IF(
_xlfn.XLOOKUP($Y32,PreferredList[Security_name],PreferredList[Fund_balanced_exists]) = TRUE(),"B",""),"")</f>
        <v/>
      </c>
      <c r="AA32" s="15" t="str">
        <f ca="1" xml:space="preserve"> IFERROR(IF(
_xlfn.XLOOKUP($Y32,PreferredList[Security_name],PreferredList[Fund_income_exists]) = TRUE(),"I",""),"")</f>
        <v/>
      </c>
      <c r="AB32" s="15" t="str">
        <f ca="1" xml:space="preserve"> IFERROR(IF(
_xlfn.XLOOKUP($Y32,PreferredList[Security_name],PreferredList[Fund_htt_exists]) = TRUE(),"H",""),"")</f>
        <v/>
      </c>
      <c r="AC32" s="15" t="str">
        <f ca="1" xml:space="preserve"> IFERROR(IF(
_xlfn.XLOOKUP($Y32,PreferredList[Security_name],PreferredList[Fund_smallercompanies_exists]) = TRUE(), "S",""),"")</f>
        <v/>
      </c>
      <c r="AD32" s="15" t="str">
        <f ca="1" xml:space="preserve"> IFERROR(IF(
_xlfn.XLOOKUP($Y32,PreferredList[Security_name],PreferredList[Fund_emergingmarkets_exists]) = TRUE(), "E",""),"")</f>
        <v>E</v>
      </c>
      <c r="AE32" s="15" t="str">
        <f ca="1" xml:space="preserve"> IFERROR(IF(
_xlfn.XLOOKUP($Y32,PreferredList[Security_name],PreferredList[Fund_privateclient_or_AIM_exists]) = TRUE(), "P",""),"")</f>
        <v/>
      </c>
    </row>
    <row r="33" spans="1:31" ht="15" customHeight="1" x14ac:dyDescent="0.2">
      <c r="B33" s="15" t="str">
        <f xml:space="preserve"> IFERROR(IF(
_xlfn.XLOOKUP($A33,PreferredList[Security_name],PreferredList[Fund_balanced_exists]) = TRUE(),"B",""),"")</f>
        <v/>
      </c>
      <c r="C33" s="15" t="str">
        <f xml:space="preserve"> IFERROR(IF(
_xlfn.XLOOKUP($A33,PreferredList[Security_name],PreferredList[Fund_income_exists]) = TRUE(),"I",""),"")</f>
        <v/>
      </c>
      <c r="D33" s="15" t="str">
        <f xml:space="preserve"> IFERROR(IF(
_xlfn.XLOOKUP($A33,PreferredList[Security_name],PreferredList[Fund_htt_exists]) = TRUE(),"H",""),"")</f>
        <v/>
      </c>
      <c r="E33" s="15" t="str">
        <f xml:space="preserve"> IFERROR(IF(
_xlfn.XLOOKUP($A33,PreferredList[Security_name],PreferredList[Fund_smallercompanies_exists]) = TRUE(), "S",""),"")</f>
        <v/>
      </c>
      <c r="F33" s="15" t="str">
        <f xml:space="preserve"> IFERROR(IF(
_xlfn.XLOOKUP($A33,PreferredList[Security_name],PreferredList[Fund_emergingmarkets_exists]) = TRUE(), "E",""),"")</f>
        <v/>
      </c>
      <c r="G33" s="15" t="str">
        <f xml:space="preserve"> IFERROR(IF(
_xlfn.XLOOKUP($A33,PreferredList[Security_name],PreferredList[Fund_privateclient_or_AIM_exists]) = TRUE(), "P",""),"")</f>
        <v/>
      </c>
      <c r="H33" s="16"/>
      <c r="I33" s="16" t="str">
        <f ca="1"/>
        <v>HMS Networks</v>
      </c>
      <c r="J33" s="15" t="str">
        <f ca="1" xml:space="preserve"> IFERROR(IF(
_xlfn.XLOOKUP($I33,PreferredList[Security_name],PreferredList[Fund_balanced_exists]) = TRUE(),"B",""),"")</f>
        <v/>
      </c>
      <c r="K33" s="15" t="str">
        <f ca="1" xml:space="preserve"> IFERROR(IF(
_xlfn.XLOOKUP($I33,PreferredList[Security_name],PreferredList[Fund_income_exists]) = TRUE(),"I",""),"")</f>
        <v/>
      </c>
      <c r="L33" s="15" t="str">
        <f ca="1" xml:space="preserve"> IFERROR(IF(
_xlfn.XLOOKUP($I33,PreferredList[Security_name],PreferredList[Fund_htt_exists]) = TRUE(),"H",""),"")</f>
        <v/>
      </c>
      <c r="M33" s="15" t="str">
        <f ca="1" xml:space="preserve"> IFERROR(IF(
_xlfn.XLOOKUP($I33,PreferredList[Security_name],PreferredList[Fund_smallercompanies_exists]) = TRUE(), "S",""),"")</f>
        <v>S</v>
      </c>
      <c r="N33" s="15" t="str">
        <f ca="1" xml:space="preserve"> IFERROR(IF(
_xlfn.XLOOKUP($I33,PreferredList[Security_name],PreferredList[Fund_emergingmarkets_exists]) = TRUE(), "E",""),"")</f>
        <v/>
      </c>
      <c r="O33" s="15" t="str">
        <f ca="1" xml:space="preserve"> IFERROR(IF(
_xlfn.XLOOKUP($I33,PreferredList[Security_name],PreferredList[Fund_privateclient_or_AIM_exists]) = TRUE(), "P",""),"")</f>
        <v/>
      </c>
      <c r="P33" s="16"/>
      <c r="Q33" s="16" t="str">
        <f ca="1"/>
        <v>Thorpe (F.W.)</v>
      </c>
      <c r="R33" s="15" t="str">
        <f ca="1" xml:space="preserve"> IFERROR(IF(
_xlfn.XLOOKUP($Q33,PreferredList[Security_name],PreferredList[Fund_balanced_exists]) = TRUE(),"B",""),"")</f>
        <v/>
      </c>
      <c r="S33" s="15" t="str">
        <f ca="1" xml:space="preserve"> IFERROR(IF(
_xlfn.XLOOKUP($Q33,PreferredList[Security_name],PreferredList[Fund_income_exists]) = TRUE(),"I",""),"")</f>
        <v/>
      </c>
      <c r="T33" s="15" t="str">
        <f ca="1" xml:space="preserve"> IFERROR(IF(
_xlfn.XLOOKUP($Q33,PreferredList[Security_name],PreferredList[Fund_htt_exists]) = TRUE(),"H",""),"")</f>
        <v/>
      </c>
      <c r="U33" s="15" t="str">
        <f ca="1" xml:space="preserve"> IFERROR(IF(
_xlfn.XLOOKUP($Q33,PreferredList[Security_name],PreferredList[Fund_smallercompanies_exists]) = TRUE(), "S",""),"")</f>
        <v/>
      </c>
      <c r="V33" s="15" t="str">
        <f ca="1" xml:space="preserve"> IFERROR(IF(
_xlfn.XLOOKUP($Q33,PreferredList[Security_name],PreferredList[Fund_emergingmarkets_exists]) = TRUE(), "E",""),"")</f>
        <v/>
      </c>
      <c r="W33" s="15" t="str">
        <f ca="1" xml:space="preserve"> IFERROR(IF(
_xlfn.XLOOKUP($Q33,PreferredList[Security_name],PreferredList[Fund_privateclient_or_AIM_exists]) = TRUE(), "P",""),"")</f>
        <v>P</v>
      </c>
      <c r="X33" s="16"/>
      <c r="Y33" s="16" t="str">
        <f ca="1"/>
        <v>President Chain Store</v>
      </c>
      <c r="Z33" s="15" t="str">
        <f ca="1" xml:space="preserve"> IFERROR(IF(
_xlfn.XLOOKUP($Y33,PreferredList[Security_name],PreferredList[Fund_balanced_exists]) = TRUE(),"B",""),"")</f>
        <v/>
      </c>
      <c r="AA33" s="15" t="str">
        <f ca="1" xml:space="preserve"> IFERROR(IF(
_xlfn.XLOOKUP($Y33,PreferredList[Security_name],PreferredList[Fund_income_exists]) = TRUE(),"I",""),"")</f>
        <v/>
      </c>
      <c r="AB33" s="15" t="str">
        <f ca="1" xml:space="preserve"> IFERROR(IF(
_xlfn.XLOOKUP($Y33,PreferredList[Security_name],PreferredList[Fund_htt_exists]) = TRUE(),"H",""),"")</f>
        <v/>
      </c>
      <c r="AC33" s="15" t="str">
        <f ca="1" xml:space="preserve"> IFERROR(IF(
_xlfn.XLOOKUP($Y33,PreferredList[Security_name],PreferredList[Fund_smallercompanies_exists]) = TRUE(), "S",""),"")</f>
        <v/>
      </c>
      <c r="AD33" s="15" t="str">
        <f ca="1" xml:space="preserve"> IFERROR(IF(
_xlfn.XLOOKUP($Y33,PreferredList[Security_name],PreferredList[Fund_emergingmarkets_exists]) = TRUE(), "E",""),"")</f>
        <v>E</v>
      </c>
      <c r="AE33" s="15" t="str">
        <f ca="1" xml:space="preserve"> IFERROR(IF(
_xlfn.XLOOKUP($Y33,PreferredList[Security_name],PreferredList[Fund_privateclient_or_AIM_exists]) = TRUE(), "P",""),"")</f>
        <v/>
      </c>
    </row>
    <row r="34" spans="1:31" ht="15" customHeight="1" x14ac:dyDescent="0.2">
      <c r="B34" s="15" t="str">
        <f xml:space="preserve"> IFERROR(IF(
_xlfn.XLOOKUP($A34,PreferredList[Security_name],PreferredList[Fund_balanced_exists]) = TRUE(),"B",""),"")</f>
        <v/>
      </c>
      <c r="C34" s="15" t="str">
        <f xml:space="preserve"> IFERROR(IF(
_xlfn.XLOOKUP($A34,PreferredList[Security_name],PreferredList[Fund_income_exists]) = TRUE(),"I",""),"")</f>
        <v/>
      </c>
      <c r="D34" s="15" t="str">
        <f xml:space="preserve"> IFERROR(IF(
_xlfn.XLOOKUP($A34,PreferredList[Security_name],PreferredList[Fund_htt_exists]) = TRUE(),"H",""),"")</f>
        <v/>
      </c>
      <c r="E34" s="15" t="str">
        <f xml:space="preserve"> IFERROR(IF(
_xlfn.XLOOKUP($A34,PreferredList[Security_name],PreferredList[Fund_smallercompanies_exists]) = TRUE(), "S",""),"")</f>
        <v/>
      </c>
      <c r="F34" s="15" t="str">
        <f xml:space="preserve"> IFERROR(IF(
_xlfn.XLOOKUP($A34,PreferredList[Security_name],PreferredList[Fund_emergingmarkets_exists]) = TRUE(), "E",""),"")</f>
        <v/>
      </c>
      <c r="G34" s="15" t="str">
        <f xml:space="preserve"> IFERROR(IF(
_xlfn.XLOOKUP($A34,PreferredList[Security_name],PreferredList[Fund_privateclient_or_AIM_exists]) = TRUE(), "P",""),"")</f>
        <v/>
      </c>
      <c r="H34" s="16"/>
      <c r="I34" s="16" t="str">
        <f ca="1"/>
        <v>Ossur</v>
      </c>
      <c r="J34" s="15" t="str">
        <f ca="1" xml:space="preserve"> IFERROR(IF(
_xlfn.XLOOKUP($I34,PreferredList[Security_name],PreferredList[Fund_balanced_exists]) = TRUE(),"B",""),"")</f>
        <v/>
      </c>
      <c r="K34" s="15" t="str">
        <f ca="1" xml:space="preserve"> IFERROR(IF(
_xlfn.XLOOKUP($I34,PreferredList[Security_name],PreferredList[Fund_income_exists]) = TRUE(),"I",""),"")</f>
        <v/>
      </c>
      <c r="L34" s="15" t="str">
        <f ca="1" xml:space="preserve"> IFERROR(IF(
_xlfn.XLOOKUP($I34,PreferredList[Security_name],PreferredList[Fund_htt_exists]) = TRUE(),"H",""),"")</f>
        <v>H</v>
      </c>
      <c r="M34" s="15" t="str">
        <f ca="1" xml:space="preserve"> IFERROR(IF(
_xlfn.XLOOKUP($I34,PreferredList[Security_name],PreferredList[Fund_smallercompanies_exists]) = TRUE(), "S",""),"")</f>
        <v>S</v>
      </c>
      <c r="N34" s="15" t="str">
        <f ca="1" xml:space="preserve"> IFERROR(IF(
_xlfn.XLOOKUP($I34,PreferredList[Security_name],PreferredList[Fund_emergingmarkets_exists]) = TRUE(), "E",""),"")</f>
        <v/>
      </c>
      <c r="O34" s="15" t="str">
        <f ca="1" xml:space="preserve"> IFERROR(IF(
_xlfn.XLOOKUP($I34,PreferredList[Security_name],PreferredList[Fund_privateclient_or_AIM_exists]) = TRUE(), "P",""),"")</f>
        <v/>
      </c>
      <c r="P34" s="16"/>
      <c r="Q34" s="16" t="str">
        <f ca="1"/>
        <v>Tracsis</v>
      </c>
      <c r="R34" s="15" t="str">
        <f ca="1" xml:space="preserve"> IFERROR(IF(
_xlfn.XLOOKUP($Q34,PreferredList[Security_name],PreferredList[Fund_balanced_exists]) = TRUE(),"B",""),"")</f>
        <v/>
      </c>
      <c r="S34" s="15" t="str">
        <f ca="1" xml:space="preserve"> IFERROR(IF(
_xlfn.XLOOKUP($Q34,PreferredList[Security_name],PreferredList[Fund_income_exists]) = TRUE(),"I",""),"")</f>
        <v/>
      </c>
      <c r="T34" s="15" t="str">
        <f ca="1" xml:space="preserve"> IFERROR(IF(
_xlfn.XLOOKUP($Q34,PreferredList[Security_name],PreferredList[Fund_htt_exists]) = TRUE(),"H",""),"")</f>
        <v/>
      </c>
      <c r="U34" s="15" t="str">
        <f ca="1" xml:space="preserve"> IFERROR(IF(
_xlfn.XLOOKUP($Q34,PreferredList[Security_name],PreferredList[Fund_smallercompanies_exists]) = TRUE(), "S",""),"")</f>
        <v/>
      </c>
      <c r="V34" s="15" t="str">
        <f ca="1" xml:space="preserve"> IFERROR(IF(
_xlfn.XLOOKUP($Q34,PreferredList[Security_name],PreferredList[Fund_emergingmarkets_exists]) = TRUE(), "E",""),"")</f>
        <v/>
      </c>
      <c r="W34" s="15" t="str">
        <f ca="1" xml:space="preserve"> IFERROR(IF(
_xlfn.XLOOKUP($Q34,PreferredList[Security_name],PreferredList[Fund_privateclient_or_AIM_exists]) = TRUE(), "P",""),"")</f>
        <v>P</v>
      </c>
      <c r="X34" s="16"/>
      <c r="Y34" s="16" t="str">
        <f ca="1"/>
        <v>Shandong Weigao Group</v>
      </c>
      <c r="Z34" s="15" t="str">
        <f ca="1" xml:space="preserve"> IFERROR(IF(
_xlfn.XLOOKUP($Y34,PreferredList[Security_name],PreferredList[Fund_balanced_exists]) = TRUE(),"B",""),"")</f>
        <v>B</v>
      </c>
      <c r="AA34" s="15" t="str">
        <f ca="1" xml:space="preserve"> IFERROR(IF(
_xlfn.XLOOKUP($Y34,PreferredList[Security_name],PreferredList[Fund_income_exists]) = TRUE(),"I",""),"")</f>
        <v/>
      </c>
      <c r="AB34" s="15" t="str">
        <f ca="1" xml:space="preserve"> IFERROR(IF(
_xlfn.XLOOKUP($Y34,PreferredList[Security_name],PreferredList[Fund_htt_exists]) = TRUE(),"H",""),"")</f>
        <v>H</v>
      </c>
      <c r="AC34" s="15" t="str">
        <f ca="1" xml:space="preserve"> IFERROR(IF(
_xlfn.XLOOKUP($Y34,PreferredList[Security_name],PreferredList[Fund_smallercompanies_exists]) = TRUE(), "S",""),"")</f>
        <v/>
      </c>
      <c r="AD34" s="15" t="str">
        <f ca="1" xml:space="preserve"> IFERROR(IF(
_xlfn.XLOOKUP($Y34,PreferredList[Security_name],PreferredList[Fund_emergingmarkets_exists]) = TRUE(), "E",""),"")</f>
        <v>E</v>
      </c>
      <c r="AE34" s="15" t="str">
        <f ca="1" xml:space="preserve"> IFERROR(IF(
_xlfn.XLOOKUP($Y34,PreferredList[Security_name],PreferredList[Fund_privateclient_or_AIM_exists]) = TRUE(), "P",""),"")</f>
        <v/>
      </c>
    </row>
    <row r="35" spans="1:31" ht="15" customHeight="1" x14ac:dyDescent="0.2">
      <c r="B35" s="16"/>
      <c r="C35" s="16"/>
      <c r="D35" s="16"/>
      <c r="E35" s="16"/>
      <c r="F35" s="16"/>
      <c r="G35" s="16"/>
      <c r="H35" s="16"/>
      <c r="I35" s="16" t="str">
        <f ca="1"/>
        <v>Robertet</v>
      </c>
      <c r="J35" s="15" t="str">
        <f ca="1" xml:space="preserve"> IFERROR(IF(
_xlfn.XLOOKUP($I35,PreferredList[Security_name],PreferredList[Fund_balanced_exists]) = TRUE(),"B",""),"")</f>
        <v/>
      </c>
      <c r="K35" s="15" t="str">
        <f ca="1" xml:space="preserve"> IFERROR(IF(
_xlfn.XLOOKUP($I35,PreferredList[Security_name],PreferredList[Fund_income_exists]) = TRUE(),"I",""),"")</f>
        <v/>
      </c>
      <c r="L35" s="15" t="str">
        <f ca="1" xml:space="preserve"> IFERROR(IF(
_xlfn.XLOOKUP($I35,PreferredList[Security_name],PreferredList[Fund_htt_exists]) = TRUE(),"H",""),"")</f>
        <v/>
      </c>
      <c r="M35" s="15" t="str">
        <f ca="1" xml:space="preserve"> IFERROR(IF(
_xlfn.XLOOKUP($I35,PreferredList[Security_name],PreferredList[Fund_smallercompanies_exists]) = TRUE(), "S",""),"")</f>
        <v>S</v>
      </c>
      <c r="N35" s="15" t="str">
        <f ca="1" xml:space="preserve"> IFERROR(IF(
_xlfn.XLOOKUP($I35,PreferredList[Security_name],PreferredList[Fund_emergingmarkets_exists]) = TRUE(), "E",""),"")</f>
        <v/>
      </c>
      <c r="O35" s="15" t="str">
        <f ca="1" xml:space="preserve"> IFERROR(IF(
_xlfn.XLOOKUP($I35,PreferredList[Security_name],PreferredList[Fund_privateclient_or_AIM_exists]) = TRUE(), "P",""),"")</f>
        <v/>
      </c>
      <c r="P35" s="16"/>
      <c r="Q35" s="16" t="str">
        <f ca="1"/>
        <v>Wynnstay</v>
      </c>
      <c r="R35" s="15" t="str">
        <f ca="1" xml:space="preserve"> IFERROR(IF(
_xlfn.XLOOKUP($Q35,PreferredList[Security_name],PreferredList[Fund_balanced_exists]) = TRUE(),"B",""),"")</f>
        <v/>
      </c>
      <c r="S35" s="15" t="str">
        <f ca="1" xml:space="preserve"> IFERROR(IF(
_xlfn.XLOOKUP($Q35,PreferredList[Security_name],PreferredList[Fund_income_exists]) = TRUE(),"I",""),"")</f>
        <v/>
      </c>
      <c r="T35" s="15" t="str">
        <f ca="1" xml:space="preserve"> IFERROR(IF(
_xlfn.XLOOKUP($Q35,PreferredList[Security_name],PreferredList[Fund_htt_exists]) = TRUE(),"H",""),"")</f>
        <v/>
      </c>
      <c r="U35" s="15" t="str">
        <f ca="1" xml:space="preserve"> IFERROR(IF(
_xlfn.XLOOKUP($Q35,PreferredList[Security_name],PreferredList[Fund_smallercompanies_exists]) = TRUE(), "S",""),"")</f>
        <v/>
      </c>
      <c r="V35" s="15" t="str">
        <f ca="1" xml:space="preserve"> IFERROR(IF(
_xlfn.XLOOKUP($Q35,PreferredList[Security_name],PreferredList[Fund_emergingmarkets_exists]) = TRUE(), "E",""),"")</f>
        <v/>
      </c>
      <c r="W35" s="15" t="str">
        <f ca="1" xml:space="preserve"> IFERROR(IF(
_xlfn.XLOOKUP($Q35,PreferredList[Security_name],PreferredList[Fund_privateclient_or_AIM_exists]) = TRUE(), "P",""),"")</f>
        <v>P</v>
      </c>
      <c r="X35" s="16"/>
      <c r="Y35" s="16" t="str">
        <f ca="1"/>
        <v>Sinbon Electronics</v>
      </c>
      <c r="Z35" s="15" t="str">
        <f ca="1" xml:space="preserve"> IFERROR(IF(
_xlfn.XLOOKUP($Y35,PreferredList[Security_name],PreferredList[Fund_balanced_exists]) = TRUE(),"B",""),"")</f>
        <v/>
      </c>
      <c r="AA35" s="15" t="str">
        <f ca="1" xml:space="preserve"> IFERROR(IF(
_xlfn.XLOOKUP($Y35,PreferredList[Security_name],PreferredList[Fund_income_exists]) = TRUE(),"I",""),"")</f>
        <v/>
      </c>
      <c r="AB35" s="15" t="str">
        <f ca="1" xml:space="preserve"> IFERROR(IF(
_xlfn.XLOOKUP($Y35,PreferredList[Security_name],PreferredList[Fund_htt_exists]) = TRUE(),"H",""),"")</f>
        <v/>
      </c>
      <c r="AC35" s="15" t="str">
        <f ca="1" xml:space="preserve"> IFERROR(IF(
_xlfn.XLOOKUP($Y35,PreferredList[Security_name],PreferredList[Fund_smallercompanies_exists]) = TRUE(), "S",""),"")</f>
        <v/>
      </c>
      <c r="AD35" s="15" t="str">
        <f ca="1" xml:space="preserve"> IFERROR(IF(
_xlfn.XLOOKUP($Y35,PreferredList[Security_name],PreferredList[Fund_emergingmarkets_exists]) = TRUE(), "E",""),"")</f>
        <v>E</v>
      </c>
      <c r="AE35" s="15" t="str">
        <f ca="1" xml:space="preserve"> IFERROR(IF(
_xlfn.XLOOKUP($Y35,PreferredList[Security_name],PreferredList[Fund_privateclient_or_AIM_exists]) = TRUE(), "P",""),"")</f>
        <v/>
      </c>
    </row>
    <row r="36" spans="1:31" ht="15" customHeight="1" x14ac:dyDescent="0.2">
      <c r="A36" s="9" t="s">
        <v>562</v>
      </c>
      <c r="B36" s="12" t="s">
        <v>544</v>
      </c>
      <c r="C36" s="12" t="s">
        <v>545</v>
      </c>
      <c r="D36" s="12" t="s">
        <v>546</v>
      </c>
      <c r="E36" s="12" t="s">
        <v>547</v>
      </c>
      <c r="F36" s="12" t="s">
        <v>548</v>
      </c>
      <c r="G36" s="12" t="s">
        <v>549</v>
      </c>
      <c r="H36" s="16"/>
      <c r="I36" s="16" t="str">
        <f ca="1"/>
        <v>Rubis</v>
      </c>
      <c r="J36" s="15" t="str">
        <f ca="1" xml:space="preserve"> IFERROR(IF(
_xlfn.XLOOKUP($I36,PreferredList[Security_name],PreferredList[Fund_balanced_exists]) = TRUE(),"B",""),"")</f>
        <v/>
      </c>
      <c r="K36" s="15" t="str">
        <f ca="1" xml:space="preserve"> IFERROR(IF(
_xlfn.XLOOKUP($I36,PreferredList[Security_name],PreferredList[Fund_income_exists]) = TRUE(),"I",""),"")</f>
        <v/>
      </c>
      <c r="L36" s="15" t="str">
        <f ca="1" xml:space="preserve"> IFERROR(IF(
_xlfn.XLOOKUP($I36,PreferredList[Security_name],PreferredList[Fund_htt_exists]) = TRUE(),"H",""),"")</f>
        <v/>
      </c>
      <c r="M36" s="15" t="str">
        <f ca="1" xml:space="preserve"> IFERROR(IF(
_xlfn.XLOOKUP($I36,PreferredList[Security_name],PreferredList[Fund_smallercompanies_exists]) = TRUE(), "S",""),"")</f>
        <v>S</v>
      </c>
      <c r="N36" s="15" t="str">
        <f ca="1" xml:space="preserve"> IFERROR(IF(
_xlfn.XLOOKUP($I36,PreferredList[Security_name],PreferredList[Fund_emergingmarkets_exists]) = TRUE(), "E",""),"")</f>
        <v/>
      </c>
      <c r="O36" s="15" t="str">
        <f ca="1" xml:space="preserve"> IFERROR(IF(
_xlfn.XLOOKUP($I36,PreferredList[Security_name],PreferredList[Fund_privateclient_or_AIM_exists]) = TRUE(), "P",""),"")</f>
        <v/>
      </c>
      <c r="P36" s="16"/>
      <c r="Q36" s="16"/>
      <c r="R36" s="15" t="str">
        <f xml:space="preserve"> IFERROR(IF(
_xlfn.XLOOKUP($Q36,PreferredList[Security_name],PreferredList[Fund_balanced_exists]) = TRUE(),"B",""),"")</f>
        <v/>
      </c>
      <c r="S36" s="15" t="str">
        <f xml:space="preserve"> IFERROR(IF(
_xlfn.XLOOKUP($Q36,PreferredList[Security_name],PreferredList[Fund_income_exists]) = TRUE(),"I",""),"")</f>
        <v/>
      </c>
      <c r="T36" s="15" t="str">
        <f xml:space="preserve"> IFERROR(IF(
_xlfn.XLOOKUP($Q36,PreferredList[Security_name],PreferredList[Fund_htt_exists]) = TRUE(),"H",""),"")</f>
        <v/>
      </c>
      <c r="U36" s="15" t="str">
        <f xml:space="preserve"> IFERROR(IF(
_xlfn.XLOOKUP($Q36,PreferredList[Security_name],PreferredList[Fund_smallercompanies_exists]) = TRUE(), "S",""),"")</f>
        <v/>
      </c>
      <c r="V36" s="15" t="str">
        <f xml:space="preserve"> IFERROR(IF(
_xlfn.XLOOKUP($Q36,PreferredList[Security_name],PreferredList[Fund_emergingmarkets_exists]) = TRUE(), "E",""),"")</f>
        <v/>
      </c>
      <c r="W36" s="15" t="str">
        <f xml:space="preserve"> IFERROR(IF(
_xlfn.XLOOKUP($Q36,PreferredList[Security_name],PreferredList[Fund_privateclient_or_AIM_exists]) = TRUE(), "P",""),"")</f>
        <v/>
      </c>
      <c r="X36" s="16"/>
      <c r="Y36" s="16" t="str">
        <f ca="1"/>
        <v>Thai Beverage</v>
      </c>
      <c r="Z36" s="15" t="str">
        <f ca="1" xml:space="preserve"> IFERROR(IF(
_xlfn.XLOOKUP($Y36,PreferredList[Security_name],PreferredList[Fund_balanced_exists]) = TRUE(),"B",""),"")</f>
        <v/>
      </c>
      <c r="AA36" s="15" t="str">
        <f ca="1" xml:space="preserve"> IFERROR(IF(
_xlfn.XLOOKUP($Y36,PreferredList[Security_name],PreferredList[Fund_income_exists]) = TRUE(),"I",""),"")</f>
        <v/>
      </c>
      <c r="AB36" s="15" t="str">
        <f ca="1" xml:space="preserve"> IFERROR(IF(
_xlfn.XLOOKUP($Y36,PreferredList[Security_name],PreferredList[Fund_htt_exists]) = TRUE(),"H",""),"")</f>
        <v/>
      </c>
      <c r="AC36" s="15" t="str">
        <f ca="1" xml:space="preserve"> IFERROR(IF(
_xlfn.XLOOKUP($Y36,PreferredList[Security_name],PreferredList[Fund_smallercompanies_exists]) = TRUE(), "S",""),"")</f>
        <v/>
      </c>
      <c r="AD36" s="15" t="str">
        <f ca="1" xml:space="preserve"> IFERROR(IF(
_xlfn.XLOOKUP($Y36,PreferredList[Security_name],PreferredList[Fund_emergingmarkets_exists]) = TRUE(), "E",""),"")</f>
        <v>E</v>
      </c>
      <c r="AE36" s="15" t="str">
        <f ca="1" xml:space="preserve"> IFERROR(IF(
_xlfn.XLOOKUP($Y36,PreferredList[Security_name],PreferredList[Fund_privateclient_or_AIM_exists]) = TRUE(), "P",""),"")</f>
        <v/>
      </c>
    </row>
    <row r="37" spans="1:31" ht="15" customHeight="1" x14ac:dyDescent="0.2">
      <c r="A37" s="7" t="str" cm="1">
        <f t="array" aca="1" ref="A37:A41" ca="1">_xlfn._xlws.SORT(
_xlfn.UNIQUE(
_xlfn._xlws.FILTER(PreferredList[Security_name],
(PreferredList[Preferred_list_exists]=TRUE())*(PreferredList[Equity_region]=A36)*(PreferredList[Fund_privateclient_or_AIM_exists]=FALSE())
)),1,1)</f>
        <v>ARB Corporation</v>
      </c>
      <c r="B37" s="15" t="str">
        <f ca="1" xml:space="preserve"> IFERROR(IF(
_xlfn.XLOOKUP($A37,PreferredList[Security_name],PreferredList[Fund_balanced_exists]) = TRUE(),"B",""),"")</f>
        <v/>
      </c>
      <c r="C37" s="15" t="str">
        <f ca="1" xml:space="preserve"> IFERROR(IF(
_xlfn.XLOOKUP($A37,PreferredList[Security_name],PreferredList[Fund_income_exists]) = TRUE(),"I",""),"")</f>
        <v/>
      </c>
      <c r="D37" s="15" t="str">
        <f ca="1" xml:space="preserve"> IFERROR(IF(
_xlfn.XLOOKUP($A37,PreferredList[Security_name],PreferredList[Fund_htt_exists]) = TRUE(),"H",""),"")</f>
        <v/>
      </c>
      <c r="E37" s="15" t="str">
        <f ca="1" xml:space="preserve"> IFERROR(IF(
_xlfn.XLOOKUP($A37,PreferredList[Security_name],PreferredList[Fund_smallercompanies_exists]) = TRUE(), "S",""),"")</f>
        <v>S</v>
      </c>
      <c r="F37" s="15" t="str">
        <f ca="1" xml:space="preserve"> IFERROR(IF(
_xlfn.XLOOKUP($A37,PreferredList[Security_name],PreferredList[Fund_emergingmarkets_exists]) = TRUE(), "E",""),"")</f>
        <v/>
      </c>
      <c r="G37" s="15" t="str">
        <f ca="1" xml:space="preserve"> IFERROR(IF(
_xlfn.XLOOKUP($A37,PreferredList[Security_name],PreferredList[Fund_privateclient_or_AIM_exists]) = TRUE(), "P",""),"")</f>
        <v/>
      </c>
      <c r="H37" s="16"/>
      <c r="I37" s="16" t="str">
        <f ca="1"/>
        <v>SimCorp A/S</v>
      </c>
      <c r="J37" s="15" t="str">
        <f ca="1" xml:space="preserve"> IFERROR(IF(
_xlfn.XLOOKUP($I37,PreferredList[Security_name],PreferredList[Fund_balanced_exists]) = TRUE(),"B",""),"")</f>
        <v/>
      </c>
      <c r="K37" s="15" t="str">
        <f ca="1" xml:space="preserve"> IFERROR(IF(
_xlfn.XLOOKUP($I37,PreferredList[Security_name],PreferredList[Fund_income_exists]) = TRUE(),"I",""),"")</f>
        <v/>
      </c>
      <c r="L37" s="15" t="str">
        <f ca="1" xml:space="preserve"> IFERROR(IF(
_xlfn.XLOOKUP($I37,PreferredList[Security_name],PreferredList[Fund_htt_exists]) = TRUE(),"H",""),"")</f>
        <v/>
      </c>
      <c r="M37" s="15" t="str">
        <f ca="1" xml:space="preserve"> IFERROR(IF(
_xlfn.XLOOKUP($I37,PreferredList[Security_name],PreferredList[Fund_smallercompanies_exists]) = TRUE(), "S",""),"")</f>
        <v>S</v>
      </c>
      <c r="N37" s="15" t="str">
        <f ca="1" xml:space="preserve"> IFERROR(IF(
_xlfn.XLOOKUP($I37,PreferredList[Security_name],PreferredList[Fund_emergingmarkets_exists]) = TRUE(), "E",""),"")</f>
        <v/>
      </c>
      <c r="O37" s="15" t="str">
        <f ca="1" xml:space="preserve"> IFERROR(IF(
_xlfn.XLOOKUP($I37,PreferredList[Security_name],PreferredList[Fund_privateclient_or_AIM_exists]) = TRUE(), "P",""),"")</f>
        <v/>
      </c>
      <c r="P37" s="16"/>
      <c r="Q37" s="16"/>
      <c r="R37" s="15" t="str">
        <f xml:space="preserve"> IFERROR(IF(
_xlfn.XLOOKUP($Q37,PreferredList[Security_name],PreferredList[Fund_balanced_exists]) = TRUE(),"B",""),"")</f>
        <v/>
      </c>
      <c r="S37" s="15" t="str">
        <f xml:space="preserve"> IFERROR(IF(
_xlfn.XLOOKUP($Q37,PreferredList[Security_name],PreferredList[Fund_income_exists]) = TRUE(),"I",""),"")</f>
        <v/>
      </c>
      <c r="T37" s="15" t="str">
        <f xml:space="preserve"> IFERROR(IF(
_xlfn.XLOOKUP($Q37,PreferredList[Security_name],PreferredList[Fund_htt_exists]) = TRUE(),"H",""),"")</f>
        <v/>
      </c>
      <c r="U37" s="15" t="str">
        <f xml:space="preserve"> IFERROR(IF(
_xlfn.XLOOKUP($Q37,PreferredList[Security_name],PreferredList[Fund_smallercompanies_exists]) = TRUE(), "S",""),"")</f>
        <v/>
      </c>
      <c r="V37" s="15" t="str">
        <f xml:space="preserve"> IFERROR(IF(
_xlfn.XLOOKUP($Q37,PreferredList[Security_name],PreferredList[Fund_emergingmarkets_exists]) = TRUE(), "E",""),"")</f>
        <v/>
      </c>
      <c r="W37" s="15" t="str">
        <f xml:space="preserve"> IFERROR(IF(
_xlfn.XLOOKUP($Q37,PreferredList[Security_name],PreferredList[Fund_privateclient_or_AIM_exists]) = TRUE(), "P",""),"")</f>
        <v/>
      </c>
      <c r="X37" s="16"/>
      <c r="Y37" s="16" t="str">
        <f ca="1"/>
        <v>Titan Company</v>
      </c>
      <c r="Z37" s="15" t="str">
        <f ca="1" xml:space="preserve"> IFERROR(IF(
_xlfn.XLOOKUP($Y37,PreferredList[Security_name],PreferredList[Fund_balanced_exists]) = TRUE(),"B",""),"")</f>
        <v/>
      </c>
      <c r="AA37" s="15" t="str">
        <f ca="1" xml:space="preserve"> IFERROR(IF(
_xlfn.XLOOKUP($Y37,PreferredList[Security_name],PreferredList[Fund_income_exists]) = TRUE(),"I",""),"")</f>
        <v/>
      </c>
      <c r="AB37" s="15" t="str">
        <f ca="1" xml:space="preserve"> IFERROR(IF(
_xlfn.XLOOKUP($Y37,PreferredList[Security_name],PreferredList[Fund_htt_exists]) = TRUE(),"H",""),"")</f>
        <v/>
      </c>
      <c r="AC37" s="15" t="str">
        <f ca="1" xml:space="preserve"> IFERROR(IF(
_xlfn.XLOOKUP($Y37,PreferredList[Security_name],PreferredList[Fund_smallercompanies_exists]) = TRUE(), "S",""),"")</f>
        <v/>
      </c>
      <c r="AD37" s="15" t="str">
        <f ca="1" xml:space="preserve"> IFERROR(IF(
_xlfn.XLOOKUP($Y37,PreferredList[Security_name],PreferredList[Fund_emergingmarkets_exists]) = TRUE(), "E",""),"")</f>
        <v>E</v>
      </c>
      <c r="AE37" s="15" t="str">
        <f ca="1" xml:space="preserve"> IFERROR(IF(
_xlfn.XLOOKUP($Y37,PreferredList[Security_name],PreferredList[Fund_privateclient_or_AIM_exists]) = TRUE(), "P",""),"")</f>
        <v/>
      </c>
    </row>
    <row r="38" spans="1:31" ht="15" customHeight="1" x14ac:dyDescent="0.2">
      <c r="A38" s="7" t="str">
        <f ca="1"/>
        <v>Bapcor</v>
      </c>
      <c r="B38" s="15" t="str">
        <f ca="1" xml:space="preserve"> IFERROR(IF(
_xlfn.XLOOKUP($A38,PreferredList[Security_name],PreferredList[Fund_balanced_exists]) = TRUE(),"B",""),"")</f>
        <v/>
      </c>
      <c r="C38" s="15" t="str">
        <f ca="1" xml:space="preserve"> IFERROR(IF(
_xlfn.XLOOKUP($A38,PreferredList[Security_name],PreferredList[Fund_income_exists]) = TRUE(),"I",""),"")</f>
        <v/>
      </c>
      <c r="D38" s="15" t="str">
        <f ca="1" xml:space="preserve"> IFERROR(IF(
_xlfn.XLOOKUP($A38,PreferredList[Security_name],PreferredList[Fund_htt_exists]) = TRUE(),"H",""),"")</f>
        <v/>
      </c>
      <c r="E38" s="15" t="str">
        <f ca="1" xml:space="preserve"> IFERROR(IF(
_xlfn.XLOOKUP($A38,PreferredList[Security_name],PreferredList[Fund_smallercompanies_exists]) = TRUE(), "S",""),"")</f>
        <v>S</v>
      </c>
      <c r="F38" s="15" t="str">
        <f ca="1" xml:space="preserve"> IFERROR(IF(
_xlfn.XLOOKUP($A38,PreferredList[Security_name],PreferredList[Fund_emergingmarkets_exists]) = TRUE(), "E",""),"")</f>
        <v/>
      </c>
      <c r="G38" s="15" t="str">
        <f ca="1" xml:space="preserve"> IFERROR(IF(
_xlfn.XLOOKUP($A38,PreferredList[Security_name],PreferredList[Fund_privateclient_or_AIM_exists]) = TRUE(), "P",""),"")</f>
        <v/>
      </c>
      <c r="H38" s="16"/>
      <c r="I38" s="16" t="str">
        <f ca="1"/>
        <v>Soitec</v>
      </c>
      <c r="J38" s="15" t="str">
        <f ca="1" xml:space="preserve"> IFERROR(IF(
_xlfn.XLOOKUP($I38,PreferredList[Security_name],PreferredList[Fund_balanced_exists]) = TRUE(),"B",""),"")</f>
        <v/>
      </c>
      <c r="K38" s="15" t="str">
        <f ca="1" xml:space="preserve"> IFERROR(IF(
_xlfn.XLOOKUP($I38,PreferredList[Security_name],PreferredList[Fund_income_exists]) = TRUE(),"I",""),"")</f>
        <v/>
      </c>
      <c r="L38" s="15" t="str">
        <f ca="1" xml:space="preserve"> IFERROR(IF(
_xlfn.XLOOKUP($I38,PreferredList[Security_name],PreferredList[Fund_htt_exists]) = TRUE(),"H",""),"")</f>
        <v/>
      </c>
      <c r="M38" s="15" t="str">
        <f ca="1" xml:space="preserve"> IFERROR(IF(
_xlfn.XLOOKUP($I38,PreferredList[Security_name],PreferredList[Fund_smallercompanies_exists]) = TRUE(), "S",""),"")</f>
        <v>S</v>
      </c>
      <c r="N38" s="15" t="str">
        <f ca="1" xml:space="preserve"> IFERROR(IF(
_xlfn.XLOOKUP($I38,PreferredList[Security_name],PreferredList[Fund_emergingmarkets_exists]) = TRUE(), "E",""),"")</f>
        <v/>
      </c>
      <c r="O38" s="15" t="str">
        <f ca="1" xml:space="preserve"> IFERROR(IF(
_xlfn.XLOOKUP($I38,PreferredList[Security_name],PreferredList[Fund_privateclient_or_AIM_exists]) = TRUE(), "P",""),"")</f>
        <v/>
      </c>
      <c r="P38" s="16"/>
      <c r="Q38" s="16"/>
      <c r="R38" s="16"/>
      <c r="S38" s="16"/>
      <c r="T38" s="16"/>
      <c r="U38" s="16"/>
      <c r="V38" s="16"/>
      <c r="W38" s="16"/>
      <c r="X38" s="16"/>
      <c r="Y38" s="16" t="str">
        <f ca="1"/>
        <v>TravelSky Technology</v>
      </c>
      <c r="Z38" s="15" t="str">
        <f ca="1" xml:space="preserve"> IFERROR(IF(
_xlfn.XLOOKUP($Y38,PreferredList[Security_name],PreferredList[Fund_balanced_exists]) = TRUE(),"B",""),"")</f>
        <v/>
      </c>
      <c r="AA38" s="15" t="str">
        <f ca="1" xml:space="preserve"> IFERROR(IF(
_xlfn.XLOOKUP($Y38,PreferredList[Security_name],PreferredList[Fund_income_exists]) = TRUE(),"I",""),"")</f>
        <v/>
      </c>
      <c r="AB38" s="15" t="str">
        <f ca="1" xml:space="preserve"> IFERROR(IF(
_xlfn.XLOOKUP($Y38,PreferredList[Security_name],PreferredList[Fund_htt_exists]) = TRUE(),"H",""),"")</f>
        <v/>
      </c>
      <c r="AC38" s="15" t="str">
        <f ca="1" xml:space="preserve"> IFERROR(IF(
_xlfn.XLOOKUP($Y38,PreferredList[Security_name],PreferredList[Fund_smallercompanies_exists]) = TRUE(), "S",""),"")</f>
        <v/>
      </c>
      <c r="AD38" s="15" t="str">
        <f ca="1" xml:space="preserve"> IFERROR(IF(
_xlfn.XLOOKUP($Y38,PreferredList[Security_name],PreferredList[Fund_emergingmarkets_exists]) = TRUE(), "E",""),"")</f>
        <v>E</v>
      </c>
      <c r="AE38" s="15" t="str">
        <f ca="1" xml:space="preserve"> IFERROR(IF(
_xlfn.XLOOKUP($Y38,PreferredList[Security_name],PreferredList[Fund_privateclient_or_AIM_exists]) = TRUE(), "P",""),"")</f>
        <v/>
      </c>
    </row>
    <row r="39" spans="1:31" ht="15" customHeight="1" x14ac:dyDescent="0.2">
      <c r="A39" s="7" t="str">
        <f ca="1"/>
        <v>Sonic Healthcare</v>
      </c>
      <c r="B39" s="15" t="str">
        <f ca="1" xml:space="preserve"> IFERROR(IF(
_xlfn.XLOOKUP($A39,PreferredList[Security_name],PreferredList[Fund_balanced_exists]) = TRUE(),"B",""),"")</f>
        <v/>
      </c>
      <c r="C39" s="15" t="str">
        <f ca="1" xml:space="preserve"> IFERROR(IF(
_xlfn.XLOOKUP($A39,PreferredList[Security_name],PreferredList[Fund_income_exists]) = TRUE(),"I",""),"")</f>
        <v>I</v>
      </c>
      <c r="D39" s="15" t="str">
        <f ca="1" xml:space="preserve"> IFERROR(IF(
_xlfn.XLOOKUP($A39,PreferredList[Security_name],PreferredList[Fund_htt_exists]) = TRUE(),"H",""),"")</f>
        <v/>
      </c>
      <c r="E39" s="15" t="str">
        <f ca="1" xml:space="preserve"> IFERROR(IF(
_xlfn.XLOOKUP($A39,PreferredList[Security_name],PreferredList[Fund_smallercompanies_exists]) = TRUE(), "S",""),"")</f>
        <v/>
      </c>
      <c r="F39" s="15" t="str">
        <f ca="1" xml:space="preserve"> IFERROR(IF(
_xlfn.XLOOKUP($A39,PreferredList[Security_name],PreferredList[Fund_emergingmarkets_exists]) = TRUE(), "E",""),"")</f>
        <v/>
      </c>
      <c r="G39" s="15" t="str">
        <f ca="1" xml:space="preserve"> IFERROR(IF(
_xlfn.XLOOKUP($A39,PreferredList[Security_name],PreferredList[Fund_privateclient_or_AIM_exists]) = TRUE(), "P",""),"")</f>
        <v/>
      </c>
      <c r="H39" s="16"/>
      <c r="I39" s="16" t="str">
        <f ca="1"/>
        <v>Somfy</v>
      </c>
      <c r="J39" s="15" t="str">
        <f ca="1" xml:space="preserve"> IFERROR(IF(
_xlfn.XLOOKUP($I39,PreferredList[Security_name],PreferredList[Fund_balanced_exists]) = TRUE(),"B",""),"")</f>
        <v/>
      </c>
      <c r="K39" s="15" t="str">
        <f ca="1" xml:space="preserve"> IFERROR(IF(
_xlfn.XLOOKUP($I39,PreferredList[Security_name],PreferredList[Fund_income_exists]) = TRUE(),"I",""),"")</f>
        <v/>
      </c>
      <c r="L39" s="15" t="str">
        <f ca="1" xml:space="preserve"> IFERROR(IF(
_xlfn.XLOOKUP($I39,PreferredList[Security_name],PreferredList[Fund_htt_exists]) = TRUE(),"H",""),"")</f>
        <v>H</v>
      </c>
      <c r="M39" s="15" t="str">
        <f ca="1" xml:space="preserve"> IFERROR(IF(
_xlfn.XLOOKUP($I39,PreferredList[Security_name],PreferredList[Fund_smallercompanies_exists]) = TRUE(), "S",""),"")</f>
        <v>S</v>
      </c>
      <c r="N39" s="15" t="str">
        <f ca="1" xml:space="preserve"> IFERROR(IF(
_xlfn.XLOOKUP($I39,PreferredList[Security_name],PreferredList[Fund_emergingmarkets_exists]) = TRUE(), "E",""),"")</f>
        <v/>
      </c>
      <c r="O39" s="15" t="str">
        <f ca="1" xml:space="preserve"> IFERROR(IF(
_xlfn.XLOOKUP($I39,PreferredList[Security_name],PreferredList[Fund_privateclient_or_AIM_exists]) = TRUE(), "P",""),"")</f>
        <v/>
      </c>
      <c r="P39" s="16"/>
      <c r="Q39" s="16"/>
      <c r="R39" s="16"/>
      <c r="S39" s="16"/>
      <c r="T39" s="16"/>
      <c r="U39" s="16"/>
      <c r="V39" s="16"/>
      <c r="W39" s="16"/>
      <c r="X39" s="16"/>
      <c r="Y39" s="16" t="str">
        <f ca="1"/>
        <v>Trip.com ADR</v>
      </c>
      <c r="Z39" s="15" t="str">
        <f ca="1" xml:space="preserve"> IFERROR(IF(
_xlfn.XLOOKUP($Y39,PreferredList[Security_name],PreferredList[Fund_balanced_exists]) = TRUE(),"B",""),"")</f>
        <v/>
      </c>
      <c r="AA39" s="15" t="str">
        <f ca="1" xml:space="preserve"> IFERROR(IF(
_xlfn.XLOOKUP($Y39,PreferredList[Security_name],PreferredList[Fund_income_exists]) = TRUE(),"I",""),"")</f>
        <v/>
      </c>
      <c r="AB39" s="15" t="str">
        <f ca="1" xml:space="preserve"> IFERROR(IF(
_xlfn.XLOOKUP($Y39,PreferredList[Security_name],PreferredList[Fund_htt_exists]) = TRUE(),"H",""),"")</f>
        <v/>
      </c>
      <c r="AC39" s="15" t="str">
        <f ca="1" xml:space="preserve"> IFERROR(IF(
_xlfn.XLOOKUP($Y39,PreferredList[Security_name],PreferredList[Fund_smallercompanies_exists]) = TRUE(), "S",""),"")</f>
        <v/>
      </c>
      <c r="AD39" s="15" t="str">
        <f ca="1" xml:space="preserve"> IFERROR(IF(
_xlfn.XLOOKUP($Y39,PreferredList[Security_name],PreferredList[Fund_emergingmarkets_exists]) = TRUE(), "E",""),"")</f>
        <v>E</v>
      </c>
      <c r="AE39" s="15" t="str">
        <f ca="1" xml:space="preserve"> IFERROR(IF(
_xlfn.XLOOKUP($Y39,PreferredList[Security_name],PreferredList[Fund_privateclient_or_AIM_exists]) = TRUE(), "P",""),"")</f>
        <v/>
      </c>
    </row>
    <row r="40" spans="1:31" ht="15" customHeight="1" x14ac:dyDescent="0.2">
      <c r="A40" s="7" t="str">
        <f ca="1"/>
        <v>TechnologyOne</v>
      </c>
      <c r="B40" s="15" t="str">
        <f ca="1" xml:space="preserve"> IFERROR(IF(
_xlfn.XLOOKUP($A40,PreferredList[Security_name],PreferredList[Fund_balanced_exists]) = TRUE(),"B",""),"")</f>
        <v/>
      </c>
      <c r="C40" s="15" t="str">
        <f ca="1" xml:space="preserve"> IFERROR(IF(
_xlfn.XLOOKUP($A40,PreferredList[Security_name],PreferredList[Fund_income_exists]) = TRUE(),"I",""),"")</f>
        <v/>
      </c>
      <c r="D40" s="15" t="str">
        <f ca="1" xml:space="preserve"> IFERROR(IF(
_xlfn.XLOOKUP($A40,PreferredList[Security_name],PreferredList[Fund_htt_exists]) = TRUE(),"H",""),"")</f>
        <v/>
      </c>
      <c r="E40" s="15" t="str">
        <f ca="1" xml:space="preserve"> IFERROR(IF(
_xlfn.XLOOKUP($A40,PreferredList[Security_name],PreferredList[Fund_smallercompanies_exists]) = TRUE(), "S",""),"")</f>
        <v>S</v>
      </c>
      <c r="F40" s="15" t="str">
        <f ca="1" xml:space="preserve"> IFERROR(IF(
_xlfn.XLOOKUP($A40,PreferredList[Security_name],PreferredList[Fund_emergingmarkets_exists]) = TRUE(), "E",""),"")</f>
        <v/>
      </c>
      <c r="G40" s="15" t="str">
        <f ca="1" xml:space="preserve"> IFERROR(IF(
_xlfn.XLOOKUP($A40,PreferredList[Security_name],PreferredList[Fund_privateclient_or_AIM_exists]) = TRUE(), "P",""),"")</f>
        <v/>
      </c>
      <c r="H40" s="16"/>
      <c r="I40" s="16" t="str">
        <f ca="1"/>
        <v>Sonova</v>
      </c>
      <c r="J40" s="15" t="str">
        <f ca="1" xml:space="preserve"> IFERROR(IF(
_xlfn.XLOOKUP($I40,PreferredList[Security_name],PreferredList[Fund_balanced_exists]) = TRUE(),"B",""),"")</f>
        <v>B</v>
      </c>
      <c r="K40" s="15" t="str">
        <f ca="1" xml:space="preserve"> IFERROR(IF(
_xlfn.XLOOKUP($I40,PreferredList[Security_name],PreferredList[Fund_income_exists]) = TRUE(),"I",""),"")</f>
        <v/>
      </c>
      <c r="L40" s="15" t="str">
        <f ca="1" xml:space="preserve"> IFERROR(IF(
_xlfn.XLOOKUP($I40,PreferredList[Security_name],PreferredList[Fund_htt_exists]) = TRUE(),"H",""),"")</f>
        <v>H</v>
      </c>
      <c r="M40" s="15" t="str">
        <f ca="1" xml:space="preserve"> IFERROR(IF(
_xlfn.XLOOKUP($I40,PreferredList[Security_name],PreferredList[Fund_smallercompanies_exists]) = TRUE(), "S",""),"")</f>
        <v>S</v>
      </c>
      <c r="N40" s="15" t="str">
        <f ca="1" xml:space="preserve"> IFERROR(IF(
_xlfn.XLOOKUP($I40,PreferredList[Security_name],PreferredList[Fund_emergingmarkets_exists]) = TRUE(), "E",""),"")</f>
        <v/>
      </c>
      <c r="O40" s="15" t="str">
        <f ca="1" xml:space="preserve"> IFERROR(IF(
_xlfn.XLOOKUP($I40,PreferredList[Security_name],PreferredList[Fund_privateclient_or_AIM_exists]) = TRUE(), "P",""),"")</f>
        <v/>
      </c>
      <c r="P40" s="16"/>
      <c r="Q40" s="16"/>
      <c r="R40" s="16"/>
      <c r="S40" s="16"/>
      <c r="T40" s="16"/>
      <c r="U40" s="16"/>
      <c r="V40" s="16"/>
      <c r="W40" s="16"/>
      <c r="X40" s="16"/>
      <c r="Y40" s="16" t="str">
        <f ca="1"/>
        <v>Ultrajaya Milk Industries</v>
      </c>
      <c r="Z40" s="15" t="str">
        <f ca="1" xml:space="preserve"> IFERROR(IF(
_xlfn.XLOOKUP($Y40,PreferredList[Security_name],PreferredList[Fund_balanced_exists]) = TRUE(),"B",""),"")</f>
        <v/>
      </c>
      <c r="AA40" s="15" t="str">
        <f ca="1" xml:space="preserve"> IFERROR(IF(
_xlfn.XLOOKUP($Y40,PreferredList[Security_name],PreferredList[Fund_income_exists]) = TRUE(),"I",""),"")</f>
        <v/>
      </c>
      <c r="AB40" s="15" t="str">
        <f ca="1" xml:space="preserve"> IFERROR(IF(
_xlfn.XLOOKUP($Y40,PreferredList[Security_name],PreferredList[Fund_htt_exists]) = TRUE(),"H",""),"")</f>
        <v/>
      </c>
      <c r="AC40" s="15" t="str">
        <f ca="1" xml:space="preserve"> IFERROR(IF(
_xlfn.XLOOKUP($Y40,PreferredList[Security_name],PreferredList[Fund_smallercompanies_exists]) = TRUE(), "S",""),"")</f>
        <v/>
      </c>
      <c r="AD40" s="15" t="str">
        <f ca="1" xml:space="preserve"> IFERROR(IF(
_xlfn.XLOOKUP($Y40,PreferredList[Security_name],PreferredList[Fund_emergingmarkets_exists]) = TRUE(), "E",""),"")</f>
        <v>E</v>
      </c>
      <c r="AE40" s="15" t="str">
        <f ca="1" xml:space="preserve"> IFERROR(IF(
_xlfn.XLOOKUP($Y40,PreferredList[Security_name],PreferredList[Fund_privateclient_or_AIM_exists]) = TRUE(), "P",""),"")</f>
        <v/>
      </c>
    </row>
    <row r="41" spans="1:31" ht="15" customHeight="1" x14ac:dyDescent="0.2">
      <c r="A41" s="7" t="str">
        <f ca="1"/>
        <v>Xero</v>
      </c>
      <c r="B41" s="15" t="str">
        <f ca="1" xml:space="preserve"> IFERROR(IF(
_xlfn.XLOOKUP($A41,PreferredList[Security_name],PreferredList[Fund_balanced_exists]) = TRUE(),"B",""),"")</f>
        <v/>
      </c>
      <c r="C41" s="15" t="str">
        <f ca="1" xml:space="preserve"> IFERROR(IF(
_xlfn.XLOOKUP($A41,PreferredList[Security_name],PreferredList[Fund_income_exists]) = TRUE(),"I",""),"")</f>
        <v/>
      </c>
      <c r="D41" s="15" t="str">
        <f ca="1" xml:space="preserve"> IFERROR(IF(
_xlfn.XLOOKUP($A41,PreferredList[Security_name],PreferredList[Fund_htt_exists]) = TRUE(),"H",""),"")</f>
        <v/>
      </c>
      <c r="E41" s="15" t="str">
        <f ca="1" xml:space="preserve"> IFERROR(IF(
_xlfn.XLOOKUP($A41,PreferredList[Security_name],PreferredList[Fund_smallercompanies_exists]) = TRUE(), "S",""),"")</f>
        <v>S</v>
      </c>
      <c r="F41" s="15" t="str">
        <f ca="1" xml:space="preserve"> IFERROR(IF(
_xlfn.XLOOKUP($A41,PreferredList[Security_name],PreferredList[Fund_emergingmarkets_exists]) = TRUE(), "E",""),"")</f>
        <v/>
      </c>
      <c r="G41" s="15" t="str">
        <f ca="1" xml:space="preserve"> IFERROR(IF(
_xlfn.XLOOKUP($A41,PreferredList[Security_name],PreferredList[Fund_privateclient_or_AIM_exists]) = TRUE(), "P",""),"")</f>
        <v/>
      </c>
      <c r="H41" s="16"/>
      <c r="I41" s="16" t="str">
        <f ca="1"/>
        <v>Teleperformance</v>
      </c>
      <c r="J41" s="15" t="str">
        <f ca="1" xml:space="preserve"> IFERROR(IF(
_xlfn.XLOOKUP($I41,PreferredList[Security_name],PreferredList[Fund_balanced_exists]) = TRUE(),"B",""),"")</f>
        <v/>
      </c>
      <c r="K41" s="15" t="str">
        <f ca="1" xml:space="preserve"> IFERROR(IF(
_xlfn.XLOOKUP($I41,PreferredList[Security_name],PreferredList[Fund_income_exists]) = TRUE(),"I",""),"")</f>
        <v/>
      </c>
      <c r="L41" s="15" t="str">
        <f ca="1" xml:space="preserve"> IFERROR(IF(
_xlfn.XLOOKUP($I41,PreferredList[Security_name],PreferredList[Fund_htt_exists]) = TRUE(),"H",""),"")</f>
        <v/>
      </c>
      <c r="M41" s="15" t="str">
        <f ca="1" xml:space="preserve"> IFERROR(IF(
_xlfn.XLOOKUP($I41,PreferredList[Security_name],PreferredList[Fund_smallercompanies_exists]) = TRUE(), "S",""),"")</f>
        <v>S</v>
      </c>
      <c r="N41" s="15" t="str">
        <f ca="1" xml:space="preserve"> IFERROR(IF(
_xlfn.XLOOKUP($I41,PreferredList[Security_name],PreferredList[Fund_emergingmarkets_exists]) = TRUE(), "E",""),"")</f>
        <v/>
      </c>
      <c r="O41" s="15" t="str">
        <f ca="1" xml:space="preserve"> IFERROR(IF(
_xlfn.XLOOKUP($I41,PreferredList[Security_name],PreferredList[Fund_privateclient_or_AIM_exists]) = TRUE(), "P",""),"")</f>
        <v/>
      </c>
      <c r="P41" s="16"/>
      <c r="Q41" s="16"/>
      <c r="R41" s="16"/>
      <c r="S41" s="16"/>
      <c r="T41" s="16"/>
      <c r="U41" s="16"/>
      <c r="V41" s="16"/>
      <c r="W41" s="16"/>
      <c r="X41" s="16"/>
      <c r="Y41" s="16" t="str">
        <f ca="1"/>
        <v>Vietnam Dairy Products</v>
      </c>
      <c r="Z41" s="15" t="str">
        <f ca="1" xml:space="preserve"> IFERROR(IF(
_xlfn.XLOOKUP($Y41,PreferredList[Security_name],PreferredList[Fund_balanced_exists]) = TRUE(),"B",""),"")</f>
        <v/>
      </c>
      <c r="AA41" s="15" t="str">
        <f ca="1" xml:space="preserve"> IFERROR(IF(
_xlfn.XLOOKUP($Y41,PreferredList[Security_name],PreferredList[Fund_income_exists]) = TRUE(),"I",""),"")</f>
        <v>I</v>
      </c>
      <c r="AB41" s="15" t="str">
        <f ca="1" xml:space="preserve"> IFERROR(IF(
_xlfn.XLOOKUP($Y41,PreferredList[Security_name],PreferredList[Fund_htt_exists]) = TRUE(),"H",""),"")</f>
        <v/>
      </c>
      <c r="AC41" s="15" t="str">
        <f ca="1" xml:space="preserve"> IFERROR(IF(
_xlfn.XLOOKUP($Y41,PreferredList[Security_name],PreferredList[Fund_smallercompanies_exists]) = TRUE(), "S",""),"")</f>
        <v/>
      </c>
      <c r="AD41" s="15" t="str">
        <f ca="1" xml:space="preserve"> IFERROR(IF(
_xlfn.XLOOKUP($Y41,PreferredList[Security_name],PreferredList[Fund_emergingmarkets_exists]) = TRUE(), "E",""),"")</f>
        <v>E</v>
      </c>
      <c r="AE41" s="15" t="str">
        <f ca="1" xml:space="preserve"> IFERROR(IF(
_xlfn.XLOOKUP($Y41,PreferredList[Security_name],PreferredList[Fund_privateclient_or_AIM_exists]) = TRUE(), "P",""),"")</f>
        <v/>
      </c>
    </row>
    <row r="42" spans="1:31" ht="15" customHeight="1" x14ac:dyDescent="0.2">
      <c r="B42" s="15" t="str">
        <f xml:space="preserve"> IFERROR(IF(
_xlfn.XLOOKUP($A42,PreferredList[Security_name],PreferredList[Fund_balanced_exists]) = TRUE(),"B",""),"")</f>
        <v/>
      </c>
      <c r="C42" s="15" t="str">
        <f xml:space="preserve"> IFERROR(IF(
_xlfn.XLOOKUP($A42,PreferredList[Security_name],PreferredList[Fund_income_exists]) = TRUE(),"I",""),"")</f>
        <v/>
      </c>
      <c r="D42" s="15" t="str">
        <f xml:space="preserve"> IFERROR(IF(
_xlfn.XLOOKUP($A42,PreferredList[Security_name],PreferredList[Fund_htt_exists]) = TRUE(),"H",""),"")</f>
        <v/>
      </c>
      <c r="E42" s="15" t="str">
        <f xml:space="preserve"> IFERROR(IF(
_xlfn.XLOOKUP($A42,PreferredList[Security_name],PreferredList[Fund_smallercompanies_exists]) = TRUE(), "S",""),"")</f>
        <v/>
      </c>
      <c r="F42" s="15" t="str">
        <f xml:space="preserve"> IFERROR(IF(
_xlfn.XLOOKUP($A42,PreferredList[Security_name],PreferredList[Fund_emergingmarkets_exists]) = TRUE(), "E",""),"")</f>
        <v/>
      </c>
      <c r="G42" s="15" t="str">
        <f xml:space="preserve"> IFERROR(IF(
_xlfn.XLOOKUP($A42,PreferredList[Security_name],PreferredList[Fund_privateclient_or_AIM_exists]) = TRUE(), "P",""),"")</f>
        <v/>
      </c>
      <c r="H42" s="16"/>
      <c r="P42" s="16"/>
      <c r="Q42" s="16"/>
      <c r="R42" s="16"/>
      <c r="S42" s="16"/>
      <c r="T42" s="16"/>
      <c r="U42" s="16"/>
      <c r="V42" s="16"/>
      <c r="W42" s="16"/>
      <c r="X42" s="16"/>
      <c r="Y42" s="16" t="str">
        <f ca="1"/>
        <v>Vitasoy</v>
      </c>
      <c r="Z42" s="15" t="str">
        <f ca="1" xml:space="preserve"> IFERROR(IF(
_xlfn.XLOOKUP($Y42,PreferredList[Security_name],PreferredList[Fund_balanced_exists]) = TRUE(),"B",""),"")</f>
        <v>B</v>
      </c>
      <c r="AA42" s="15" t="str">
        <f ca="1" xml:space="preserve"> IFERROR(IF(
_xlfn.XLOOKUP($Y42,PreferredList[Security_name],PreferredList[Fund_income_exists]) = TRUE(),"I",""),"")</f>
        <v>I</v>
      </c>
      <c r="AB42" s="15" t="str">
        <f ca="1" xml:space="preserve"> IFERROR(IF(
_xlfn.XLOOKUP($Y42,PreferredList[Security_name],PreferredList[Fund_htt_exists]) = TRUE(),"H",""),"")</f>
        <v>H</v>
      </c>
      <c r="AC42" s="15" t="str">
        <f ca="1" xml:space="preserve"> IFERROR(IF(
_xlfn.XLOOKUP($Y42,PreferredList[Security_name],PreferredList[Fund_smallercompanies_exists]) = TRUE(), "S",""),"")</f>
        <v/>
      </c>
      <c r="AD42" s="15" t="str">
        <f ca="1" xml:space="preserve"> IFERROR(IF(
_xlfn.XLOOKUP($Y42,PreferredList[Security_name],PreferredList[Fund_emergingmarkets_exists]) = TRUE(), "E",""),"")</f>
        <v>E</v>
      </c>
      <c r="AE42" s="15" t="str">
        <f ca="1" xml:space="preserve"> IFERROR(IF(
_xlfn.XLOOKUP($Y42,PreferredList[Security_name],PreferredList[Fund_privateclient_or_AIM_exists]) = TRUE(), "P",""),"")</f>
        <v/>
      </c>
    </row>
    <row r="43" spans="1:31" ht="15" customHeight="1" x14ac:dyDescent="0.2">
      <c r="B43" s="16"/>
      <c r="C43" s="16"/>
      <c r="D43" s="16"/>
      <c r="E43" s="16"/>
      <c r="F43" s="16"/>
      <c r="G43" s="16"/>
      <c r="H43" s="16"/>
      <c r="P43" s="16"/>
      <c r="Q43" s="16"/>
      <c r="R43" s="16"/>
      <c r="S43" s="16"/>
      <c r="T43" s="16"/>
      <c r="U43" s="16"/>
      <c r="V43" s="16"/>
      <c r="W43" s="16"/>
      <c r="X43" s="16"/>
      <c r="Y43" s="16" t="str">
        <f ca="1"/>
        <v>Wilcon Depot</v>
      </c>
      <c r="Z43" s="15" t="str">
        <f ca="1" xml:space="preserve"> IFERROR(IF(
_xlfn.XLOOKUP($Y43,PreferredList[Security_name],PreferredList[Fund_balanced_exists]) = TRUE(),"B",""),"")</f>
        <v/>
      </c>
      <c r="AA43" s="15" t="str">
        <f ca="1" xml:space="preserve"> IFERROR(IF(
_xlfn.XLOOKUP($Y43,PreferredList[Security_name],PreferredList[Fund_income_exists]) = TRUE(),"I",""),"")</f>
        <v/>
      </c>
      <c r="AB43" s="15" t="str">
        <f ca="1" xml:space="preserve"> IFERROR(IF(
_xlfn.XLOOKUP($Y43,PreferredList[Security_name],PreferredList[Fund_htt_exists]) = TRUE(),"H",""),"")</f>
        <v/>
      </c>
      <c r="AC43" s="15" t="str">
        <f ca="1" xml:space="preserve"> IFERROR(IF(
_xlfn.XLOOKUP($Y43,PreferredList[Security_name],PreferredList[Fund_smallercompanies_exists]) = TRUE(), "S",""),"")</f>
        <v/>
      </c>
      <c r="AD43" s="15" t="str">
        <f ca="1" xml:space="preserve"> IFERROR(IF(
_xlfn.XLOOKUP($Y43,PreferredList[Security_name],PreferredList[Fund_emergingmarkets_exists]) = TRUE(), "E",""),"")</f>
        <v>E</v>
      </c>
      <c r="AE43" s="15" t="str">
        <f ca="1" xml:space="preserve"> IFERROR(IF(
_xlfn.XLOOKUP($Y43,PreferredList[Security_name],PreferredList[Fund_privateclient_or_AIM_exists]) = TRUE(), "P",""),"")</f>
        <v/>
      </c>
    </row>
    <row r="44" spans="1:31" ht="15" customHeight="1" x14ac:dyDescent="0.2">
      <c r="A44" s="9" t="s">
        <v>563</v>
      </c>
      <c r="B44" s="12" t="s">
        <v>544</v>
      </c>
      <c r="C44" s="12" t="s">
        <v>545</v>
      </c>
      <c r="D44" s="12" t="s">
        <v>546</v>
      </c>
      <c r="E44" s="12" t="s">
        <v>547</v>
      </c>
      <c r="F44" s="12" t="s">
        <v>548</v>
      </c>
      <c r="G44" s="12" t="s">
        <v>549</v>
      </c>
      <c r="H44" s="16"/>
      <c r="I44" s="14" t="s">
        <v>686</v>
      </c>
      <c r="J44" s="12" t="s">
        <v>544</v>
      </c>
      <c r="K44" s="12" t="s">
        <v>545</v>
      </c>
      <c r="L44" s="12" t="s">
        <v>546</v>
      </c>
      <c r="M44" s="12" t="s">
        <v>547</v>
      </c>
      <c r="N44" s="12" t="s">
        <v>548</v>
      </c>
      <c r="O44" s="12" t="s">
        <v>549</v>
      </c>
      <c r="P44" s="16"/>
      <c r="Q44" s="16"/>
      <c r="R44" s="16"/>
      <c r="S44" s="16"/>
      <c r="T44" s="16"/>
      <c r="U44" s="16"/>
      <c r="V44" s="16"/>
      <c r="W44" s="16"/>
      <c r="X44" s="16"/>
      <c r="Y44" s="16" t="str">
        <f ca="1"/>
        <v>Yihai International</v>
      </c>
      <c r="Z44" s="15" t="str">
        <f ca="1" xml:space="preserve"> IFERROR(IF(
_xlfn.XLOOKUP($Y44,PreferredList[Security_name],PreferredList[Fund_balanced_exists]) = TRUE(),"B",""),"")</f>
        <v/>
      </c>
      <c r="AA44" s="15" t="str">
        <f ca="1" xml:space="preserve"> IFERROR(IF(
_xlfn.XLOOKUP($Y44,PreferredList[Security_name],PreferredList[Fund_income_exists]) = TRUE(),"I",""),"")</f>
        <v/>
      </c>
      <c r="AB44" s="15" t="str">
        <f ca="1" xml:space="preserve"> IFERROR(IF(
_xlfn.XLOOKUP($Y44,PreferredList[Security_name],PreferredList[Fund_htt_exists]) = TRUE(),"H",""),"")</f>
        <v/>
      </c>
      <c r="AC44" s="15" t="str">
        <f ca="1" xml:space="preserve"> IFERROR(IF(
_xlfn.XLOOKUP($Y44,PreferredList[Security_name],PreferredList[Fund_smallercompanies_exists]) = TRUE(), "S",""),"")</f>
        <v/>
      </c>
      <c r="AD44" s="15" t="str">
        <f ca="1" xml:space="preserve"> IFERROR(IF(
_xlfn.XLOOKUP($Y44,PreferredList[Security_name],PreferredList[Fund_emergingmarkets_exists]) = TRUE(), "E",""),"")</f>
        <v>E</v>
      </c>
      <c r="AE44" s="15" t="str">
        <f ca="1" xml:space="preserve"> IFERROR(IF(
_xlfn.XLOOKUP($Y44,PreferredList[Security_name],PreferredList[Fund_privateclient_or_AIM_exists]) = TRUE(), "P",""),"")</f>
        <v/>
      </c>
    </row>
    <row r="45" spans="1:31" ht="15" customHeight="1" x14ac:dyDescent="0.2">
      <c r="A45" s="7" t="str" cm="1">
        <f t="array" aca="1" ref="A45:A49" ca="1">_xlfn._xlws.SORT(
_xlfn.UNIQUE(
_xlfn._xlws.FILTER(PreferredList[Security_name],
(PreferredList[Preferred_list_exists]=TRUE())*(PreferredList[Equity_region]=A44))
),1,1
)</f>
        <v>Asahi Intecc</v>
      </c>
      <c r="B45" s="15" t="str">
        <f ca="1" xml:space="preserve"> IFERROR(IF(
_xlfn.XLOOKUP($A45,PreferredList[Security_name],PreferredList[Fund_balanced_exists]) = TRUE(),"B",""),"")</f>
        <v>B</v>
      </c>
      <c r="C45" s="15" t="str">
        <f ca="1" xml:space="preserve"> IFERROR(IF(
_xlfn.XLOOKUP($A45,PreferredList[Security_name],PreferredList[Fund_income_exists]) = TRUE(),"I",""),"")</f>
        <v/>
      </c>
      <c r="D45" s="15" t="str">
        <f ca="1" xml:space="preserve"> IFERROR(IF(
_xlfn.XLOOKUP($A45,PreferredList[Security_name],PreferredList[Fund_htt_exists]) = TRUE(),"H",""),"")</f>
        <v>H</v>
      </c>
      <c r="E45" s="15" t="str">
        <f ca="1" xml:space="preserve"> IFERROR(IF(
_xlfn.XLOOKUP($A45,PreferredList[Security_name],PreferredList[Fund_smallercompanies_exists]) = TRUE(), "S",""),"")</f>
        <v>S</v>
      </c>
      <c r="F45" s="15" t="str">
        <f ca="1" xml:space="preserve"> IFERROR(IF(
_xlfn.XLOOKUP($A45,PreferredList[Security_name],PreferredList[Fund_emergingmarkets_exists]) = TRUE(), "E",""),"")</f>
        <v/>
      </c>
      <c r="G45" s="15" t="str">
        <f ca="1" xml:space="preserve"> IFERROR(IF(
_xlfn.XLOOKUP($A45,PreferredList[Security_name],PreferredList[Fund_privateclient_or_AIM_exists]) = TRUE(), "P",""),"")</f>
        <v/>
      </c>
      <c r="H45" s="16"/>
      <c r="I45" s="16" t="str" cm="1">
        <f t="array" aca="1" ref="I45:I46" ca="1">_xlfn._xlws.SORT(
_xlfn.UNIQUE(
_xlfn._xlws.FILTER(PreferredList[Security_name],
(PreferredList[Preferred_list_exists]=TRUE())*(PreferredList[Equity_region]=I44)*(PreferredList[Fund_privateclient_or_AIM_exists]=FALSE()
)
)),1,1)</f>
        <v>Furuya Metal</v>
      </c>
      <c r="J45" s="15" t="str">
        <f ca="1" xml:space="preserve"> IFERROR(IF(
_xlfn.XLOOKUP($I45,PreferredList[Security_name],PreferredList[Fund_balanced_exists]) = TRUE(),"B",""),"")</f>
        <v/>
      </c>
      <c r="K45" s="15" t="str">
        <f ca="1" xml:space="preserve"> IFERROR(IF(
_xlfn.XLOOKUP($I45,PreferredList[Security_name],PreferredList[Fund_income_exists]) = TRUE(),"I",""),"")</f>
        <v/>
      </c>
      <c r="L45" s="15" t="str">
        <f ca="1" xml:space="preserve"> IFERROR(IF(
_xlfn.XLOOKUP($I45,PreferredList[Security_name],PreferredList[Fund_htt_exists]) = TRUE(),"H",""),"")</f>
        <v/>
      </c>
      <c r="M45" s="15" t="str">
        <f ca="1" xml:space="preserve"> IFERROR(IF(
_xlfn.XLOOKUP($I45,PreferredList[Security_name],PreferredList[Fund_smallercompanies_exists]) = TRUE(), "S",""),"")</f>
        <v>S</v>
      </c>
      <c r="N45" s="15" t="str">
        <f ca="1" xml:space="preserve"> IFERROR(IF(
_xlfn.XLOOKUP($I45,PreferredList[Security_name],PreferredList[Fund_emergingmarkets_exists]) = TRUE(), "E",""),"")</f>
        <v/>
      </c>
      <c r="O45" s="15" t="str">
        <f ca="1" xml:space="preserve"> IFERROR(IF(
_xlfn.XLOOKUP($I45,PreferredList[Security_name],PreferredList[Fund_privateclient_or_AIM_exists]) = TRUE(), "P",""),"")</f>
        <v/>
      </c>
      <c r="P45" s="16"/>
      <c r="Q45" s="16"/>
      <c r="R45" s="16"/>
      <c r="S45" s="16"/>
      <c r="T45" s="16"/>
      <c r="U45" s="16"/>
      <c r="V45" s="16"/>
      <c r="W45" s="16"/>
      <c r="X45" s="16"/>
      <c r="Y45" s="16"/>
      <c r="Z45" s="15" t="str">
        <f xml:space="preserve"> IFERROR(IF(
_xlfn.XLOOKUP($Y45,PreferredList[Security_name],PreferredList[Fund_balanced_exists]) = TRUE(),"B",""),"")</f>
        <v/>
      </c>
      <c r="AA45" s="15" t="str">
        <f xml:space="preserve"> IFERROR(IF(
_xlfn.XLOOKUP($Y45,PreferredList[Security_name],PreferredList[Fund_income_exists]) = TRUE(),"I",""),"")</f>
        <v/>
      </c>
      <c r="AB45" s="15" t="str">
        <f xml:space="preserve"> IFERROR(IF(
_xlfn.XLOOKUP($Y45,PreferredList[Security_name],PreferredList[Fund_htt_exists]) = TRUE(),"H",""),"")</f>
        <v/>
      </c>
      <c r="AC45" s="15" t="str">
        <f xml:space="preserve"> IFERROR(IF(
_xlfn.XLOOKUP($Y45,PreferredList[Security_name],PreferredList[Fund_smallercompanies_exists]) = TRUE(), "S",""),"")</f>
        <v/>
      </c>
      <c r="AD45" s="15" t="str">
        <f xml:space="preserve"> IFERROR(IF(
_xlfn.XLOOKUP($Y45,PreferredList[Security_name],PreferredList[Fund_emergingmarkets_exists]) = TRUE(), "E",""),"")</f>
        <v/>
      </c>
      <c r="AE45" s="15" t="str">
        <f xml:space="preserve"> IFERROR(IF(
_xlfn.XLOOKUP($Y45,PreferredList[Security_name],PreferredList[Fund_privateclient_or_AIM_exists]) = TRUE(), "P",""),"")</f>
        <v/>
      </c>
    </row>
    <row r="46" spans="1:31" ht="15" customHeight="1" x14ac:dyDescent="0.2">
      <c r="A46" s="7" t="str">
        <f ca="1"/>
        <v>MISUMI Group</v>
      </c>
      <c r="B46" s="15" t="str">
        <f ca="1" xml:space="preserve"> IFERROR(IF(
_xlfn.XLOOKUP($A46,PreferredList[Security_name],PreferredList[Fund_balanced_exists]) = TRUE(),"B",""),"")</f>
        <v>B</v>
      </c>
      <c r="C46" s="15" t="str">
        <f ca="1" xml:space="preserve"> IFERROR(IF(
_xlfn.XLOOKUP($A46,PreferredList[Security_name],PreferredList[Fund_income_exists]) = TRUE(),"I",""),"")</f>
        <v/>
      </c>
      <c r="D46" s="15" t="str">
        <f ca="1" xml:space="preserve"> IFERROR(IF(
_xlfn.XLOOKUP($A46,PreferredList[Security_name],PreferredList[Fund_htt_exists]) = TRUE(),"H",""),"")</f>
        <v>H</v>
      </c>
      <c r="E46" s="15" t="str">
        <f ca="1" xml:space="preserve"> IFERROR(IF(
_xlfn.XLOOKUP($A46,PreferredList[Security_name],PreferredList[Fund_smallercompanies_exists]) = TRUE(), "S",""),"")</f>
        <v/>
      </c>
      <c r="F46" s="15" t="str">
        <f ca="1" xml:space="preserve"> IFERROR(IF(
_xlfn.XLOOKUP($A46,PreferredList[Security_name],PreferredList[Fund_emergingmarkets_exists]) = TRUE(), "E",""),"")</f>
        <v/>
      </c>
      <c r="G46" s="15" t="str">
        <f ca="1" xml:space="preserve"> IFERROR(IF(
_xlfn.XLOOKUP($A46,PreferredList[Security_name],PreferredList[Fund_privateclient_or_AIM_exists]) = TRUE(), "P",""),"")</f>
        <v/>
      </c>
      <c r="H46" s="16"/>
      <c r="I46" s="7" t="str">
        <f ca="1"/>
        <v>Tokyo Ohka Kogyo</v>
      </c>
      <c r="J46" s="80" t="str">
        <f ca="1" xml:space="preserve"> IFERROR(IF(
_xlfn.XLOOKUP($I46,PreferredList[Security_name],PreferredList[Fund_balanced_exists]) = TRUE(),"B",""),"")</f>
        <v/>
      </c>
      <c r="K46" s="80" t="str">
        <f ca="1" xml:space="preserve"> IFERROR(IF(
_xlfn.XLOOKUP($I46,PreferredList[Security_name],PreferredList[Fund_income_exists]) = TRUE(),"I",""),"")</f>
        <v/>
      </c>
      <c r="L46" s="80" t="str">
        <f ca="1" xml:space="preserve"> IFERROR(IF(
_xlfn.XLOOKUP($I46,PreferredList[Security_name],PreferredList[Fund_htt_exists]) = TRUE(),"H",""),"")</f>
        <v/>
      </c>
      <c r="M46" s="80" t="str">
        <f ca="1" xml:space="preserve"> IFERROR(IF(
_xlfn.XLOOKUP($I46,PreferredList[Security_name],PreferredList[Fund_smallercompanies_exists]) = TRUE(), "S",""),"")</f>
        <v>S</v>
      </c>
      <c r="N46" s="80" t="str">
        <f ca="1" xml:space="preserve"> IFERROR(IF(
_xlfn.XLOOKUP($I46,PreferredList[Security_name],PreferredList[Fund_emergingmarkets_exists]) = TRUE(), "E",""),"")</f>
        <v/>
      </c>
      <c r="O46" s="80" t="str">
        <f ca="1" xml:space="preserve"> IFERROR(IF(
_xlfn.XLOOKUP($I46,PreferredList[Security_name],PreferredList[Fund_privateclient_or_AIM_exists]) = TRUE(), "P",""),"")</f>
        <v/>
      </c>
      <c r="P46" s="16"/>
      <c r="Q46" s="16"/>
      <c r="R46" s="16"/>
      <c r="S46" s="16"/>
      <c r="T46" s="16"/>
      <c r="U46" s="16"/>
      <c r="V46" s="16"/>
      <c r="W46" s="16"/>
      <c r="X46" s="16"/>
      <c r="Y46" s="16"/>
      <c r="Z46" s="15"/>
      <c r="AA46" s="15"/>
      <c r="AB46" s="15"/>
      <c r="AC46" s="15"/>
      <c r="AD46" s="15"/>
      <c r="AE46" s="15"/>
    </row>
    <row r="47" spans="1:31" ht="15" customHeight="1" x14ac:dyDescent="0.2">
      <c r="A47" s="7" t="str">
        <f ca="1"/>
        <v>Nabtesco</v>
      </c>
      <c r="B47" s="15" t="str">
        <f ca="1" xml:space="preserve"> IFERROR(IF(
_xlfn.XLOOKUP($A47,PreferredList[Security_name],PreferredList[Fund_balanced_exists]) = TRUE(),"B",""),"")</f>
        <v>B</v>
      </c>
      <c r="C47" s="15" t="str">
        <f ca="1" xml:space="preserve"> IFERROR(IF(
_xlfn.XLOOKUP($A47,PreferredList[Security_name],PreferredList[Fund_income_exists]) = TRUE(),"I",""),"")</f>
        <v>I</v>
      </c>
      <c r="D47" s="15" t="str">
        <f ca="1" xml:space="preserve"> IFERROR(IF(
_xlfn.XLOOKUP($A47,PreferredList[Security_name],PreferredList[Fund_htt_exists]) = TRUE(),"H",""),"")</f>
        <v>H</v>
      </c>
      <c r="E47" s="15" t="str">
        <f ca="1" xml:space="preserve"> IFERROR(IF(
_xlfn.XLOOKUP($A47,PreferredList[Security_name],PreferredList[Fund_smallercompanies_exists]) = TRUE(), "S",""),"")</f>
        <v>S</v>
      </c>
      <c r="F47" s="15" t="str">
        <f ca="1" xml:space="preserve"> IFERROR(IF(
_xlfn.XLOOKUP($A47,PreferredList[Security_name],PreferredList[Fund_emergingmarkets_exists]) = TRUE(), "E",""),"")</f>
        <v/>
      </c>
      <c r="G47" s="15" t="str">
        <f ca="1" xml:space="preserve"> IFERROR(IF(
_xlfn.XLOOKUP($A47,PreferredList[Security_name],PreferredList[Fund_privateclient_or_AIM_exists]) = TRUE(), "P",""),"")</f>
        <v/>
      </c>
      <c r="H47" s="16"/>
      <c r="P47" s="16"/>
      <c r="Q47" s="16"/>
      <c r="R47" s="16"/>
      <c r="S47" s="16"/>
      <c r="T47" s="16"/>
      <c r="U47" s="16"/>
      <c r="V47" s="16"/>
      <c r="W47" s="16"/>
      <c r="X47" s="16"/>
      <c r="Y47" s="14" t="s">
        <v>574</v>
      </c>
      <c r="Z47" s="12" t="s">
        <v>544</v>
      </c>
      <c r="AA47" s="12" t="s">
        <v>545</v>
      </c>
      <c r="AB47" s="12" t="s">
        <v>546</v>
      </c>
      <c r="AC47" s="12" t="s">
        <v>547</v>
      </c>
      <c r="AD47" s="12" t="s">
        <v>548</v>
      </c>
      <c r="AE47" s="12" t="s">
        <v>549</v>
      </c>
    </row>
    <row r="48" spans="1:31" ht="15" customHeight="1" x14ac:dyDescent="0.2">
      <c r="A48" s="7" t="str">
        <f ca="1"/>
        <v>Nissan Chemical Industries</v>
      </c>
      <c r="B48" s="15" t="str">
        <f ca="1" xml:space="preserve"> IFERROR(IF(
_xlfn.XLOOKUP($A48,PreferredList[Security_name],PreferredList[Fund_balanced_exists]) = TRUE(),"B",""),"")</f>
        <v>B</v>
      </c>
      <c r="C48" s="15" t="str">
        <f ca="1" xml:space="preserve"> IFERROR(IF(
_xlfn.XLOOKUP($A48,PreferredList[Security_name],PreferredList[Fund_income_exists]) = TRUE(),"I",""),"")</f>
        <v>I</v>
      </c>
      <c r="D48" s="15" t="str">
        <f ca="1" xml:space="preserve"> IFERROR(IF(
_xlfn.XLOOKUP($A48,PreferredList[Security_name],PreferredList[Fund_htt_exists]) = TRUE(),"H",""),"")</f>
        <v>H</v>
      </c>
      <c r="E48" s="15" t="str">
        <f ca="1" xml:space="preserve"> IFERROR(IF(
_xlfn.XLOOKUP($A48,PreferredList[Security_name],PreferredList[Fund_smallercompanies_exists]) = TRUE(), "S",""),"")</f>
        <v/>
      </c>
      <c r="F48" s="15" t="str">
        <f ca="1" xml:space="preserve"> IFERROR(IF(
_xlfn.XLOOKUP($A48,PreferredList[Security_name],PreferredList[Fund_emergingmarkets_exists]) = TRUE(), "E",""),"")</f>
        <v/>
      </c>
      <c r="G48" s="15" t="str">
        <f ca="1" xml:space="preserve"> IFERROR(IF(
_xlfn.XLOOKUP($A48,PreferredList[Security_name],PreferredList[Fund_privateclient_or_AIM_exists]) = TRUE(), "P",""),"")</f>
        <v/>
      </c>
      <c r="H48" s="16"/>
      <c r="P48" s="16"/>
      <c r="Q48" s="16"/>
      <c r="R48" s="16"/>
      <c r="S48" s="16"/>
      <c r="T48" s="16"/>
      <c r="U48" s="16"/>
      <c r="V48" s="16"/>
      <c r="W48" s="16"/>
      <c r="X48" s="16"/>
      <c r="Y48" s="16" t="str" cm="1">
        <f t="array" aca="1" ref="Y48:Y52" ca="1">_xlfn._xlws.SORT(
_xlfn.UNIQUE(
_xlfn._xlws.FILTER(PreferredList[Security_name],
(PreferredList[Preferred_list_exists]=TRUE())*(PreferredList[Equity_region]=Y47)
)
),1,1
)</f>
        <v>Embotelladora Andina</v>
      </c>
      <c r="Z48" s="15" t="str">
        <f ca="1" xml:space="preserve"> IFERROR(IF(
_xlfn.XLOOKUP($Y48,PreferredList[Security_name],PreferredList[Fund_balanced_exists]) = TRUE(),"B",""),"")</f>
        <v/>
      </c>
      <c r="AA48" s="15" t="str">
        <f ca="1" xml:space="preserve"> IFERROR(IF(
_xlfn.XLOOKUP($Y48,PreferredList[Security_name],PreferredList[Fund_income_exists]) = TRUE(),"I",""),"")</f>
        <v>I</v>
      </c>
      <c r="AB48" s="15" t="str">
        <f ca="1" xml:space="preserve"> IFERROR(IF(
_xlfn.XLOOKUP($Y48,PreferredList[Security_name],PreferredList[Fund_htt_exists]) = TRUE(),"H",""),"")</f>
        <v/>
      </c>
      <c r="AC48" s="15" t="str">
        <f ca="1" xml:space="preserve"> IFERROR(IF(
_xlfn.XLOOKUP($Y48,PreferredList[Security_name],PreferredList[Fund_smallercompanies_exists]) = TRUE(), "S",""),"")</f>
        <v/>
      </c>
      <c r="AD48" s="15" t="str">
        <f ca="1" xml:space="preserve"> IFERROR(IF(
_xlfn.XLOOKUP($Y48,PreferredList[Security_name],PreferredList[Fund_emergingmarkets_exists]) = TRUE(), "E",""),"")</f>
        <v>E</v>
      </c>
      <c r="AE48" s="15" t="str">
        <f ca="1" xml:space="preserve"> IFERROR(IF(
_xlfn.XLOOKUP($Y48,PreferredList[Security_name],PreferredList[Fund_privateclient_or_AIM_exists]) = TRUE(), "P",""),"")</f>
        <v/>
      </c>
    </row>
    <row r="49" spans="1:31" ht="15" customHeight="1" x14ac:dyDescent="0.2">
      <c r="A49" s="7" t="str">
        <f ca="1"/>
        <v>Shimadzu</v>
      </c>
      <c r="B49" s="15" t="str">
        <f ca="1" xml:space="preserve"> IFERROR(IF(
_xlfn.XLOOKUP($A49,PreferredList[Security_name],PreferredList[Fund_balanced_exists]) = TRUE(),"B",""),"")</f>
        <v>B</v>
      </c>
      <c r="C49" s="15" t="str">
        <f ca="1" xml:space="preserve"> IFERROR(IF(
_xlfn.XLOOKUP($A49,PreferredList[Security_name],PreferredList[Fund_income_exists]) = TRUE(),"I",""),"")</f>
        <v/>
      </c>
      <c r="D49" s="15" t="str">
        <f ca="1" xml:space="preserve"> IFERROR(IF(
_xlfn.XLOOKUP($A49,PreferredList[Security_name],PreferredList[Fund_htt_exists]) = TRUE(),"H",""),"")</f>
        <v>H</v>
      </c>
      <c r="E49" s="15" t="str">
        <f ca="1" xml:space="preserve"> IFERROR(IF(
_xlfn.XLOOKUP($A49,PreferredList[Security_name],PreferredList[Fund_smallercompanies_exists]) = TRUE(), "S",""),"")</f>
        <v/>
      </c>
      <c r="F49" s="15" t="str">
        <f ca="1" xml:space="preserve"> IFERROR(IF(
_xlfn.XLOOKUP($A49,PreferredList[Security_name],PreferredList[Fund_emergingmarkets_exists]) = TRUE(), "E",""),"")</f>
        <v/>
      </c>
      <c r="G49" s="15" t="str">
        <f ca="1" xml:space="preserve"> IFERROR(IF(
_xlfn.XLOOKUP($A49,PreferredList[Security_name],PreferredList[Fund_privateclient_or_AIM_exists]) = TRUE(), "P",""),"")</f>
        <v/>
      </c>
      <c r="H49" s="16"/>
      <c r="P49" s="16"/>
      <c r="Q49" s="16"/>
      <c r="R49" s="16"/>
      <c r="S49" s="16"/>
      <c r="T49" s="16"/>
      <c r="U49" s="16"/>
      <c r="V49" s="16"/>
      <c r="W49" s="16"/>
      <c r="X49" s="16"/>
      <c r="Y49" s="16" t="str">
        <f ca="1"/>
        <v>Femsa</v>
      </c>
      <c r="Z49" s="15" t="str">
        <f ca="1" xml:space="preserve"> IFERROR(IF(
_xlfn.XLOOKUP($Y49,PreferredList[Security_name],PreferredList[Fund_balanced_exists]) = TRUE(),"B",""),"")</f>
        <v/>
      </c>
      <c r="AA49" s="15" t="str">
        <f ca="1" xml:space="preserve"> IFERROR(IF(
_xlfn.XLOOKUP($Y49,PreferredList[Security_name],PreferredList[Fund_income_exists]) = TRUE(),"I",""),"")</f>
        <v/>
      </c>
      <c r="AB49" s="15" t="str">
        <f ca="1" xml:space="preserve"> IFERROR(IF(
_xlfn.XLOOKUP($Y49,PreferredList[Security_name],PreferredList[Fund_htt_exists]) = TRUE(),"H",""),"")</f>
        <v/>
      </c>
      <c r="AC49" s="15" t="str">
        <f ca="1" xml:space="preserve"> IFERROR(IF(
_xlfn.XLOOKUP($Y49,PreferredList[Security_name],PreferredList[Fund_smallercompanies_exists]) = TRUE(), "S",""),"")</f>
        <v/>
      </c>
      <c r="AD49" s="15" t="str">
        <f ca="1" xml:space="preserve"> IFERROR(IF(
_xlfn.XLOOKUP($Y49,PreferredList[Security_name],PreferredList[Fund_emergingmarkets_exists]) = TRUE(), "E",""),"")</f>
        <v>E</v>
      </c>
      <c r="AE49" s="15" t="str">
        <f ca="1" xml:space="preserve"> IFERROR(IF(
_xlfn.XLOOKUP($Y49,PreferredList[Security_name],PreferredList[Fund_privateclient_or_AIM_exists]) = TRUE(), "P",""),"")</f>
        <v/>
      </c>
    </row>
    <row r="50" spans="1:31" ht="15" customHeight="1" x14ac:dyDescent="0.2">
      <c r="B50" s="15" t="str">
        <f xml:space="preserve"> IFERROR(IF(
_xlfn.XLOOKUP($A50,PreferredList[Security_name],PreferredList[Fund_balanced_exists]) = TRUE(),"B",""),"")</f>
        <v/>
      </c>
      <c r="C50" s="15" t="str">
        <f xml:space="preserve"> IFERROR(IF(
_xlfn.XLOOKUP($A50,PreferredList[Security_name],PreferredList[Fund_income_exists]) = TRUE(),"I",""),"")</f>
        <v/>
      </c>
      <c r="D50" s="15" t="str">
        <f xml:space="preserve"> IFERROR(IF(
_xlfn.XLOOKUP($A50,PreferredList[Security_name],PreferredList[Fund_htt_exists]) = TRUE(),"H",""),"")</f>
        <v/>
      </c>
      <c r="E50" s="15" t="str">
        <f xml:space="preserve"> IFERROR(IF(
_xlfn.XLOOKUP($A50,PreferredList[Security_name],PreferredList[Fund_smallercompanies_exists]) = TRUE(), "S",""),"")</f>
        <v/>
      </c>
      <c r="F50" s="15" t="str">
        <f xml:space="preserve"> IFERROR(IF(
_xlfn.XLOOKUP($A50,PreferredList[Security_name],PreferredList[Fund_emergingmarkets_exists]) = TRUE(), "E",""),"")</f>
        <v/>
      </c>
      <c r="G50" s="15" t="str">
        <f xml:space="preserve"> IFERROR(IF(
_xlfn.XLOOKUP($A50,PreferredList[Security_name],PreferredList[Fund_privateclient_or_AIM_exists]) = TRUE(), "P",""),"")</f>
        <v/>
      </c>
      <c r="H50" s="16"/>
      <c r="P50" s="16"/>
      <c r="Q50" s="16"/>
      <c r="R50" s="16"/>
      <c r="S50" s="16"/>
      <c r="T50" s="16"/>
      <c r="U50" s="16"/>
      <c r="V50" s="16"/>
      <c r="W50" s="16"/>
      <c r="X50" s="16"/>
      <c r="Y50" s="16" t="str">
        <f ca="1"/>
        <v>Localiza Rent A Car</v>
      </c>
      <c r="Z50" s="15" t="str">
        <f ca="1" xml:space="preserve"> IFERROR(IF(
_xlfn.XLOOKUP($Y50,PreferredList[Security_name],PreferredList[Fund_balanced_exists]) = TRUE(),"B",""),"")</f>
        <v>B</v>
      </c>
      <c r="AA50" s="15" t="str">
        <f ca="1" xml:space="preserve"> IFERROR(IF(
_xlfn.XLOOKUP($Y50,PreferredList[Security_name],PreferredList[Fund_income_exists]) = TRUE(),"I",""),"")</f>
        <v/>
      </c>
      <c r="AB50" s="15" t="str">
        <f ca="1" xml:space="preserve"> IFERROR(IF(
_xlfn.XLOOKUP($Y50,PreferredList[Security_name],PreferredList[Fund_htt_exists]) = TRUE(),"H",""),"")</f>
        <v>H</v>
      </c>
      <c r="AC50" s="15" t="str">
        <f ca="1" xml:space="preserve"> IFERROR(IF(
_xlfn.XLOOKUP($Y50,PreferredList[Security_name],PreferredList[Fund_smallercompanies_exists]) = TRUE(), "S",""),"")</f>
        <v/>
      </c>
      <c r="AD50" s="15" t="str">
        <f ca="1" xml:space="preserve"> IFERROR(IF(
_xlfn.XLOOKUP($Y50,PreferredList[Security_name],PreferredList[Fund_emergingmarkets_exists]) = TRUE(), "E",""),"")</f>
        <v>E</v>
      </c>
      <c r="AE50" s="15" t="str">
        <f ca="1" xml:space="preserve"> IFERROR(IF(
_xlfn.XLOOKUP($Y50,PreferredList[Security_name],PreferredList[Fund_privateclient_or_AIM_exists]) = TRUE(), "P",""),"")</f>
        <v/>
      </c>
    </row>
    <row r="51" spans="1:31" ht="15" customHeight="1" x14ac:dyDescent="0.2">
      <c r="B51" s="15" t="str">
        <f xml:space="preserve"> IFERROR(IF(
_xlfn.XLOOKUP($A51,PreferredList[Security_name],PreferredList[Fund_balanced_exists]) = TRUE(),"B",""),"")</f>
        <v/>
      </c>
      <c r="C51" s="15" t="str">
        <f xml:space="preserve"> IFERROR(IF(
_xlfn.XLOOKUP($A51,PreferredList[Security_name],PreferredList[Fund_income_exists]) = TRUE(),"I",""),"")</f>
        <v/>
      </c>
      <c r="D51" s="15" t="str">
        <f xml:space="preserve"> IFERROR(IF(
_xlfn.XLOOKUP($A51,PreferredList[Security_name],PreferredList[Fund_htt_exists]) = TRUE(),"H",""),"")</f>
        <v/>
      </c>
      <c r="E51" s="15" t="str">
        <f xml:space="preserve"> IFERROR(IF(
_xlfn.XLOOKUP($A51,PreferredList[Security_name],PreferredList[Fund_smallercompanies_exists]) = TRUE(), "S",""),"")</f>
        <v/>
      </c>
      <c r="F51" s="15" t="str">
        <f xml:space="preserve"> IFERROR(IF(
_xlfn.XLOOKUP($A51,PreferredList[Security_name],PreferredList[Fund_emergingmarkets_exists]) = TRUE(), "E",""),"")</f>
        <v/>
      </c>
      <c r="G51" s="15" t="str">
        <f xml:space="preserve"> IFERROR(IF(
_xlfn.XLOOKUP($A51,PreferredList[Security_name],PreferredList[Fund_privateclient_or_AIM_exists]) = TRUE(), "P",""),"")</f>
        <v/>
      </c>
      <c r="H51" s="16"/>
      <c r="I51" s="16"/>
      <c r="J51" s="15" t="str">
        <f xml:space="preserve"> IFERROR(IF(
_xlfn.XLOOKUP($I51,PreferredList[Security_name],PreferredList[Fund_balanced_exists]) = TRUE(),"B",""),"")</f>
        <v/>
      </c>
      <c r="K51" s="15" t="str">
        <f xml:space="preserve"> IFERROR(IF(
_xlfn.XLOOKUP($I51,PreferredList[Security_name],PreferredList[Fund_income_exists]) = TRUE(),"I",""),"")</f>
        <v/>
      </c>
      <c r="L51" s="15" t="str">
        <f xml:space="preserve"> IFERROR(IF(
_xlfn.XLOOKUP($I51,PreferredList[Security_name],PreferredList[Fund_htt_exists]) = TRUE(),"H",""),"")</f>
        <v/>
      </c>
      <c r="M51" s="15" t="str">
        <f xml:space="preserve"> IFERROR(IF(
_xlfn.XLOOKUP($I51,PreferredList[Security_name],PreferredList[Fund_smallercompanies_exists]) = TRUE(), "S",""),"")</f>
        <v/>
      </c>
      <c r="N51" s="15" t="str">
        <f xml:space="preserve"> IFERROR(IF(
_xlfn.XLOOKUP($I51,PreferredList[Security_name],PreferredList[Fund_emergingmarkets_exists]) = TRUE(), "E",""),"")</f>
        <v/>
      </c>
      <c r="O51" s="15" t="str">
        <f xml:space="preserve"> IFERROR(IF(
_xlfn.XLOOKUP($I51,PreferredList[Security_name],PreferredList[Fund_privateclient_or_AIM_exists]) = TRUE(), "P",""),"")</f>
        <v/>
      </c>
      <c r="P51" s="16"/>
      <c r="Q51" s="16"/>
      <c r="R51" s="16"/>
      <c r="S51" s="16"/>
      <c r="T51" s="16"/>
      <c r="U51" s="16"/>
      <c r="V51" s="16"/>
      <c r="W51" s="16"/>
      <c r="X51" s="16"/>
      <c r="Y51" s="16" t="str">
        <f ca="1"/>
        <v>Wal Mart de Mexico</v>
      </c>
      <c r="Z51" s="15" t="str">
        <f ca="1" xml:space="preserve"> IFERROR(IF(
_xlfn.XLOOKUP($Y51,PreferredList[Security_name],PreferredList[Fund_balanced_exists]) = TRUE(),"B",""),"")</f>
        <v>B</v>
      </c>
      <c r="AA51" s="15" t="str">
        <f ca="1" xml:space="preserve"> IFERROR(IF(
_xlfn.XLOOKUP($Y51,PreferredList[Security_name],PreferredList[Fund_income_exists]) = TRUE(),"I",""),"")</f>
        <v>I</v>
      </c>
      <c r="AB51" s="15" t="str">
        <f ca="1" xml:space="preserve"> IFERROR(IF(
_xlfn.XLOOKUP($Y51,PreferredList[Security_name],PreferredList[Fund_htt_exists]) = TRUE(),"H",""),"")</f>
        <v>H</v>
      </c>
      <c r="AC51" s="15" t="str">
        <f ca="1" xml:space="preserve"> IFERROR(IF(
_xlfn.XLOOKUP($Y51,PreferredList[Security_name],PreferredList[Fund_smallercompanies_exists]) = TRUE(), "S",""),"")</f>
        <v/>
      </c>
      <c r="AD51" s="15" t="str">
        <f ca="1" xml:space="preserve"> IFERROR(IF(
_xlfn.XLOOKUP($Y51,PreferredList[Security_name],PreferredList[Fund_emergingmarkets_exists]) = TRUE(), "E",""),"")</f>
        <v>E</v>
      </c>
      <c r="AE51" s="15" t="str">
        <f ca="1" xml:space="preserve"> IFERROR(IF(
_xlfn.XLOOKUP($Y51,PreferredList[Security_name],PreferredList[Fund_privateclient_or_AIM_exists]) = TRUE(), "P",""),"")</f>
        <v/>
      </c>
    </row>
    <row r="52" spans="1:31" ht="15" customHeight="1" x14ac:dyDescent="0.2">
      <c r="B52" s="16"/>
      <c r="C52" s="16"/>
      <c r="D52" s="16"/>
      <c r="E52" s="16"/>
      <c r="F52" s="16"/>
      <c r="G52" s="16"/>
      <c r="H52" s="16"/>
      <c r="I52" s="16"/>
      <c r="J52" s="15" t="str">
        <f xml:space="preserve"> IFERROR(IF(
_xlfn.XLOOKUP($I52,PreferredList[Security_name],PreferredList[Fund_balanced_exists]) = TRUE(),"B",""),"")</f>
        <v/>
      </c>
      <c r="K52" s="15" t="str">
        <f xml:space="preserve"> IFERROR(IF(
_xlfn.XLOOKUP($I52,PreferredList[Security_name],PreferredList[Fund_income_exists]) = TRUE(),"I",""),"")</f>
        <v/>
      </c>
      <c r="L52" s="15" t="str">
        <f xml:space="preserve"> IFERROR(IF(
_xlfn.XLOOKUP($I52,PreferredList[Security_name],PreferredList[Fund_htt_exists]) = TRUE(),"H",""),"")</f>
        <v/>
      </c>
      <c r="M52" s="15" t="str">
        <f xml:space="preserve"> IFERROR(IF(
_xlfn.XLOOKUP($I52,PreferredList[Security_name],PreferredList[Fund_smallercompanies_exists]) = TRUE(), "S",""),"")</f>
        <v/>
      </c>
      <c r="N52" s="15" t="str">
        <f xml:space="preserve"> IFERROR(IF(
_xlfn.XLOOKUP($I52,PreferredList[Security_name],PreferredList[Fund_emergingmarkets_exists]) = TRUE(), "E",""),"")</f>
        <v/>
      </c>
      <c r="O52" s="15" t="str">
        <f xml:space="preserve"> IFERROR(IF(
_xlfn.XLOOKUP($I52,PreferredList[Security_name],PreferredList[Fund_privateclient_or_AIM_exists]) = TRUE(), "P",""),"")</f>
        <v/>
      </c>
      <c r="P52" s="16"/>
      <c r="Q52" s="16"/>
      <c r="R52" s="16"/>
      <c r="S52" s="16"/>
      <c r="T52" s="16"/>
      <c r="U52" s="16"/>
      <c r="V52" s="16"/>
      <c r="W52" s="16"/>
      <c r="X52" s="16"/>
      <c r="Y52" s="16" t="str">
        <f ca="1"/>
        <v>Weg</v>
      </c>
      <c r="Z52" s="15" t="str">
        <f ca="1" xml:space="preserve"> IFERROR(IF(
_xlfn.XLOOKUP($Y52,PreferredList[Security_name],PreferredList[Fund_balanced_exists]) = TRUE(),"B",""),"")</f>
        <v/>
      </c>
      <c r="AA52" s="15" t="str">
        <f ca="1" xml:space="preserve"> IFERROR(IF(
_xlfn.XLOOKUP($Y52,PreferredList[Security_name],PreferredList[Fund_income_exists]) = TRUE(),"I",""),"")</f>
        <v/>
      </c>
      <c r="AB52" s="15" t="str">
        <f ca="1" xml:space="preserve"> IFERROR(IF(
_xlfn.XLOOKUP($Y52,PreferredList[Security_name],PreferredList[Fund_htt_exists]) = TRUE(),"H",""),"")</f>
        <v/>
      </c>
      <c r="AC52" s="15" t="str">
        <f ca="1" xml:space="preserve"> IFERROR(IF(
_xlfn.XLOOKUP($Y52,PreferredList[Security_name],PreferredList[Fund_smallercompanies_exists]) = TRUE(), "S",""),"")</f>
        <v/>
      </c>
      <c r="AD52" s="15" t="str">
        <f ca="1" xml:space="preserve"> IFERROR(IF(
_xlfn.XLOOKUP($Y52,PreferredList[Security_name],PreferredList[Fund_emergingmarkets_exists]) = TRUE(), "E",""),"")</f>
        <v>E</v>
      </c>
      <c r="AE52" s="15" t="str">
        <f ca="1" xml:space="preserve"> IFERROR(IF(
_xlfn.XLOOKUP($Y52,PreferredList[Security_name],PreferredList[Fund_privateclient_or_AIM_exists]) = TRUE(), "P",""),"")</f>
        <v/>
      </c>
    </row>
    <row r="53" spans="1:31" ht="15" customHeight="1" x14ac:dyDescent="0.2">
      <c r="A53" s="9" t="s">
        <v>564</v>
      </c>
      <c r="B53" s="12" t="s">
        <v>544</v>
      </c>
      <c r="C53" s="12" t="s">
        <v>545</v>
      </c>
      <c r="D53" s="12" t="s">
        <v>546</v>
      </c>
      <c r="E53" s="12" t="s">
        <v>547</v>
      </c>
      <c r="F53" s="12" t="s">
        <v>548</v>
      </c>
      <c r="G53" s="12" t="s">
        <v>549</v>
      </c>
      <c r="H53" s="16"/>
      <c r="I53" s="14" t="s">
        <v>571</v>
      </c>
      <c r="J53" s="12" t="s">
        <v>544</v>
      </c>
      <c r="K53" s="12" t="s">
        <v>545</v>
      </c>
      <c r="L53" s="12" t="s">
        <v>546</v>
      </c>
      <c r="M53" s="12" t="s">
        <v>547</v>
      </c>
      <c r="N53" s="12" t="s">
        <v>548</v>
      </c>
      <c r="O53" s="12" t="s">
        <v>549</v>
      </c>
      <c r="P53" s="16"/>
      <c r="Q53" s="16"/>
      <c r="R53" s="16"/>
      <c r="S53" s="16"/>
      <c r="T53" s="16"/>
      <c r="U53" s="16"/>
      <c r="V53" s="16"/>
      <c r="W53" s="16"/>
      <c r="X53" s="16"/>
      <c r="Y53" s="16"/>
      <c r="Z53" s="15" t="str">
        <f xml:space="preserve"> IFERROR(IF(
_xlfn.XLOOKUP($Y53,PreferredList[Security_name],PreferredList[Fund_balanced_exists]) = TRUE(),"B",""),"")</f>
        <v/>
      </c>
      <c r="AA53" s="15" t="str">
        <f xml:space="preserve"> IFERROR(IF(
_xlfn.XLOOKUP($Y53,PreferredList[Security_name],PreferredList[Fund_income_exists]) = TRUE(),"I",""),"")</f>
        <v/>
      </c>
      <c r="AB53" s="15" t="str">
        <f xml:space="preserve"> IFERROR(IF(
_xlfn.XLOOKUP($Y53,PreferredList[Security_name],PreferredList[Fund_htt_exists]) = TRUE(),"H",""),"")</f>
        <v/>
      </c>
      <c r="AC53" s="15" t="str">
        <f xml:space="preserve"> IFERROR(IF(
_xlfn.XLOOKUP($Y53,PreferredList[Security_name],PreferredList[Fund_smallercompanies_exists]) = TRUE(), "S",""),"")</f>
        <v/>
      </c>
      <c r="AD53" s="15" t="str">
        <f xml:space="preserve"> IFERROR(IF(
_xlfn.XLOOKUP($Y53,PreferredList[Security_name],PreferredList[Fund_emergingmarkets_exists]) = TRUE(), "E",""),"")</f>
        <v/>
      </c>
      <c r="AE53" s="15" t="str">
        <f xml:space="preserve"> IFERROR(IF(
_xlfn.XLOOKUP($Y53,PreferredList[Security_name],PreferredList[Fund_privateclient_or_AIM_exists]) = TRUE(), "P",""),"")</f>
        <v/>
      </c>
    </row>
    <row r="54" spans="1:31" ht="15" customHeight="1" x14ac:dyDescent="0.2">
      <c r="A54" s="7" t="str" cm="1">
        <f t="array" aca="1" ref="A54:A65" ca="1">_xlfn._xlws.SORT(
_xlfn.UNIQUE(
_xlfn._xlws.FILTER(PreferredList[Security_name],
(PreferredList[Preferred_list_exists]=TRUE())*(PreferredList[Equity_region]=A53)*(PreferredList[Fund_smallercompanies_exists]=FALSE())*(PreferredList[Fund_privateclient_or_AIM_exists]=FALSE()
)
)),1,1)</f>
        <v>Abbott Laboratories</v>
      </c>
      <c r="B54" s="15" t="str">
        <f ca="1" xml:space="preserve"> IFERROR(IF(
_xlfn.XLOOKUP($A54,PreferredList[Security_name],PreferredList[Fund_balanced_exists]) = TRUE(),"B",""),"")</f>
        <v>B</v>
      </c>
      <c r="C54" s="15" t="str">
        <f ca="1" xml:space="preserve"> IFERROR(IF(
_xlfn.XLOOKUP($A54,PreferredList[Security_name],PreferredList[Fund_income_exists]) = TRUE(),"I",""),"")</f>
        <v/>
      </c>
      <c r="D54" s="15" t="str">
        <f ca="1" xml:space="preserve"> IFERROR(IF(
_xlfn.XLOOKUP($A54,PreferredList[Security_name],PreferredList[Fund_htt_exists]) = TRUE(),"H",""),"")</f>
        <v/>
      </c>
      <c r="E54" s="15" t="str">
        <f ca="1" xml:space="preserve"> IFERROR(IF(
_xlfn.XLOOKUP($A54,PreferredList[Security_name],PreferredList[Fund_smallercompanies_exists]) = TRUE(), "S",""),"")</f>
        <v/>
      </c>
      <c r="F54" s="15" t="str">
        <f ca="1" xml:space="preserve"> IFERROR(IF(
_xlfn.XLOOKUP($A54,PreferredList[Security_name],PreferredList[Fund_emergingmarkets_exists]) = TRUE(), "E",""),"")</f>
        <v/>
      </c>
      <c r="G54" s="15" t="str">
        <f ca="1" xml:space="preserve"> IFERROR(IF(
_xlfn.XLOOKUP($A54,PreferredList[Security_name],PreferredList[Fund_privateclient_or_AIM_exists]) = TRUE(), "P",""),"")</f>
        <v/>
      </c>
      <c r="H54" s="16"/>
      <c r="I54" s="16" t="str" cm="1">
        <f t="array" aca="1" ref="I54:I59" ca="1">_xlfn._xlws.SORT(
_xlfn.UNIQUE(
_xlfn._xlws.FILTER(PreferredList[Security_name],
(PreferredList[Preferred_list_exists]=TRUE())*(PreferredList[Equity_region]=I53)*(PreferredList[Fund_privateclient_or_AIM_exists]=FALSE()
)
)),1,1)</f>
        <v>Abcam ADS</v>
      </c>
      <c r="J54" s="15" t="str">
        <f ca="1" xml:space="preserve"> IFERROR(IF(
_xlfn.XLOOKUP($I54,PreferredList[Security_name],PreferredList[Fund_balanced_exists]) = TRUE(),"B",""),"")</f>
        <v/>
      </c>
      <c r="K54" s="15" t="str">
        <f ca="1" xml:space="preserve"> IFERROR(IF(
_xlfn.XLOOKUP($I54,PreferredList[Security_name],PreferredList[Fund_income_exists]) = TRUE(),"I",""),"")</f>
        <v/>
      </c>
      <c r="L54" s="15" t="str">
        <f ca="1" xml:space="preserve"> IFERROR(IF(
_xlfn.XLOOKUP($I54,PreferredList[Security_name],PreferredList[Fund_htt_exists]) = TRUE(),"H",""),"")</f>
        <v/>
      </c>
      <c r="M54" s="15" t="str">
        <f ca="1" xml:space="preserve"> IFERROR(IF(
_xlfn.XLOOKUP($I54,PreferredList[Security_name],PreferredList[Fund_smallercompanies_exists]) = TRUE(), "S",""),"")</f>
        <v>S</v>
      </c>
      <c r="N54" s="15" t="str">
        <f ca="1" xml:space="preserve"> IFERROR(IF(
_xlfn.XLOOKUP($I54,PreferredList[Security_name],PreferredList[Fund_emergingmarkets_exists]) = TRUE(), "E",""),"")</f>
        <v/>
      </c>
      <c r="O54" s="15" t="str">
        <f ca="1" xml:space="preserve"> IFERROR(IF(
_xlfn.XLOOKUP($I54,PreferredList[Security_name],PreferredList[Fund_privateclient_or_AIM_exists]) = TRUE(), "P",""),"")</f>
        <v/>
      </c>
      <c r="P54" s="16"/>
      <c r="Q54" s="16"/>
      <c r="R54" s="16"/>
      <c r="S54" s="16"/>
      <c r="T54" s="16"/>
      <c r="U54" s="16"/>
      <c r="V54" s="16"/>
      <c r="W54" s="16"/>
      <c r="X54" s="16"/>
      <c r="Y54" s="16"/>
      <c r="Z54" s="15" t="str">
        <f xml:space="preserve"> IFERROR(IF(
_xlfn.XLOOKUP($Y54,PreferredList[Security_name],PreferredList[Fund_balanced_exists]) = TRUE(),"B",""),"")</f>
        <v/>
      </c>
      <c r="AA54" s="15" t="str">
        <f xml:space="preserve"> IFERROR(IF(
_xlfn.XLOOKUP($Y54,PreferredList[Security_name],PreferredList[Fund_income_exists]) = TRUE(),"I",""),"")</f>
        <v/>
      </c>
      <c r="AB54" s="15" t="str">
        <f xml:space="preserve"> IFERROR(IF(
_xlfn.XLOOKUP($Y54,PreferredList[Security_name],PreferredList[Fund_htt_exists]) = TRUE(),"H",""),"")</f>
        <v/>
      </c>
      <c r="AC54" s="15" t="str">
        <f xml:space="preserve"> IFERROR(IF(
_xlfn.XLOOKUP($Y54,PreferredList[Security_name],PreferredList[Fund_smallercompanies_exists]) = TRUE(), "S",""),"")</f>
        <v/>
      </c>
      <c r="AD54" s="15" t="str">
        <f xml:space="preserve"> IFERROR(IF(
_xlfn.XLOOKUP($Y54,PreferredList[Security_name],PreferredList[Fund_emergingmarkets_exists]) = TRUE(), "E",""),"")</f>
        <v/>
      </c>
      <c r="AE54" s="15" t="str">
        <f xml:space="preserve"> IFERROR(IF(
_xlfn.XLOOKUP($Y54,PreferredList[Security_name],PreferredList[Fund_privateclient_or_AIM_exists]) = TRUE(), "P",""),"")</f>
        <v/>
      </c>
    </row>
    <row r="55" spans="1:31" ht="15" customHeight="1" x14ac:dyDescent="0.2">
      <c r="A55" s="7" t="str">
        <f ca="1"/>
        <v>Abbvie</v>
      </c>
      <c r="B55" s="15" t="str">
        <f ca="1" xml:space="preserve"> IFERROR(IF(
_xlfn.XLOOKUP($A55,PreferredList[Security_name],PreferredList[Fund_balanced_exists]) = TRUE(),"B",""),"")</f>
        <v/>
      </c>
      <c r="C55" s="15" t="str">
        <f ca="1" xml:space="preserve"> IFERROR(IF(
_xlfn.XLOOKUP($A55,PreferredList[Security_name],PreferredList[Fund_income_exists]) = TRUE(),"I",""),"")</f>
        <v>I</v>
      </c>
      <c r="D55" s="15" t="str">
        <f ca="1" xml:space="preserve"> IFERROR(IF(
_xlfn.XLOOKUP($A55,PreferredList[Security_name],PreferredList[Fund_htt_exists]) = TRUE(),"H",""),"")</f>
        <v/>
      </c>
      <c r="E55" s="15" t="str">
        <f ca="1" xml:space="preserve"> IFERROR(IF(
_xlfn.XLOOKUP($A55,PreferredList[Security_name],PreferredList[Fund_smallercompanies_exists]) = TRUE(), "S",""),"")</f>
        <v/>
      </c>
      <c r="F55" s="15" t="str">
        <f ca="1" xml:space="preserve"> IFERROR(IF(
_xlfn.XLOOKUP($A55,PreferredList[Security_name],PreferredList[Fund_emergingmarkets_exists]) = TRUE(), "E",""),"")</f>
        <v/>
      </c>
      <c r="G55" s="15" t="str">
        <f ca="1" xml:space="preserve"> IFERROR(IF(
_xlfn.XLOOKUP($A55,PreferredList[Security_name],PreferredList[Fund_privateclient_or_AIM_exists]) = TRUE(), "P",""),"")</f>
        <v/>
      </c>
      <c r="H55" s="16"/>
      <c r="I55" s="16" t="str">
        <f ca="1"/>
        <v>Energy Recovery</v>
      </c>
      <c r="J55" s="15" t="str">
        <f ca="1" xml:space="preserve"> IFERROR(IF(
_xlfn.XLOOKUP($I55,PreferredList[Security_name],PreferredList[Fund_balanced_exists]) = TRUE(),"B",""),"")</f>
        <v/>
      </c>
      <c r="K55" s="15" t="str">
        <f ca="1" xml:space="preserve"> IFERROR(IF(
_xlfn.XLOOKUP($I55,PreferredList[Security_name],PreferredList[Fund_income_exists]) = TRUE(),"I",""),"")</f>
        <v/>
      </c>
      <c r="L55" s="15" t="str">
        <f ca="1" xml:space="preserve"> IFERROR(IF(
_xlfn.XLOOKUP($I55,PreferredList[Security_name],PreferredList[Fund_htt_exists]) = TRUE(),"H",""),"")</f>
        <v/>
      </c>
      <c r="M55" s="15" t="str">
        <f ca="1" xml:space="preserve"> IFERROR(IF(
_xlfn.XLOOKUP($I55,PreferredList[Security_name],PreferredList[Fund_smallercompanies_exists]) = TRUE(), "S",""),"")</f>
        <v>S</v>
      </c>
      <c r="N55" s="15" t="str">
        <f ca="1" xml:space="preserve"> IFERROR(IF(
_xlfn.XLOOKUP($I55,PreferredList[Security_name],PreferredList[Fund_emergingmarkets_exists]) = TRUE(), "E",""),"")</f>
        <v/>
      </c>
      <c r="O55" s="15" t="str">
        <f ca="1" xml:space="preserve"> IFERROR(IF(
_xlfn.XLOOKUP($I55,PreferredList[Security_name],PreferredList[Fund_privateclient_or_AIM_exists]) = TRUE(), "P",""),"")</f>
        <v/>
      </c>
      <c r="P55" s="16"/>
      <c r="Q55" s="16"/>
      <c r="R55" s="16"/>
      <c r="S55" s="16"/>
      <c r="T55" s="16"/>
      <c r="U55" s="16"/>
      <c r="V55" s="16"/>
      <c r="W55" s="16"/>
      <c r="X55" s="16"/>
      <c r="Y55" s="16"/>
      <c r="Z55" s="15" t="str">
        <f xml:space="preserve"> IFERROR(IF(
_xlfn.XLOOKUP($Y55,PreferredList[Security_name],PreferredList[Fund_balanced_exists]) = TRUE(),"B",""),"")</f>
        <v/>
      </c>
      <c r="AA55" s="15" t="str">
        <f xml:space="preserve"> IFERROR(IF(
_xlfn.XLOOKUP($Y55,PreferredList[Security_name],PreferredList[Fund_income_exists]) = TRUE(),"I",""),"")</f>
        <v/>
      </c>
      <c r="AB55" s="15" t="str">
        <f xml:space="preserve"> IFERROR(IF(
_xlfn.XLOOKUP($Y55,PreferredList[Security_name],PreferredList[Fund_htt_exists]) = TRUE(),"H",""),"")</f>
        <v/>
      </c>
      <c r="AC55" s="15" t="str">
        <f xml:space="preserve"> IFERROR(IF(
_xlfn.XLOOKUP($Y55,PreferredList[Security_name],PreferredList[Fund_smallercompanies_exists]) = TRUE(), "S",""),"")</f>
        <v/>
      </c>
      <c r="AD55" s="15" t="str">
        <f xml:space="preserve"> IFERROR(IF(
_xlfn.XLOOKUP($Y55,PreferredList[Security_name],PreferredList[Fund_emergingmarkets_exists]) = TRUE(), "E",""),"")</f>
        <v/>
      </c>
      <c r="AE55" s="15" t="str">
        <f xml:space="preserve"> IFERROR(IF(
_xlfn.XLOOKUP($Y55,PreferredList[Security_name],PreferredList[Fund_privateclient_or_AIM_exists]) = TRUE(), "P",""),"")</f>
        <v/>
      </c>
    </row>
    <row r="56" spans="1:31" ht="15" customHeight="1" x14ac:dyDescent="0.2">
      <c r="A56" s="7" t="str">
        <f ca="1"/>
        <v>Becton Dickinson</v>
      </c>
      <c r="B56" s="15" t="str">
        <f ca="1" xml:space="preserve"> IFERROR(IF(
_xlfn.XLOOKUP($A56,PreferredList[Security_name],PreferredList[Fund_balanced_exists]) = TRUE(),"B",""),"")</f>
        <v>B</v>
      </c>
      <c r="C56" s="15" t="str">
        <f ca="1" xml:space="preserve"> IFERROR(IF(
_xlfn.XLOOKUP($A56,PreferredList[Security_name],PreferredList[Fund_income_exists]) = TRUE(),"I",""),"")</f>
        <v/>
      </c>
      <c r="D56" s="15" t="str">
        <f ca="1" xml:space="preserve"> IFERROR(IF(
_xlfn.XLOOKUP($A56,PreferredList[Security_name],PreferredList[Fund_htt_exists]) = TRUE(),"H",""),"")</f>
        <v>H</v>
      </c>
      <c r="E56" s="15" t="str">
        <f ca="1" xml:space="preserve"> IFERROR(IF(
_xlfn.XLOOKUP($A56,PreferredList[Security_name],PreferredList[Fund_smallercompanies_exists]) = TRUE(), "S",""),"")</f>
        <v/>
      </c>
      <c r="F56" s="15" t="str">
        <f ca="1" xml:space="preserve"> IFERROR(IF(
_xlfn.XLOOKUP($A56,PreferredList[Security_name],PreferredList[Fund_emergingmarkets_exists]) = TRUE(), "E",""),"")</f>
        <v/>
      </c>
      <c r="G56" s="15" t="str">
        <f ca="1" xml:space="preserve"> IFERROR(IF(
_xlfn.XLOOKUP($A56,PreferredList[Security_name],PreferredList[Fund_privateclient_or_AIM_exists]) = TRUE(), "P",""),"")</f>
        <v/>
      </c>
      <c r="H56" s="16"/>
      <c r="I56" s="16" t="str">
        <f ca="1"/>
        <v>Helios Technologies</v>
      </c>
      <c r="J56" s="15" t="str">
        <f ca="1" xml:space="preserve"> IFERROR(IF(
_xlfn.XLOOKUP($I56,PreferredList[Security_name],PreferredList[Fund_balanced_exists]) = TRUE(),"B",""),"")</f>
        <v/>
      </c>
      <c r="K56" s="15" t="str">
        <f ca="1" xml:space="preserve"> IFERROR(IF(
_xlfn.XLOOKUP($I56,PreferredList[Security_name],PreferredList[Fund_income_exists]) = TRUE(),"I",""),"")</f>
        <v/>
      </c>
      <c r="L56" s="15" t="str">
        <f ca="1" xml:space="preserve"> IFERROR(IF(
_xlfn.XLOOKUP($I56,PreferredList[Security_name],PreferredList[Fund_htt_exists]) = TRUE(),"H",""),"")</f>
        <v/>
      </c>
      <c r="M56" s="15" t="str">
        <f ca="1" xml:space="preserve"> IFERROR(IF(
_xlfn.XLOOKUP($I56,PreferredList[Security_name],PreferredList[Fund_smallercompanies_exists]) = TRUE(), "S",""),"")</f>
        <v>S</v>
      </c>
      <c r="N56" s="15" t="str">
        <f ca="1" xml:space="preserve"> IFERROR(IF(
_xlfn.XLOOKUP($I56,PreferredList[Security_name],PreferredList[Fund_emergingmarkets_exists]) = TRUE(), "E",""),"")</f>
        <v/>
      </c>
      <c r="O56" s="15" t="str">
        <f ca="1" xml:space="preserve"> IFERROR(IF(
_xlfn.XLOOKUP($I56,PreferredList[Security_name],PreferredList[Fund_privateclient_or_AIM_exists]) = TRUE(), "P",""),"")</f>
        <v/>
      </c>
      <c r="P56" s="16"/>
      <c r="Q56" s="16"/>
      <c r="R56" s="16"/>
      <c r="S56" s="16"/>
      <c r="T56" s="16"/>
      <c r="U56" s="16"/>
      <c r="V56" s="16"/>
      <c r="W56" s="16"/>
      <c r="X56" s="16"/>
      <c r="Y56" s="16"/>
      <c r="Z56" s="16"/>
      <c r="AA56" s="16"/>
      <c r="AB56" s="16"/>
      <c r="AC56" s="16"/>
      <c r="AD56" s="16"/>
      <c r="AE56" s="16"/>
    </row>
    <row r="57" spans="1:31" ht="15" customHeight="1" x14ac:dyDescent="0.2">
      <c r="A57" s="7" t="str">
        <f ca="1"/>
        <v>Cisco Systems</v>
      </c>
      <c r="B57" s="15" t="str">
        <f ca="1" xml:space="preserve"> IFERROR(IF(
_xlfn.XLOOKUP($A57,PreferredList[Security_name],PreferredList[Fund_balanced_exists]) = TRUE(),"B",""),"")</f>
        <v/>
      </c>
      <c r="C57" s="15" t="str">
        <f ca="1" xml:space="preserve"> IFERROR(IF(
_xlfn.XLOOKUP($A57,PreferredList[Security_name],PreferredList[Fund_income_exists]) = TRUE(),"I",""),"")</f>
        <v>I</v>
      </c>
      <c r="D57" s="15" t="str">
        <f ca="1" xml:space="preserve"> IFERROR(IF(
_xlfn.XLOOKUP($A57,PreferredList[Security_name],PreferredList[Fund_htt_exists]) = TRUE(),"H",""),"")</f>
        <v/>
      </c>
      <c r="E57" s="15" t="str">
        <f ca="1" xml:space="preserve"> IFERROR(IF(
_xlfn.XLOOKUP($A57,PreferredList[Security_name],PreferredList[Fund_smallercompanies_exists]) = TRUE(), "S",""),"")</f>
        <v/>
      </c>
      <c r="F57" s="15" t="str">
        <f ca="1" xml:space="preserve"> IFERROR(IF(
_xlfn.XLOOKUP($A57,PreferredList[Security_name],PreferredList[Fund_emergingmarkets_exists]) = TRUE(), "E",""),"")</f>
        <v/>
      </c>
      <c r="G57" s="15" t="str">
        <f ca="1" xml:space="preserve"> IFERROR(IF(
_xlfn.XLOOKUP($A57,PreferredList[Security_name],PreferredList[Fund_privateclient_or_AIM_exists]) = TRUE(), "P",""),"")</f>
        <v/>
      </c>
      <c r="H57" s="16"/>
      <c r="I57" s="16" t="str">
        <f ca="1"/>
        <v>Omnicell</v>
      </c>
      <c r="J57" s="15" t="str">
        <f ca="1" xml:space="preserve"> IFERROR(IF(
_xlfn.XLOOKUP($I57,PreferredList[Security_name],PreferredList[Fund_balanced_exists]) = TRUE(),"B",""),"")</f>
        <v/>
      </c>
      <c r="K57" s="15" t="str">
        <f ca="1" xml:space="preserve"> IFERROR(IF(
_xlfn.XLOOKUP($I57,PreferredList[Security_name],PreferredList[Fund_income_exists]) = TRUE(),"I",""),"")</f>
        <v/>
      </c>
      <c r="L57" s="15" t="str">
        <f ca="1" xml:space="preserve"> IFERROR(IF(
_xlfn.XLOOKUP($I57,PreferredList[Security_name],PreferredList[Fund_htt_exists]) = TRUE(),"H",""),"")</f>
        <v/>
      </c>
      <c r="M57" s="15" t="str">
        <f ca="1" xml:space="preserve"> IFERROR(IF(
_xlfn.XLOOKUP($I57,PreferredList[Security_name],PreferredList[Fund_smallercompanies_exists]) = TRUE(), "S",""),"")</f>
        <v>S</v>
      </c>
      <c r="N57" s="15" t="str">
        <f ca="1" xml:space="preserve"> IFERROR(IF(
_xlfn.XLOOKUP($I57,PreferredList[Security_name],PreferredList[Fund_emergingmarkets_exists]) = TRUE(), "E",""),"")</f>
        <v/>
      </c>
      <c r="O57" s="15" t="str">
        <f ca="1" xml:space="preserve"> IFERROR(IF(
_xlfn.XLOOKUP($I57,PreferredList[Security_name],PreferredList[Fund_privateclient_or_AIM_exists]) = TRUE(), "P",""),"")</f>
        <v/>
      </c>
      <c r="P57" s="16"/>
      <c r="Q57" s="16"/>
      <c r="R57" s="16"/>
      <c r="S57" s="16"/>
      <c r="T57" s="16"/>
      <c r="U57" s="16"/>
      <c r="V57" s="16"/>
      <c r="W57" s="16"/>
      <c r="X57" s="16"/>
      <c r="Y57" s="14" t="s">
        <v>575</v>
      </c>
      <c r="Z57" s="12" t="s">
        <v>544</v>
      </c>
      <c r="AA57" s="12" t="s">
        <v>545</v>
      </c>
      <c r="AB57" s="12" t="s">
        <v>546</v>
      </c>
      <c r="AC57" s="12" t="s">
        <v>547</v>
      </c>
      <c r="AD57" s="12" t="s">
        <v>548</v>
      </c>
      <c r="AE57" s="12" t="s">
        <v>549</v>
      </c>
    </row>
    <row r="58" spans="1:31" ht="15" customHeight="1" x14ac:dyDescent="0.2">
      <c r="A58" s="7" t="str">
        <f ca="1"/>
        <v>Ecolab</v>
      </c>
      <c r="B58" s="15" t="str">
        <f ca="1" xml:space="preserve"> IFERROR(IF(
_xlfn.XLOOKUP($A58,PreferredList[Security_name],PreferredList[Fund_balanced_exists]) = TRUE(),"B",""),"")</f>
        <v>B</v>
      </c>
      <c r="C58" s="15" t="str">
        <f ca="1" xml:space="preserve"> IFERROR(IF(
_xlfn.XLOOKUP($A58,PreferredList[Security_name],PreferredList[Fund_income_exists]) = TRUE(),"I",""),"")</f>
        <v/>
      </c>
      <c r="D58" s="15" t="str">
        <f ca="1" xml:space="preserve"> IFERROR(IF(
_xlfn.XLOOKUP($A58,PreferredList[Security_name],PreferredList[Fund_htt_exists]) = TRUE(),"H",""),"")</f>
        <v>H</v>
      </c>
      <c r="E58" s="15" t="str">
        <f ca="1" xml:space="preserve"> IFERROR(IF(
_xlfn.XLOOKUP($A58,PreferredList[Security_name],PreferredList[Fund_smallercompanies_exists]) = TRUE(), "S",""),"")</f>
        <v/>
      </c>
      <c r="F58" s="15" t="str">
        <f ca="1" xml:space="preserve"> IFERROR(IF(
_xlfn.XLOOKUP($A58,PreferredList[Security_name],PreferredList[Fund_emergingmarkets_exists]) = TRUE(), "E",""),"")</f>
        <v/>
      </c>
      <c r="G58" s="15" t="str">
        <f ca="1" xml:space="preserve"> IFERROR(IF(
_xlfn.XLOOKUP($A58,PreferredList[Security_name],PreferredList[Fund_privateclient_or_AIM_exists]) = TRUE(), "P",""),"")</f>
        <v/>
      </c>
      <c r="H58" s="16"/>
      <c r="I58" s="16" t="str">
        <f ca="1"/>
        <v>US Physical Therapy</v>
      </c>
      <c r="J58" s="15" t="str">
        <f ca="1" xml:space="preserve"> IFERROR(IF(
_xlfn.XLOOKUP($I58,PreferredList[Security_name],PreferredList[Fund_balanced_exists]) = TRUE(),"B",""),"")</f>
        <v/>
      </c>
      <c r="K58" s="15" t="str">
        <f ca="1" xml:space="preserve"> IFERROR(IF(
_xlfn.XLOOKUP($I58,PreferredList[Security_name],PreferredList[Fund_income_exists]) = TRUE(),"I",""),"")</f>
        <v/>
      </c>
      <c r="L58" s="15" t="str">
        <f ca="1" xml:space="preserve"> IFERROR(IF(
_xlfn.XLOOKUP($I58,PreferredList[Security_name],PreferredList[Fund_htt_exists]) = TRUE(),"H",""),"")</f>
        <v/>
      </c>
      <c r="M58" s="15" t="str">
        <f ca="1" xml:space="preserve"> IFERROR(IF(
_xlfn.XLOOKUP($I58,PreferredList[Security_name],PreferredList[Fund_smallercompanies_exists]) = TRUE(), "S",""),"")</f>
        <v>S</v>
      </c>
      <c r="N58" s="15" t="str">
        <f ca="1" xml:space="preserve"> IFERROR(IF(
_xlfn.XLOOKUP($I58,PreferredList[Security_name],PreferredList[Fund_emergingmarkets_exists]) = TRUE(), "E",""),"")</f>
        <v/>
      </c>
      <c r="O58" s="15" t="str">
        <f ca="1" xml:space="preserve"> IFERROR(IF(
_xlfn.XLOOKUP($I58,PreferredList[Security_name],PreferredList[Fund_privateclient_or_AIM_exists]) = TRUE(), "P",""),"")</f>
        <v/>
      </c>
      <c r="P58" s="16"/>
      <c r="Q58" s="16"/>
      <c r="R58" s="16"/>
      <c r="S58" s="16"/>
      <c r="T58" s="16"/>
      <c r="U58" s="16"/>
      <c r="V58" s="16"/>
      <c r="W58" s="16"/>
      <c r="X58" s="16"/>
      <c r="Y58" s="16" t="str" cm="1">
        <f t="array" aca="1" ref="Y58" ca="1">_xlfn._xlws.SORT(
_xlfn.UNIQUE(
_xlfn._xlws.FILTER(PreferredList[Security_name],
(PreferredList[Preferred_list_exists]=TRUE())*(PreferredList[Equity_region]=Y57)
)
),1,1
)</f>
        <v>MTN Group</v>
      </c>
      <c r="Z58" s="15" t="str">
        <f ca="1" xml:space="preserve"> IFERROR(IF(
_xlfn.XLOOKUP($Y58,PreferredList[Security_name],PreferredList[Fund_balanced_exists]) = TRUE(),"B",""),"")</f>
        <v/>
      </c>
      <c r="AA58" s="15" t="str">
        <f ca="1" xml:space="preserve"> IFERROR(IF(
_xlfn.XLOOKUP($Y58,PreferredList[Security_name],PreferredList[Fund_income_exists]) = TRUE(),"I",""),"")</f>
        <v/>
      </c>
      <c r="AB58" s="15" t="str">
        <f ca="1" xml:space="preserve"> IFERROR(IF(
_xlfn.XLOOKUP($Y58,PreferredList[Security_name],PreferredList[Fund_htt_exists]) = TRUE(),"H",""),"")</f>
        <v/>
      </c>
      <c r="AC58" s="15" t="str">
        <f ca="1" xml:space="preserve"> IFERROR(IF(
_xlfn.XLOOKUP($Y58,PreferredList[Security_name],PreferredList[Fund_smallercompanies_exists]) = TRUE(), "S",""),"")</f>
        <v/>
      </c>
      <c r="AD58" s="15" t="str">
        <f ca="1" xml:space="preserve"> IFERROR(IF(
_xlfn.XLOOKUP($Y58,PreferredList[Security_name],PreferredList[Fund_emergingmarkets_exists]) = TRUE(), "E",""),"")</f>
        <v>E</v>
      </c>
      <c r="AE58" s="15" t="str">
        <f ca="1" xml:space="preserve"> IFERROR(IF(
_xlfn.XLOOKUP($Y58,PreferredList[Security_name],PreferredList[Fund_privateclient_or_AIM_exists]) = TRUE(), "P",""),"")</f>
        <v/>
      </c>
    </row>
    <row r="59" spans="1:31" ht="15" customHeight="1" x14ac:dyDescent="0.2">
      <c r="A59" s="7" t="str">
        <f ca="1"/>
        <v>Edwards Lifesciences</v>
      </c>
      <c r="B59" s="15" t="str">
        <f ca="1" xml:space="preserve"> IFERROR(IF(
_xlfn.XLOOKUP($A59,PreferredList[Security_name],PreferredList[Fund_balanced_exists]) = TRUE(),"B",""),"")</f>
        <v>B</v>
      </c>
      <c r="C59" s="15" t="str">
        <f ca="1" xml:space="preserve"> IFERROR(IF(
_xlfn.XLOOKUP($A59,PreferredList[Security_name],PreferredList[Fund_income_exists]) = TRUE(),"I",""),"")</f>
        <v/>
      </c>
      <c r="D59" s="15" t="str">
        <f ca="1" xml:space="preserve"> IFERROR(IF(
_xlfn.XLOOKUP($A59,PreferredList[Security_name],PreferredList[Fund_htt_exists]) = TRUE(),"H",""),"")</f>
        <v>H</v>
      </c>
      <c r="E59" s="15" t="str">
        <f ca="1" xml:space="preserve"> IFERROR(IF(
_xlfn.XLOOKUP($A59,PreferredList[Security_name],PreferredList[Fund_smallercompanies_exists]) = TRUE(), "S",""),"")</f>
        <v/>
      </c>
      <c r="F59" s="15" t="str">
        <f ca="1" xml:space="preserve"> IFERROR(IF(
_xlfn.XLOOKUP($A59,PreferredList[Security_name],PreferredList[Fund_emergingmarkets_exists]) = TRUE(), "E",""),"")</f>
        <v/>
      </c>
      <c r="G59" s="15" t="str">
        <f ca="1" xml:space="preserve"> IFERROR(IF(
_xlfn.XLOOKUP($A59,PreferredList[Security_name],PreferredList[Fund_privateclient_or_AIM_exists]) = TRUE(), "P",""),"")</f>
        <v/>
      </c>
      <c r="H59" s="16"/>
      <c r="I59" s="16" t="str">
        <f ca="1"/>
        <v>Watsco</v>
      </c>
      <c r="J59" s="15" t="str">
        <f ca="1" xml:space="preserve"> IFERROR(IF(
_xlfn.XLOOKUP($I59,PreferredList[Security_name],PreferredList[Fund_balanced_exists]) = TRUE(),"B",""),"")</f>
        <v>B</v>
      </c>
      <c r="K59" s="15" t="str">
        <f ca="1" xml:space="preserve"> IFERROR(IF(
_xlfn.XLOOKUP($I59,PreferredList[Security_name],PreferredList[Fund_income_exists]) = TRUE(),"I",""),"")</f>
        <v>I</v>
      </c>
      <c r="L59" s="15" t="str">
        <f ca="1" xml:space="preserve"> IFERROR(IF(
_xlfn.XLOOKUP($I59,PreferredList[Security_name],PreferredList[Fund_htt_exists]) = TRUE(),"H",""),"")</f>
        <v>H</v>
      </c>
      <c r="M59" s="15" t="str">
        <f ca="1" xml:space="preserve"> IFERROR(IF(
_xlfn.XLOOKUP($I59,PreferredList[Security_name],PreferredList[Fund_smallercompanies_exists]) = TRUE(), "S",""),"")</f>
        <v>S</v>
      </c>
      <c r="N59" s="15" t="str">
        <f ca="1" xml:space="preserve"> IFERROR(IF(
_xlfn.XLOOKUP($I59,PreferredList[Security_name],PreferredList[Fund_emergingmarkets_exists]) = TRUE(), "E",""),"")</f>
        <v/>
      </c>
      <c r="O59" s="15" t="str">
        <f ca="1" xml:space="preserve"> IFERROR(IF(
_xlfn.XLOOKUP($I59,PreferredList[Security_name],PreferredList[Fund_privateclient_or_AIM_exists]) = TRUE(), "P",""),"")</f>
        <v/>
      </c>
      <c r="P59" s="16"/>
      <c r="Q59" s="16"/>
      <c r="R59" s="16"/>
      <c r="S59" s="16"/>
      <c r="T59" s="16"/>
      <c r="U59" s="16"/>
      <c r="V59" s="16"/>
      <c r="W59" s="16"/>
      <c r="X59" s="16"/>
      <c r="Y59" s="16"/>
      <c r="Z59" s="15" t="str">
        <f xml:space="preserve"> IFERROR(IF(
_xlfn.XLOOKUP($Y59,PreferredList[Security_name],PreferredList[Fund_balanced_exists]) = TRUE(),"B",""),"")</f>
        <v/>
      </c>
      <c r="AA59" s="15" t="str">
        <f xml:space="preserve"> IFERROR(IF(
_xlfn.XLOOKUP($Y59,PreferredList[Security_name],PreferredList[Fund_income_exists]) = TRUE(),"I",""),"")</f>
        <v/>
      </c>
      <c r="AB59" s="15" t="str">
        <f xml:space="preserve"> IFERROR(IF(
_xlfn.XLOOKUP($Y59,PreferredList[Security_name],PreferredList[Fund_htt_exists]) = TRUE(),"H",""),"")</f>
        <v/>
      </c>
      <c r="AC59" s="15" t="str">
        <f xml:space="preserve"> IFERROR(IF(
_xlfn.XLOOKUP($Y59,PreferredList[Security_name],PreferredList[Fund_smallercompanies_exists]) = TRUE(), "S",""),"")</f>
        <v/>
      </c>
      <c r="AD59" s="15" t="str">
        <f xml:space="preserve"> IFERROR(IF(
_xlfn.XLOOKUP($Y59,PreferredList[Security_name],PreferredList[Fund_emergingmarkets_exists]) = TRUE(), "E",""),"")</f>
        <v/>
      </c>
      <c r="AE59" s="15" t="str">
        <f xml:space="preserve"> IFERROR(IF(
_xlfn.XLOOKUP($Y59,PreferredList[Security_name],PreferredList[Fund_privateclient_or_AIM_exists]) = TRUE(), "P",""),"")</f>
        <v/>
      </c>
    </row>
    <row r="60" spans="1:31" ht="15" customHeight="1" x14ac:dyDescent="0.2">
      <c r="A60" s="7" t="str">
        <f ca="1"/>
        <v>Flowers Foods</v>
      </c>
      <c r="B60" s="15" t="str">
        <f ca="1" xml:space="preserve"> IFERROR(IF(
_xlfn.XLOOKUP($A60,PreferredList[Security_name],PreferredList[Fund_balanced_exists]) = TRUE(),"B",""),"")</f>
        <v/>
      </c>
      <c r="C60" s="15" t="str">
        <f ca="1" xml:space="preserve"> IFERROR(IF(
_xlfn.XLOOKUP($A60,PreferredList[Security_name],PreferredList[Fund_income_exists]) = TRUE(),"I",""),"")</f>
        <v>I</v>
      </c>
      <c r="D60" s="15" t="str">
        <f ca="1" xml:space="preserve"> IFERROR(IF(
_xlfn.XLOOKUP($A60,PreferredList[Security_name],PreferredList[Fund_htt_exists]) = TRUE(),"H",""),"")</f>
        <v/>
      </c>
      <c r="E60" s="15" t="str">
        <f ca="1" xml:space="preserve"> IFERROR(IF(
_xlfn.XLOOKUP($A60,PreferredList[Security_name],PreferredList[Fund_smallercompanies_exists]) = TRUE(), "S",""),"")</f>
        <v/>
      </c>
      <c r="F60" s="15" t="str">
        <f ca="1" xml:space="preserve"> IFERROR(IF(
_xlfn.XLOOKUP($A60,PreferredList[Security_name],PreferredList[Fund_emergingmarkets_exists]) = TRUE(), "E",""),"")</f>
        <v/>
      </c>
      <c r="G60" s="15" t="str">
        <f ca="1" xml:space="preserve"> IFERROR(IF(
_xlfn.XLOOKUP($A60,PreferredList[Security_name],PreferredList[Fund_privateclient_or_AIM_exists]) = TRUE(), "P",""),"")</f>
        <v/>
      </c>
      <c r="H60" s="16"/>
      <c r="I60" s="16"/>
      <c r="J60" s="16"/>
      <c r="K60" s="16"/>
      <c r="L60" s="16"/>
      <c r="M60" s="16"/>
      <c r="N60" s="16"/>
      <c r="O60" s="16"/>
      <c r="P60" s="16"/>
      <c r="Q60" s="16"/>
      <c r="R60" s="16"/>
      <c r="S60" s="16"/>
      <c r="T60" s="16"/>
      <c r="U60" s="16"/>
      <c r="V60" s="16"/>
      <c r="W60" s="16"/>
      <c r="X60" s="16"/>
      <c r="Y60" s="16"/>
      <c r="Z60" s="15" t="str">
        <f xml:space="preserve"> IFERROR(IF(
_xlfn.XLOOKUP($Y60,PreferredList[Security_name],PreferredList[Fund_balanced_exists]) = TRUE(),"B",""),"")</f>
        <v/>
      </c>
      <c r="AA60" s="15" t="str">
        <f xml:space="preserve"> IFERROR(IF(
_xlfn.XLOOKUP($Y60,PreferredList[Security_name],PreferredList[Fund_income_exists]) = TRUE(),"I",""),"")</f>
        <v/>
      </c>
      <c r="AB60" s="15" t="str">
        <f xml:space="preserve"> IFERROR(IF(
_xlfn.XLOOKUP($Y60,PreferredList[Security_name],PreferredList[Fund_htt_exists]) = TRUE(),"H",""),"")</f>
        <v/>
      </c>
      <c r="AC60" s="15" t="str">
        <f xml:space="preserve"> IFERROR(IF(
_xlfn.XLOOKUP($Y60,PreferredList[Security_name],PreferredList[Fund_smallercompanies_exists]) = TRUE(), "S",""),"")</f>
        <v/>
      </c>
      <c r="AD60" s="15" t="str">
        <f xml:space="preserve"> IFERROR(IF(
_xlfn.XLOOKUP($Y60,PreferredList[Security_name],PreferredList[Fund_emergingmarkets_exists]) = TRUE(), "E",""),"")</f>
        <v/>
      </c>
      <c r="AE60" s="15" t="str">
        <f xml:space="preserve"> IFERROR(IF(
_xlfn.XLOOKUP($Y60,PreferredList[Security_name],PreferredList[Fund_privateclient_or_AIM_exists]) = TRUE(), "P",""),"")</f>
        <v/>
      </c>
    </row>
    <row r="61" spans="1:31" ht="15" customHeight="1" x14ac:dyDescent="0.2">
      <c r="A61" s="7" t="str">
        <f ca="1"/>
        <v xml:space="preserve">Mettler Toledo </v>
      </c>
      <c r="B61" s="15" t="str">
        <f ca="1" xml:space="preserve"> IFERROR(IF(
_xlfn.XLOOKUP($A61,PreferredList[Security_name],PreferredList[Fund_balanced_exists]) = TRUE(),"B",""),"")</f>
        <v>B</v>
      </c>
      <c r="C61" s="15" t="str">
        <f ca="1" xml:space="preserve"> IFERROR(IF(
_xlfn.XLOOKUP($A61,PreferredList[Security_name],PreferredList[Fund_income_exists]) = TRUE(),"I",""),"")</f>
        <v/>
      </c>
      <c r="D61" s="15" t="str">
        <f ca="1" xml:space="preserve"> IFERROR(IF(
_xlfn.XLOOKUP($A61,PreferredList[Security_name],PreferredList[Fund_htt_exists]) = TRUE(),"H",""),"")</f>
        <v>H</v>
      </c>
      <c r="E61" s="15" t="str">
        <f ca="1" xml:space="preserve"> IFERROR(IF(
_xlfn.XLOOKUP($A61,PreferredList[Security_name],PreferredList[Fund_smallercompanies_exists]) = TRUE(), "S",""),"")</f>
        <v/>
      </c>
      <c r="F61" s="15" t="str">
        <f ca="1" xml:space="preserve"> IFERROR(IF(
_xlfn.XLOOKUP($A61,PreferredList[Security_name],PreferredList[Fund_emergingmarkets_exists]) = TRUE(), "E",""),"")</f>
        <v/>
      </c>
      <c r="G61" s="15" t="str">
        <f ca="1" xml:space="preserve"> IFERROR(IF(
_xlfn.XLOOKUP($A61,PreferredList[Security_name],PreferredList[Fund_privateclient_or_AIM_exists]) = TRUE(), "P",""),"")</f>
        <v/>
      </c>
      <c r="H61" s="16"/>
      <c r="I61" s="16"/>
      <c r="J61" s="16"/>
      <c r="K61" s="16"/>
      <c r="L61" s="16"/>
      <c r="M61" s="16"/>
      <c r="N61" s="16"/>
      <c r="O61" s="16"/>
      <c r="P61" s="16"/>
      <c r="Q61" s="16"/>
      <c r="R61" s="16"/>
      <c r="S61" s="16"/>
      <c r="T61" s="16"/>
      <c r="U61" s="16"/>
      <c r="V61" s="16"/>
      <c r="W61" s="16"/>
      <c r="X61" s="16"/>
      <c r="Y61" s="16"/>
      <c r="Z61" s="15" t="str">
        <f xml:space="preserve"> IFERROR(IF(
_xlfn.XLOOKUP($Y61,PreferredList[Security_name],PreferredList[Fund_balanced_exists]) = TRUE(),"B",""),"")</f>
        <v/>
      </c>
      <c r="AA61" s="15" t="str">
        <f xml:space="preserve"> IFERROR(IF(
_xlfn.XLOOKUP($Y61,PreferredList[Security_name],PreferredList[Fund_income_exists]) = TRUE(),"I",""),"")</f>
        <v/>
      </c>
      <c r="AB61" s="15" t="str">
        <f xml:space="preserve"> IFERROR(IF(
_xlfn.XLOOKUP($Y61,PreferredList[Security_name],PreferredList[Fund_htt_exists]) = TRUE(),"H",""),"")</f>
        <v/>
      </c>
      <c r="AC61" s="15" t="str">
        <f xml:space="preserve"> IFERROR(IF(
_xlfn.XLOOKUP($Y61,PreferredList[Security_name],PreferredList[Fund_smallercompanies_exists]) = TRUE(), "S",""),"")</f>
        <v/>
      </c>
      <c r="AD61" s="15" t="str">
        <f xml:space="preserve"> IFERROR(IF(
_xlfn.XLOOKUP($Y61,PreferredList[Security_name],PreferredList[Fund_emergingmarkets_exists]) = TRUE(), "E",""),"")</f>
        <v/>
      </c>
      <c r="AE61" s="15" t="str">
        <f xml:space="preserve"> IFERROR(IF(
_xlfn.XLOOKUP($Y61,PreferredList[Security_name],PreferredList[Fund_privateclient_or_AIM_exists]) = TRUE(), "P",""),"")</f>
        <v/>
      </c>
    </row>
    <row r="62" spans="1:31" ht="15" customHeight="1" x14ac:dyDescent="0.2">
      <c r="A62" s="7" t="str">
        <f ca="1"/>
        <v>Microsoft</v>
      </c>
      <c r="B62" s="15" t="str">
        <f ca="1" xml:space="preserve"> IFERROR(IF(
_xlfn.XLOOKUP($A62,PreferredList[Security_name],PreferredList[Fund_balanced_exists]) = TRUE(),"B",""),"")</f>
        <v>B</v>
      </c>
      <c r="C62" s="15" t="str">
        <f ca="1" xml:space="preserve"> IFERROR(IF(
_xlfn.XLOOKUP($A62,PreferredList[Security_name],PreferredList[Fund_income_exists]) = TRUE(),"I",""),"")</f>
        <v/>
      </c>
      <c r="D62" s="15" t="str">
        <f ca="1" xml:space="preserve"> IFERROR(IF(
_xlfn.XLOOKUP($A62,PreferredList[Security_name],PreferredList[Fund_htt_exists]) = TRUE(),"H",""),"")</f>
        <v>H</v>
      </c>
      <c r="E62" s="15" t="str">
        <f ca="1" xml:space="preserve"> IFERROR(IF(
_xlfn.XLOOKUP($A62,PreferredList[Security_name],PreferredList[Fund_smallercompanies_exists]) = TRUE(), "S",""),"")</f>
        <v/>
      </c>
      <c r="F62" s="15" t="str">
        <f ca="1" xml:space="preserve"> IFERROR(IF(
_xlfn.XLOOKUP($A62,PreferredList[Security_name],PreferredList[Fund_emergingmarkets_exists]) = TRUE(), "E",""),"")</f>
        <v/>
      </c>
      <c r="G62" s="15" t="str">
        <f ca="1" xml:space="preserve"> IFERROR(IF(
_xlfn.XLOOKUP($A62,PreferredList[Security_name],PreferredList[Fund_privateclient_or_AIM_exists]) = TRUE(), "P",""),"")</f>
        <v/>
      </c>
      <c r="H62" s="16"/>
      <c r="I62" s="16"/>
      <c r="J62" s="16"/>
      <c r="K62" s="16"/>
      <c r="L62" s="16"/>
      <c r="M62" s="16"/>
      <c r="N62" s="16"/>
      <c r="O62" s="16"/>
      <c r="P62" s="16"/>
      <c r="Q62" s="16"/>
      <c r="R62" s="16"/>
      <c r="S62" s="16"/>
      <c r="T62" s="16"/>
      <c r="U62" s="16"/>
      <c r="V62" s="16"/>
      <c r="W62" s="16"/>
      <c r="X62" s="16"/>
      <c r="Y62" s="16"/>
      <c r="Z62" s="16"/>
      <c r="AA62" s="16"/>
      <c r="AB62" s="16"/>
      <c r="AC62" s="16"/>
      <c r="AD62" s="16"/>
      <c r="AE62" s="16"/>
    </row>
    <row r="63" spans="1:31" ht="15" customHeight="1" x14ac:dyDescent="0.2">
      <c r="A63" s="7" t="str">
        <f ca="1"/>
        <v>National Retail Properties Inc</v>
      </c>
      <c r="B63" s="15" t="str">
        <f ca="1" xml:space="preserve"> IFERROR(IF(
_xlfn.XLOOKUP($A63,PreferredList[Security_name],PreferredList[Fund_balanced_exists]) = TRUE(),"B",""),"")</f>
        <v/>
      </c>
      <c r="C63" s="15" t="str">
        <f ca="1" xml:space="preserve"> IFERROR(IF(
_xlfn.XLOOKUP($A63,PreferredList[Security_name],PreferredList[Fund_income_exists]) = TRUE(),"I",""),"")</f>
        <v>I</v>
      </c>
      <c r="D63" s="15" t="str">
        <f ca="1" xml:space="preserve"> IFERROR(IF(
_xlfn.XLOOKUP($A63,PreferredList[Security_name],PreferredList[Fund_htt_exists]) = TRUE(),"H",""),"")</f>
        <v/>
      </c>
      <c r="E63" s="15" t="str">
        <f ca="1" xml:space="preserve"> IFERROR(IF(
_xlfn.XLOOKUP($A63,PreferredList[Security_name],PreferredList[Fund_smallercompanies_exists]) = TRUE(), "S",""),"")</f>
        <v/>
      </c>
      <c r="F63" s="15" t="str">
        <f ca="1" xml:space="preserve"> IFERROR(IF(
_xlfn.XLOOKUP($A63,PreferredList[Security_name],PreferredList[Fund_emergingmarkets_exists]) = TRUE(), "E",""),"")</f>
        <v/>
      </c>
      <c r="G63" s="15" t="str">
        <f ca="1" xml:space="preserve"> IFERROR(IF(
_xlfn.XLOOKUP($A63,PreferredList[Security_name],PreferredList[Fund_privateclient_or_AIM_exists]) = TRUE(), "P",""),"")</f>
        <v/>
      </c>
      <c r="H63" s="16"/>
      <c r="I63" s="16"/>
      <c r="J63" s="16"/>
      <c r="K63" s="16"/>
      <c r="L63" s="16"/>
      <c r="M63" s="16"/>
      <c r="N63" s="16"/>
      <c r="O63" s="16"/>
      <c r="P63" s="16"/>
      <c r="Q63" s="16"/>
      <c r="R63" s="16"/>
      <c r="S63" s="16"/>
      <c r="T63" s="16"/>
      <c r="U63" s="16"/>
      <c r="V63" s="16"/>
      <c r="W63" s="16"/>
      <c r="X63" s="16"/>
      <c r="Y63" s="14" t="s">
        <v>576</v>
      </c>
      <c r="Z63" s="12" t="s">
        <v>544</v>
      </c>
      <c r="AA63" s="12" t="s">
        <v>545</v>
      </c>
      <c r="AB63" s="12" t="s">
        <v>546</v>
      </c>
      <c r="AC63" s="12" t="s">
        <v>547</v>
      </c>
      <c r="AD63" s="12" t="s">
        <v>548</v>
      </c>
      <c r="AE63" s="12" t="s">
        <v>549</v>
      </c>
    </row>
    <row r="64" spans="1:31" ht="15" customHeight="1" x14ac:dyDescent="0.2">
      <c r="A64" s="7" t="str">
        <f ca="1"/>
        <v>Paychex</v>
      </c>
      <c r="B64" s="15" t="str">
        <f ca="1" xml:space="preserve"> IFERROR(IF(
_xlfn.XLOOKUP($A64,PreferredList[Security_name],PreferredList[Fund_balanced_exists]) = TRUE(),"B",""),"")</f>
        <v>B</v>
      </c>
      <c r="C64" s="15" t="str">
        <f ca="1" xml:space="preserve"> IFERROR(IF(
_xlfn.XLOOKUP($A64,PreferredList[Security_name],PreferredList[Fund_income_exists]) = TRUE(),"I",""),"")</f>
        <v>I</v>
      </c>
      <c r="D64" s="15" t="str">
        <f ca="1" xml:space="preserve"> IFERROR(IF(
_xlfn.XLOOKUP($A64,PreferredList[Security_name],PreferredList[Fund_htt_exists]) = TRUE(),"H",""),"")</f>
        <v>H</v>
      </c>
      <c r="E64" s="15" t="str">
        <f ca="1" xml:space="preserve"> IFERROR(IF(
_xlfn.XLOOKUP($A64,PreferredList[Security_name],PreferredList[Fund_smallercompanies_exists]) = TRUE(), "S",""),"")</f>
        <v/>
      </c>
      <c r="F64" s="15" t="str">
        <f ca="1" xml:space="preserve"> IFERROR(IF(
_xlfn.XLOOKUP($A64,PreferredList[Security_name],PreferredList[Fund_emergingmarkets_exists]) = TRUE(), "E",""),"")</f>
        <v/>
      </c>
      <c r="G64" s="15" t="str">
        <f ca="1" xml:space="preserve"> IFERROR(IF(
_xlfn.XLOOKUP($A64,PreferredList[Security_name],PreferredList[Fund_privateclient_or_AIM_exists]) = TRUE(), "P",""),"")</f>
        <v/>
      </c>
      <c r="H64" s="16"/>
      <c r="I64" s="16"/>
      <c r="J64" s="16"/>
      <c r="K64" s="16"/>
      <c r="L64" s="16"/>
      <c r="M64" s="16"/>
      <c r="N64" s="16"/>
      <c r="O64" s="16"/>
      <c r="P64" s="16"/>
      <c r="Q64" s="16"/>
      <c r="R64" s="16"/>
      <c r="S64" s="16"/>
      <c r="T64" s="16"/>
      <c r="U64" s="16"/>
      <c r="V64" s="16"/>
      <c r="W64" s="16"/>
      <c r="X64" s="16"/>
      <c r="Y64" s="16" t="str" cm="1">
        <f t="array" aca="1" ref="Y64" ca="1">_xlfn._xlws.SORT(
_xlfn.UNIQUE(
_xlfn._xlws.FILTER(PreferredList[Security_name],
(PreferredList[Preferred_list_exists]=TRUE())*(PreferredList[Equity_region]=Y63)
)
),1,1
)</f>
        <v xml:space="preserve">Pacific Horizon Investment Trust </v>
      </c>
      <c r="Z64" s="15" t="str">
        <f ca="1" xml:space="preserve"> IFERROR(IF(
_xlfn.XLOOKUP($Y64,PreferredList[Security_name],PreferredList[Fund_balanced_exists]) = TRUE(),"B",""),"")</f>
        <v/>
      </c>
      <c r="AA64" s="15" t="str">
        <f ca="1" xml:space="preserve"> IFERROR(IF(
_xlfn.XLOOKUP($Y64,PreferredList[Security_name],PreferredList[Fund_income_exists]) = TRUE(),"I",""),"")</f>
        <v/>
      </c>
      <c r="AB64" s="15" t="str">
        <f ca="1" xml:space="preserve"> IFERROR(IF(
_xlfn.XLOOKUP($Y64,PreferredList[Security_name],PreferredList[Fund_htt_exists]) = TRUE(),"H",""),"")</f>
        <v/>
      </c>
      <c r="AC64" s="15" t="str">
        <f ca="1" xml:space="preserve"> IFERROR(IF(
_xlfn.XLOOKUP($Y64,PreferredList[Security_name],PreferredList[Fund_smallercompanies_exists]) = TRUE(), "S",""),"")</f>
        <v/>
      </c>
      <c r="AD64" s="15" t="str">
        <f ca="1" xml:space="preserve"> IFERROR(IF(
_xlfn.XLOOKUP($Y64,PreferredList[Security_name],PreferredList[Fund_emergingmarkets_exists]) = TRUE(), "E",""),"")</f>
        <v/>
      </c>
      <c r="AE64" s="15" t="str">
        <f ca="1" xml:space="preserve"> IFERROR(IF(
_xlfn.XLOOKUP($Y64,PreferredList[Security_name],PreferredList[Fund_privateclient_or_AIM_exists]) = TRUE(), "P",""),"")</f>
        <v>P</v>
      </c>
    </row>
    <row r="65" spans="1:31" ht="15" customHeight="1" x14ac:dyDescent="0.2">
      <c r="A65" s="7" t="str">
        <f ca="1"/>
        <v>TELUS Corp</v>
      </c>
      <c r="B65" s="15" t="str">
        <f ca="1" xml:space="preserve"> IFERROR(IF(
_xlfn.XLOOKUP($A65,PreferredList[Security_name],PreferredList[Fund_balanced_exists]) = TRUE(),"B",""),"")</f>
        <v/>
      </c>
      <c r="C65" s="15" t="str">
        <f ca="1" xml:space="preserve"> IFERROR(IF(
_xlfn.XLOOKUP($A65,PreferredList[Security_name],PreferredList[Fund_income_exists]) = TRUE(),"I",""),"")</f>
        <v>I</v>
      </c>
      <c r="D65" s="15" t="str">
        <f ca="1" xml:space="preserve"> IFERROR(IF(
_xlfn.XLOOKUP($A65,PreferredList[Security_name],PreferredList[Fund_htt_exists]) = TRUE(),"H",""),"")</f>
        <v/>
      </c>
      <c r="E65" s="15" t="str">
        <f ca="1" xml:space="preserve"> IFERROR(IF(
_xlfn.XLOOKUP($A65,PreferredList[Security_name],PreferredList[Fund_smallercompanies_exists]) = TRUE(), "S",""),"")</f>
        <v/>
      </c>
      <c r="F65" s="15" t="str">
        <f ca="1" xml:space="preserve"> IFERROR(IF(
_xlfn.XLOOKUP($A65,PreferredList[Security_name],PreferredList[Fund_emergingmarkets_exists]) = TRUE(), "E",""),"")</f>
        <v/>
      </c>
      <c r="G65" s="15" t="str">
        <f ca="1" xml:space="preserve"> IFERROR(IF(
_xlfn.XLOOKUP($A65,PreferredList[Security_name],PreferredList[Fund_privateclient_or_AIM_exists]) = TRUE(), "P",""),"")</f>
        <v/>
      </c>
      <c r="H65" s="16"/>
      <c r="I65" s="16"/>
      <c r="J65" s="16"/>
      <c r="K65" s="16"/>
      <c r="L65" s="16"/>
      <c r="M65" s="16"/>
      <c r="N65" s="16"/>
      <c r="O65" s="16"/>
      <c r="P65" s="16"/>
      <c r="Q65" s="16"/>
      <c r="R65" s="16"/>
      <c r="S65" s="16"/>
      <c r="T65" s="16"/>
      <c r="U65" s="16"/>
      <c r="V65" s="16"/>
      <c r="W65" s="16"/>
      <c r="X65" s="16"/>
      <c r="Y65" s="16"/>
      <c r="Z65" s="15" t="str">
        <f xml:space="preserve"> IFERROR(IF(
_xlfn.XLOOKUP($Y65,PreferredList[Security_name],PreferredList[Fund_balanced_exists]) = TRUE(),"B",""),"")</f>
        <v/>
      </c>
      <c r="AA65" s="15" t="str">
        <f xml:space="preserve"> IFERROR(IF(
_xlfn.XLOOKUP($Y65,PreferredList[Security_name],PreferredList[Fund_income_exists]) = TRUE(),"I",""),"")</f>
        <v/>
      </c>
      <c r="AB65" s="15" t="str">
        <f xml:space="preserve"> IFERROR(IF(
_xlfn.XLOOKUP($Y65,PreferredList[Security_name],PreferredList[Fund_htt_exists]) = TRUE(),"H",""),"")</f>
        <v/>
      </c>
      <c r="AC65" s="15" t="str">
        <f xml:space="preserve"> IFERROR(IF(
_xlfn.XLOOKUP($Y65,PreferredList[Security_name],PreferredList[Fund_smallercompanies_exists]) = TRUE(), "S",""),"")</f>
        <v/>
      </c>
      <c r="AD65" s="15" t="str">
        <f xml:space="preserve"> IFERROR(IF(
_xlfn.XLOOKUP($Y65,PreferredList[Security_name],PreferredList[Fund_emergingmarkets_exists]) = TRUE(), "E",""),"")</f>
        <v/>
      </c>
      <c r="AE65" s="15" t="str">
        <f xml:space="preserve"> IFERROR(IF(
_xlfn.XLOOKUP($Y65,PreferredList[Security_name],PreferredList[Fund_privateclient_or_AIM_exists]) = TRUE(), "P",""),"")</f>
        <v/>
      </c>
    </row>
    <row r="66" spans="1:31" ht="15" customHeight="1" x14ac:dyDescent="0.2">
      <c r="B66" s="15" t="str">
        <f xml:space="preserve"> IFERROR(IF(
_xlfn.XLOOKUP($A66,PreferredList[Security_name],PreferredList[Fund_balanced_exists]) = TRUE(),"B",""),"")</f>
        <v/>
      </c>
      <c r="C66" s="15" t="str">
        <f xml:space="preserve"> IFERROR(IF(
_xlfn.XLOOKUP($A66,PreferredList[Security_name],PreferredList[Fund_income_exists]) = TRUE(),"I",""),"")</f>
        <v/>
      </c>
      <c r="D66" s="15" t="str">
        <f xml:space="preserve"> IFERROR(IF(
_xlfn.XLOOKUP($A66,PreferredList[Security_name],PreferredList[Fund_htt_exists]) = TRUE(),"H",""),"")</f>
        <v/>
      </c>
      <c r="E66" s="15" t="str">
        <f xml:space="preserve"> IFERROR(IF(
_xlfn.XLOOKUP($A66,PreferredList[Security_name],PreferredList[Fund_smallercompanies_exists]) = TRUE(), "S",""),"")</f>
        <v/>
      </c>
      <c r="F66" s="15" t="str">
        <f xml:space="preserve"> IFERROR(IF(
_xlfn.XLOOKUP($A66,PreferredList[Security_name],PreferredList[Fund_emergingmarkets_exists]) = TRUE(), "E",""),"")</f>
        <v/>
      </c>
      <c r="G66" s="15" t="str">
        <f xml:space="preserve"> IFERROR(IF(
_xlfn.XLOOKUP($A66,PreferredList[Security_name],PreferredList[Fund_privateclient_or_AIM_exists]) = TRUE(), "P",""),"")</f>
        <v/>
      </c>
      <c r="H66" s="16"/>
      <c r="I66" s="16"/>
      <c r="J66" s="16"/>
      <c r="K66" s="16"/>
      <c r="L66" s="16"/>
      <c r="M66" s="16"/>
      <c r="N66" s="16"/>
      <c r="O66" s="16"/>
      <c r="P66" s="16"/>
      <c r="Q66" s="16"/>
      <c r="R66" s="16"/>
      <c r="S66" s="16"/>
      <c r="T66" s="16"/>
      <c r="U66" s="16"/>
      <c r="V66" s="16"/>
      <c r="W66" s="16"/>
      <c r="X66" s="16"/>
      <c r="Y66" s="16"/>
      <c r="Z66" s="15" t="str">
        <f xml:space="preserve"> IFERROR(IF(
_xlfn.XLOOKUP($Y66,PreferredList[Security_name],PreferredList[Fund_balanced_exists]) = TRUE(),"B",""),"")</f>
        <v/>
      </c>
      <c r="AA66" s="15" t="str">
        <f xml:space="preserve"> IFERROR(IF(
_xlfn.XLOOKUP($Y66,PreferredList[Security_name],PreferredList[Fund_income_exists]) = TRUE(),"I",""),"")</f>
        <v/>
      </c>
      <c r="AB66" s="15" t="str">
        <f xml:space="preserve"> IFERROR(IF(
_xlfn.XLOOKUP($Y66,PreferredList[Security_name],PreferredList[Fund_htt_exists]) = TRUE(),"H",""),"")</f>
        <v/>
      </c>
      <c r="AC66" s="15" t="str">
        <f xml:space="preserve"> IFERROR(IF(
_xlfn.XLOOKUP($Y66,PreferredList[Security_name],PreferredList[Fund_smallercompanies_exists]) = TRUE(), "S",""),"")</f>
        <v/>
      </c>
      <c r="AD66" s="15" t="str">
        <f xml:space="preserve"> IFERROR(IF(
_xlfn.XLOOKUP($Y66,PreferredList[Security_name],PreferredList[Fund_emergingmarkets_exists]) = TRUE(), "E",""),"")</f>
        <v/>
      </c>
      <c r="AE66" s="15" t="str">
        <f xml:space="preserve"> IFERROR(IF(
_xlfn.XLOOKUP($Y66,PreferredList[Security_name],PreferredList[Fund_privateclient_or_AIM_exists]) = TRUE(), "P",""),"")</f>
        <v/>
      </c>
    </row>
    <row r="67" spans="1:31" ht="15" customHeight="1" x14ac:dyDescent="0.2">
      <c r="B67" s="15" t="str">
        <f xml:space="preserve"> IFERROR(IF(
_xlfn.XLOOKUP($A67,PreferredList[Security_name],PreferredList[Fund_balanced_exists]) = TRUE(),"B",""),"")</f>
        <v/>
      </c>
      <c r="C67" s="15" t="str">
        <f xml:space="preserve"> IFERROR(IF(
_xlfn.XLOOKUP($A67,PreferredList[Security_name],PreferredList[Fund_income_exists]) = TRUE(),"I",""),"")</f>
        <v/>
      </c>
      <c r="D67" s="15" t="str">
        <f xml:space="preserve"> IFERROR(IF(
_xlfn.XLOOKUP($A67,PreferredList[Security_name],PreferredList[Fund_htt_exists]) = TRUE(),"H",""),"")</f>
        <v/>
      </c>
      <c r="E67" s="15" t="str">
        <f xml:space="preserve"> IFERROR(IF(
_xlfn.XLOOKUP($A67,PreferredList[Security_name],PreferredList[Fund_smallercompanies_exists]) = TRUE(), "S",""),"")</f>
        <v/>
      </c>
      <c r="F67" s="15" t="str">
        <f xml:space="preserve"> IFERROR(IF(
_xlfn.XLOOKUP($A67,PreferredList[Security_name],PreferredList[Fund_emergingmarkets_exists]) = TRUE(), "E",""),"")</f>
        <v/>
      </c>
      <c r="G67" s="15" t="str">
        <f xml:space="preserve"> IFERROR(IF(
_xlfn.XLOOKUP($A67,PreferredList[Security_name],PreferredList[Fund_privateclient_or_AIM_exists]) = TRUE(), "P",""),"")</f>
        <v/>
      </c>
      <c r="H67" s="16"/>
      <c r="I67" s="16"/>
      <c r="J67" s="16"/>
      <c r="K67" s="16"/>
      <c r="L67" s="16"/>
      <c r="M67" s="16"/>
      <c r="N67" s="16"/>
      <c r="O67" s="16"/>
      <c r="P67" s="16"/>
      <c r="Q67" s="16"/>
      <c r="R67" s="16"/>
      <c r="S67" s="16"/>
      <c r="T67" s="16"/>
      <c r="U67" s="16"/>
      <c r="V67" s="16"/>
      <c r="W67" s="16"/>
      <c r="X67" s="16"/>
      <c r="Y67" s="16"/>
      <c r="Z67" s="16"/>
      <c r="AA67" s="16"/>
      <c r="AB67" s="16"/>
      <c r="AC67" s="16"/>
      <c r="AD67" s="16"/>
      <c r="AE67" s="16"/>
    </row>
    <row r="68" spans="1:31" ht="15" customHeight="1" x14ac:dyDescent="0.2">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row>
    <row r="69" spans="1:31" s="5" customFormat="1" ht="20.100000000000001" customHeight="1" x14ac:dyDescent="0.3">
      <c r="A69" s="11" t="s">
        <v>578</v>
      </c>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row>
    <row r="70" spans="1:31" ht="15" customHeight="1" x14ac:dyDescent="0.2">
      <c r="A70" s="7" t="str" cm="1">
        <f t="array" ref="A70" xml:space="preserve"> IFERROR(_xlfn.UNIQUE(
_xlfn._xlws.FILTER(PreferredList[Security_name],
(PreferredList[Date_of_change] &lt;= $B$3) * (PreferredList[Date_of_change] &gt; ($B$3-$B$6)) * ISNUMBER(SEARCH("addition",PreferredList[Change])) * ((PreferredList[Equity_region] = "UK") + (PreferredList[Equity_region] = "Europe") +  (PreferredList[Equity_region] = "Australia and New Zealand")+ (PreferredList[Equity_region] = "Japan") + (PreferredList[Equity_region] = "USA and Canada"))
)
),"-")</f>
        <v>-</v>
      </c>
      <c r="B70" s="15" t="str">
        <f xml:space="preserve"> IFERROR(IF(
_xlfn.XLOOKUP($A70,PreferredList[Security_name],PreferredList[Fund_balanced]) = "Addition","B",""),"")</f>
        <v/>
      </c>
      <c r="C70" s="15" t="str">
        <f xml:space="preserve"> IFERROR(IF(
_xlfn.XLOOKUP($A70,PreferredList[Security_name],PreferredList[Fund_income]) = "Addition","I",""),"")</f>
        <v/>
      </c>
      <c r="D70" s="15" t="str">
        <f xml:space="preserve"> IFERROR(IF(
_xlfn.XLOOKUP($A70,PreferredList[Security_name],PreferredList[Fund_htt]) = "Addition","H",""),"")</f>
        <v/>
      </c>
      <c r="E70" s="15" t="str">
        <f xml:space="preserve"> IFERROR(IF(
_xlfn.XLOOKUP($A70,PreferredList[Security_name],PreferredList[Fund_smallercompanies]) = "Addition", "S",""),"")</f>
        <v/>
      </c>
      <c r="F70" s="15" t="str">
        <f xml:space="preserve"> IFERROR(IF(
_xlfn.XLOOKUP($A70,PreferredList[Security_name],PreferredList[Fund_emergingmarkets]) = "Addition", "E",""),"")</f>
        <v/>
      </c>
      <c r="G70" s="15" t="str">
        <f xml:space="preserve"> IFERROR(IF(
_xlfn.XLOOKUP($A70,PreferredList[Security_name],PreferredList[Fund_privateclient_or_AIM]) = "Addition", "P",""),"")</f>
        <v/>
      </c>
      <c r="H70" s="16"/>
      <c r="I70" s="16" t="str" cm="1">
        <f t="array" ref="I70:I71" xml:space="preserve"> IFERROR(_xlfn.UNIQUE(
_xlfn._xlws.FILTER(PreferredList[Security_name],
(PreferredList[Date_of_change] &lt;= $B$3) * (PreferredList[Date_of_change] &gt; ($B$3-$B$6)) * ISNUMBER(SEARCH("addition",PreferredList[Change])) * ((PreferredList[Equity_region] = "UK Smaller Companies") + (PreferredList[Equity_region] = "European Smaller Companies") +  (PreferredList[Equity_region] = "US Smaller Companies") + (PreferredList[Equity_region] = "Japanese Smaller Companies"))
)
),"-")</f>
        <v>Abcam ADS</v>
      </c>
      <c r="J70" s="15" t="str">
        <f xml:space="preserve"> IFERROR(IF(
_xlfn.XLOOKUP($I70,PreferredList[Security_name],PreferredList[Fund_balanced]) = "Addition","B",""),"")</f>
        <v/>
      </c>
      <c r="K70" s="15" t="str">
        <f xml:space="preserve"> IFERROR(IF(
_xlfn.XLOOKUP($I70,PreferredList[Security_name],PreferredList[Fund_income]) = "Addition","I",""),"")</f>
        <v/>
      </c>
      <c r="L70" s="15" t="str">
        <f xml:space="preserve"> IFERROR(IF(
_xlfn.XLOOKUP($I70,PreferredList[Security_name],PreferredList[Fund_htt]) = "Addition","H",""),"")</f>
        <v/>
      </c>
      <c r="M70" s="15" t="str">
        <f xml:space="preserve"> IFERROR(IF(
_xlfn.XLOOKUP($I70,PreferredList[Security_name],PreferredList[Fund_smallercompanies]) = "Addition", "S",""),"")</f>
        <v>S</v>
      </c>
      <c r="N70" s="15" t="str">
        <f xml:space="preserve"> IFERROR(IF(
_xlfn.XLOOKUP($I70,PreferredList[Security_name],PreferredList[Fund_emergingmarkets]) = "Addition", "E",""),"")</f>
        <v/>
      </c>
      <c r="O70" s="15" t="str">
        <f xml:space="preserve"> IFERROR(IF(
_xlfn.XLOOKUP($I70,PreferredList[Security_name],PreferredList[Fund_privateclient_or_AIM]) = "Addition", "P",""),"")</f>
        <v/>
      </c>
      <c r="P70" s="16"/>
      <c r="Q70" s="16" t="str" cm="1">
        <f t="array" ref="Q70" xml:space="preserve"> IFERROR(_xlfn.UNIQUE(
_xlfn._xlws.FILTER(PreferredList[Security_name],
(PreferredList[Date_of_change] &lt;= $B$3) * (PreferredList[Date_of_change] &gt; ($B$3-$B$6)) * ISNUMBER(SEARCH("addition",PreferredList[Change])) * ((PreferredList[Equity_region] = "AIM"))
)
),"-")</f>
        <v>-</v>
      </c>
      <c r="R70" s="15" t="str">
        <f xml:space="preserve"> IFERROR(IF(
_xlfn.XLOOKUP($Q70,PreferredList[Security_name],PreferredList[Fund_balanced]) = "Addition","B",""),"")</f>
        <v/>
      </c>
      <c r="S70" s="15" t="str">
        <f xml:space="preserve"> IFERROR(IF(
_xlfn.XLOOKUP($Q70,PreferredList[Security_name],PreferredList[Fund_income]) = "Addition","I",""),"")</f>
        <v/>
      </c>
      <c r="T70" s="15" t="str">
        <f xml:space="preserve"> IFERROR(IF(
_xlfn.XLOOKUP($Q70,PreferredList[Security_name],PreferredList[Fund_htt]) = "Addition","H",""),"")</f>
        <v/>
      </c>
      <c r="U70" s="15" t="str">
        <f xml:space="preserve"> IFERROR(IF(
_xlfn.XLOOKUP($Q70,PreferredList[Security_name],PreferredList[Fund_smallercompanies]) = "Addition", "S",""),"")</f>
        <v/>
      </c>
      <c r="V70" s="15" t="str">
        <f xml:space="preserve"> IFERROR(IF(
_xlfn.XLOOKUP($Q70,PreferredList[Security_name],PreferredList[Fund_emergingmarkets]) = "Addition", "E",""),"")</f>
        <v/>
      </c>
      <c r="W70" s="15" t="str">
        <f xml:space="preserve"> IFERROR(IF(
_xlfn.XLOOKUP($Q70,PreferredList[Security_name],PreferredList[Fund_privateclient_or_AIM]) = "Addition", "P",""),"")</f>
        <v/>
      </c>
      <c r="X70" s="16"/>
      <c r="Y70" s="16" t="str" cm="1">
        <f t="array" ref="Y70" xml:space="preserve"> IFERROR(_xlfn.UNIQUE(
_xlfn._xlws.FILTER(PreferredList[Security_name],
(PreferredList[Date_of_change] &lt;= $B$3) * (PreferredList[Date_of_change] &gt; ($B$3-$B$6)) * ISNUMBER(SEARCH("addition",PreferredList[Change])) * ((PreferredList[Equity_region] = "Emerging Europe") + (PreferredList[Equity_region] = "India &amp; Far East") + (PreferredList[Equity_region] = "Latin America") + (PreferredList[Equity_region] = "Africa") + (PreferredList[Equity_region] = "Emerging Markets &amp; Far East"))
)
),"-")</f>
        <v>Sinbon Electronics</v>
      </c>
      <c r="Z70" s="15" t="str">
        <f xml:space="preserve"> IFERROR(IF(
_xlfn.XLOOKUP($Y70,PreferredList[Security_name],PreferredList[Fund_balanced]) = "Addition","B",""),"")</f>
        <v/>
      </c>
      <c r="AA70" s="15" t="str">
        <f xml:space="preserve"> IFERROR(IF(
_xlfn.XLOOKUP($Y70,PreferredList[Security_name],PreferredList[Fund_income]) = "Addition","I",""),"")</f>
        <v/>
      </c>
      <c r="AB70" s="15" t="str">
        <f xml:space="preserve"> IFERROR(IF(
_xlfn.XLOOKUP($Y70,PreferredList[Security_name],PreferredList[Fund_htt]) = "Addition","H",""),"")</f>
        <v/>
      </c>
      <c r="AC70" s="15" t="str">
        <f xml:space="preserve"> IFERROR(IF(
_xlfn.XLOOKUP($Y70,PreferredList[Security_name],PreferredList[Fund_smallercompanies]) = "Addition", "S",""),"")</f>
        <v/>
      </c>
      <c r="AD70" s="15" t="str">
        <f xml:space="preserve"> IFERROR(IF(
_xlfn.XLOOKUP($Y70,PreferredList[Security_name],PreferredList[Fund_emergingmarkets]) = "Addition", "E",""),"")</f>
        <v>E</v>
      </c>
      <c r="AE70" s="15" t="str">
        <f xml:space="preserve"> IFERROR(IF(
_xlfn.XLOOKUP($Y70,PreferredList[Security_name],PreferredList[Fund_privateclient_or_AIM]) = "Addition", "P",""),"")</f>
        <v/>
      </c>
    </row>
    <row r="71" spans="1:31" ht="15" customHeight="1" x14ac:dyDescent="0.2">
      <c r="B71" s="15" t="str">
        <f xml:space="preserve"> IFERROR(IF(
_xlfn.XLOOKUP($A71,PreferredList[Security_name],PreferredList[Fund_balanced]) = "Addition","B",""),"")</f>
        <v/>
      </c>
      <c r="C71" s="15" t="str">
        <f xml:space="preserve"> IFERROR(IF(
_xlfn.XLOOKUP($A71,PreferredList[Security_name],PreferredList[Fund_income]) = "Addition","I",""),"")</f>
        <v/>
      </c>
      <c r="D71" s="15" t="str">
        <f xml:space="preserve"> IFERROR(IF(
_xlfn.XLOOKUP($A71,PreferredList[Security_name],PreferredList[Fund_htt]) = "Addition","H",""),"")</f>
        <v/>
      </c>
      <c r="E71" s="15" t="str">
        <f xml:space="preserve"> IFERROR(IF(
_xlfn.XLOOKUP($A71,PreferredList[Security_name],PreferredList[Fund_smallercompanies]) = "Addition", "S",""),"")</f>
        <v/>
      </c>
      <c r="F71" s="15" t="str">
        <f xml:space="preserve"> IFERROR(IF(
_xlfn.XLOOKUP($A71,PreferredList[Security_name],PreferredList[Fund_emergingmarkets]) = "Addition", "E",""),"")</f>
        <v/>
      </c>
      <c r="G71" s="15" t="str">
        <f xml:space="preserve"> IFERROR(IF(
_xlfn.XLOOKUP($A71,PreferredList[Security_name],PreferredList[Fund_privateclient_or_AIM]) = "Addition", "P",""),"")</f>
        <v/>
      </c>
      <c r="H71" s="16"/>
      <c r="I71" s="16" t="str">
        <v>Tokyo Ohka Kogyo</v>
      </c>
      <c r="J71" s="15" t="str">
        <f xml:space="preserve"> IFERROR(IF(
_xlfn.XLOOKUP($I71,PreferredList[Security_name],PreferredList[Fund_balanced]) = "Addition","B",""),"")</f>
        <v/>
      </c>
      <c r="K71" s="15" t="str">
        <f xml:space="preserve"> IFERROR(IF(
_xlfn.XLOOKUP($I71,PreferredList[Security_name],PreferredList[Fund_income]) = "Addition","I",""),"")</f>
        <v/>
      </c>
      <c r="L71" s="15" t="str">
        <f xml:space="preserve"> IFERROR(IF(
_xlfn.XLOOKUP($I71,PreferredList[Security_name],PreferredList[Fund_htt]) = "Addition","H",""),"")</f>
        <v/>
      </c>
      <c r="M71" s="15" t="str">
        <f xml:space="preserve"> IFERROR(IF(
_xlfn.XLOOKUP($I71,PreferredList[Security_name],PreferredList[Fund_smallercompanies]) = "Addition", "S",""),"")</f>
        <v>S</v>
      </c>
      <c r="N71" s="15" t="str">
        <f xml:space="preserve"> IFERROR(IF(
_xlfn.XLOOKUP($I71,PreferredList[Security_name],PreferredList[Fund_emergingmarkets]) = "Addition", "E",""),"")</f>
        <v/>
      </c>
      <c r="O71" s="15" t="str">
        <f xml:space="preserve"> IFERROR(IF(
_xlfn.XLOOKUP($I71,PreferredList[Security_name],PreferredList[Fund_privateclient_or_AIM]) = "Addition", "P",""),"")</f>
        <v/>
      </c>
      <c r="P71" s="16"/>
      <c r="Q71" s="16"/>
      <c r="R71" s="15" t="str">
        <f xml:space="preserve"> IFERROR(IF(
_xlfn.XLOOKUP($Q71,PreferredList[Security_name],PreferredList[Fund_balanced]) = "Addition","B",""),"")</f>
        <v/>
      </c>
      <c r="S71" s="15" t="str">
        <f xml:space="preserve"> IFERROR(IF(
_xlfn.XLOOKUP($Q71,PreferredList[Security_name],PreferredList[Fund_income]) = "Addition","I",""),"")</f>
        <v/>
      </c>
      <c r="T71" s="15" t="str">
        <f xml:space="preserve"> IFERROR(IF(
_xlfn.XLOOKUP($Q71,PreferredList[Security_name],PreferredList[Fund_htt]) = "Addition","H",""),"")</f>
        <v/>
      </c>
      <c r="U71" s="15" t="str">
        <f xml:space="preserve"> IFERROR(IF(
_xlfn.XLOOKUP($Q71,PreferredList[Security_name],PreferredList[Fund_smallercompanies]) = "Addition", "S",""),"")</f>
        <v/>
      </c>
      <c r="V71" s="15" t="str">
        <f xml:space="preserve"> IFERROR(IF(
_xlfn.XLOOKUP($Q71,PreferredList[Security_name],PreferredList[Fund_emergingmarkets]) = "Addition", "E",""),"")</f>
        <v/>
      </c>
      <c r="W71" s="15" t="str">
        <f xml:space="preserve"> IFERROR(IF(
_xlfn.XLOOKUP($Q71,PreferredList[Security_name],PreferredList[Fund_privateclient_or_AIM]) = "Addition", "P",""),"")</f>
        <v/>
      </c>
      <c r="X71" s="16"/>
      <c r="Y71" s="16"/>
      <c r="Z71" s="15" t="str">
        <f xml:space="preserve"> IFERROR(IF(
_xlfn.XLOOKUP($Y71,PreferredList[Security_name],PreferredList[Fund_balanced]) = "Addition","B",""),"")</f>
        <v/>
      </c>
      <c r="AA71" s="15" t="str">
        <f xml:space="preserve"> IFERROR(IF(
_xlfn.XLOOKUP($Y71,PreferredList[Security_name],PreferredList[Fund_income]) = "Addition","I",""),"")</f>
        <v/>
      </c>
      <c r="AB71" s="15" t="str">
        <f xml:space="preserve"> IFERROR(IF(
_xlfn.XLOOKUP($Y71,PreferredList[Security_name],PreferredList[Fund_htt]) = "Addition","H",""),"")</f>
        <v/>
      </c>
      <c r="AC71" s="15" t="str">
        <f xml:space="preserve"> IFERROR(IF(
_xlfn.XLOOKUP($Y71,PreferredList[Security_name],PreferredList[Fund_smallercompanies]) = "Addition", "S",""),"")</f>
        <v/>
      </c>
      <c r="AD71" s="15" t="str">
        <f xml:space="preserve"> IFERROR(IF(
_xlfn.XLOOKUP($Y71,PreferredList[Security_name],PreferredList[Fund_emergingmarkets]) = "Addition", "E",""),"")</f>
        <v/>
      </c>
      <c r="AE71" s="15" t="str">
        <f xml:space="preserve"> IFERROR(IF(
_xlfn.XLOOKUP($Y71,PreferredList[Security_name],PreferredList[Fund_privateclient_or_AIM]) = "Addition", "P",""),"")</f>
        <v/>
      </c>
    </row>
    <row r="72" spans="1:31" ht="15" customHeight="1" x14ac:dyDescent="0.2">
      <c r="B72" s="15" t="str">
        <f xml:space="preserve"> IFERROR(IF(
_xlfn.XLOOKUP($A72,PreferredList[Security_name],PreferredList[Fund_balanced]) = "Addition","B",""),"")</f>
        <v/>
      </c>
      <c r="C72" s="15" t="str">
        <f xml:space="preserve"> IFERROR(IF(
_xlfn.XLOOKUP($A72,PreferredList[Security_name],PreferredList[Fund_income]) = "Addition","I",""),"")</f>
        <v/>
      </c>
      <c r="D72" s="15" t="str">
        <f xml:space="preserve"> IFERROR(IF(
_xlfn.XLOOKUP($A72,PreferredList[Security_name],PreferredList[Fund_htt]) = "Addition","H",""),"")</f>
        <v/>
      </c>
      <c r="E72" s="15" t="str">
        <f xml:space="preserve"> IFERROR(IF(
_xlfn.XLOOKUP($A72,PreferredList[Security_name],PreferredList[Fund_smallercompanies]) = "Addition", "S",""),"")</f>
        <v/>
      </c>
      <c r="F72" s="15" t="str">
        <f xml:space="preserve"> IFERROR(IF(
_xlfn.XLOOKUP($A72,PreferredList[Security_name],PreferredList[Fund_emergingmarkets]) = "Addition", "E",""),"")</f>
        <v/>
      </c>
      <c r="G72" s="15" t="str">
        <f xml:space="preserve"> IFERROR(IF(
_xlfn.XLOOKUP($A72,PreferredList[Security_name],PreferredList[Fund_privateclient_or_AIM]) = "Addition", "P",""),"")</f>
        <v/>
      </c>
      <c r="H72" s="16"/>
      <c r="I72" s="16"/>
      <c r="J72" s="15" t="str">
        <f xml:space="preserve"> IFERROR(IF(
_xlfn.XLOOKUP($I72,PreferredList[Security_name],PreferredList[Fund_balanced]) = "Addition","B",""),"")</f>
        <v/>
      </c>
      <c r="K72" s="15" t="str">
        <f xml:space="preserve"> IFERROR(IF(
_xlfn.XLOOKUP($I72,PreferredList[Security_name],PreferredList[Fund_income]) = "Addition","I",""),"")</f>
        <v/>
      </c>
      <c r="L72" s="15" t="str">
        <f xml:space="preserve"> IFERROR(IF(
_xlfn.XLOOKUP($I72,PreferredList[Security_name],PreferredList[Fund_htt]) = "Addition","H",""),"")</f>
        <v/>
      </c>
      <c r="M72" s="15" t="str">
        <f xml:space="preserve"> IFERROR(IF(
_xlfn.XLOOKUP($I72,PreferredList[Security_name],PreferredList[Fund_smallercompanies]) = "Addition", "S",""),"")</f>
        <v/>
      </c>
      <c r="N72" s="15" t="str">
        <f xml:space="preserve"> IFERROR(IF(
_xlfn.XLOOKUP($I72,PreferredList[Security_name],PreferredList[Fund_emergingmarkets]) = "Addition", "E",""),"")</f>
        <v/>
      </c>
      <c r="O72" s="15" t="str">
        <f xml:space="preserve"> IFERROR(IF(
_xlfn.XLOOKUP($I72,PreferredList[Security_name],PreferredList[Fund_privateclient_or_AIM]) = "Addition", "P",""),"")</f>
        <v/>
      </c>
      <c r="P72" s="16"/>
      <c r="Q72" s="16"/>
      <c r="R72" s="15" t="str">
        <f xml:space="preserve"> IFERROR(IF(
_xlfn.XLOOKUP($Q72,PreferredList[Security_name],PreferredList[Fund_balanced]) = "Addition","B",""),"")</f>
        <v/>
      </c>
      <c r="S72" s="15" t="str">
        <f xml:space="preserve"> IFERROR(IF(
_xlfn.XLOOKUP($Q72,PreferredList[Security_name],PreferredList[Fund_income]) = "Addition","I",""),"")</f>
        <v/>
      </c>
      <c r="T72" s="15" t="str">
        <f xml:space="preserve"> IFERROR(IF(
_xlfn.XLOOKUP($Q72,PreferredList[Security_name],PreferredList[Fund_htt]) = "Addition","H",""),"")</f>
        <v/>
      </c>
      <c r="U72" s="15" t="str">
        <f xml:space="preserve"> IFERROR(IF(
_xlfn.XLOOKUP($Q72,PreferredList[Security_name],PreferredList[Fund_smallercompanies]) = "Addition", "S",""),"")</f>
        <v/>
      </c>
      <c r="V72" s="15" t="str">
        <f xml:space="preserve"> IFERROR(IF(
_xlfn.XLOOKUP($Q72,PreferredList[Security_name],PreferredList[Fund_emergingmarkets]) = "Addition", "E",""),"")</f>
        <v/>
      </c>
      <c r="W72" s="15" t="str">
        <f xml:space="preserve"> IFERROR(IF(
_xlfn.XLOOKUP($Q72,PreferredList[Security_name],PreferredList[Fund_privateclient_or_AIM]) = "Addition", "P",""),"")</f>
        <v/>
      </c>
      <c r="X72" s="16"/>
      <c r="Y72" s="16"/>
      <c r="Z72" s="15" t="str">
        <f xml:space="preserve"> IFERROR(IF(
_xlfn.XLOOKUP($Y72,PreferredList[Security_name],PreferredList[Fund_balanced]) = "Addition","B",""),"")</f>
        <v/>
      </c>
      <c r="AA72" s="15" t="str">
        <f xml:space="preserve"> IFERROR(IF(
_xlfn.XLOOKUP($Y72,PreferredList[Security_name],PreferredList[Fund_income]) = "Addition","I",""),"")</f>
        <v/>
      </c>
      <c r="AB72" s="15" t="str">
        <f xml:space="preserve"> IFERROR(IF(
_xlfn.XLOOKUP($Y72,PreferredList[Security_name],PreferredList[Fund_htt]) = "Addition","H",""),"")</f>
        <v/>
      </c>
      <c r="AC72" s="15" t="str">
        <f xml:space="preserve"> IFERROR(IF(
_xlfn.XLOOKUP($Y72,PreferredList[Security_name],PreferredList[Fund_smallercompanies]) = "Addition", "S",""),"")</f>
        <v/>
      </c>
      <c r="AD72" s="15" t="str">
        <f xml:space="preserve"> IFERROR(IF(
_xlfn.XLOOKUP($Y72,PreferredList[Security_name],PreferredList[Fund_emergingmarkets]) = "Addition", "E",""),"")</f>
        <v/>
      </c>
      <c r="AE72" s="15" t="str">
        <f xml:space="preserve"> IFERROR(IF(
_xlfn.XLOOKUP($Y72,PreferredList[Security_name],PreferredList[Fund_privateclient_or_AIM]) = "Addition", "P",""),"")</f>
        <v/>
      </c>
    </row>
    <row r="73" spans="1:31" ht="15" customHeight="1" x14ac:dyDescent="0.2">
      <c r="B73" s="15" t="str">
        <f xml:space="preserve"> IFERROR(IF(
_xlfn.XLOOKUP($A73,PreferredList[Security_name],PreferredList[Fund_balanced]) = "Addition","B",""),"")</f>
        <v/>
      </c>
      <c r="C73" s="15" t="str">
        <f xml:space="preserve"> IFERROR(IF(
_xlfn.XLOOKUP($A73,PreferredList[Security_name],PreferredList[Fund_income]) = "Addition","I",""),"")</f>
        <v/>
      </c>
      <c r="D73" s="15" t="str">
        <f xml:space="preserve"> IFERROR(IF(
_xlfn.XLOOKUP($A73,PreferredList[Security_name],PreferredList[Fund_htt]) = "Addition","H",""),"")</f>
        <v/>
      </c>
      <c r="E73" s="15" t="str">
        <f xml:space="preserve"> IFERROR(IF(
_xlfn.XLOOKUP($A73,PreferredList[Security_name],PreferredList[Fund_smallercompanies]) = "Addition", "S",""),"")</f>
        <v/>
      </c>
      <c r="F73" s="15" t="str">
        <f xml:space="preserve"> IFERROR(IF(
_xlfn.XLOOKUP($A73,PreferredList[Security_name],PreferredList[Fund_emergingmarkets]) = "Addition", "E",""),"")</f>
        <v/>
      </c>
      <c r="G73" s="15" t="str">
        <f xml:space="preserve"> IFERROR(IF(
_xlfn.XLOOKUP($A73,PreferredList[Security_name],PreferredList[Fund_privateclient_or_AIM]) = "Addition", "P",""),"")</f>
        <v/>
      </c>
      <c r="H73" s="16"/>
      <c r="I73" s="16"/>
      <c r="J73" s="15" t="str">
        <f xml:space="preserve"> IFERROR(IF(
_xlfn.XLOOKUP($I73,PreferredList[Security_name],PreferredList[Fund_balanced]) = "Addition","B",""),"")</f>
        <v/>
      </c>
      <c r="K73" s="15" t="str">
        <f xml:space="preserve"> IFERROR(IF(
_xlfn.XLOOKUP($I73,PreferredList[Security_name],PreferredList[Fund_income]) = "Addition","I",""),"")</f>
        <v/>
      </c>
      <c r="L73" s="15" t="str">
        <f xml:space="preserve"> IFERROR(IF(
_xlfn.XLOOKUP($I73,PreferredList[Security_name],PreferredList[Fund_htt]) = "Addition","H",""),"")</f>
        <v/>
      </c>
      <c r="M73" s="15" t="str">
        <f xml:space="preserve"> IFERROR(IF(
_xlfn.XLOOKUP($I73,PreferredList[Security_name],PreferredList[Fund_smallercompanies]) = "Addition", "S",""),"")</f>
        <v/>
      </c>
      <c r="N73" s="15" t="str">
        <f xml:space="preserve"> IFERROR(IF(
_xlfn.XLOOKUP($I73,PreferredList[Security_name],PreferredList[Fund_emergingmarkets]) = "Addition", "E",""),"")</f>
        <v/>
      </c>
      <c r="O73" s="15" t="str">
        <f xml:space="preserve"> IFERROR(IF(
_xlfn.XLOOKUP($I73,PreferredList[Security_name],PreferredList[Fund_privateclient_or_AIM]) = "Addition", "P",""),"")</f>
        <v/>
      </c>
      <c r="P73" s="16"/>
      <c r="Q73" s="16"/>
      <c r="R73" s="15" t="str">
        <f xml:space="preserve"> IFERROR(IF(
_xlfn.XLOOKUP($Q73,PreferredList[Security_name],PreferredList[Fund_balanced]) = "Addition","B",""),"")</f>
        <v/>
      </c>
      <c r="S73" s="15" t="str">
        <f xml:space="preserve"> IFERROR(IF(
_xlfn.XLOOKUP($Q73,PreferredList[Security_name],PreferredList[Fund_income]) = "Addition","I",""),"")</f>
        <v/>
      </c>
      <c r="T73" s="15" t="str">
        <f xml:space="preserve"> IFERROR(IF(
_xlfn.XLOOKUP($Q73,PreferredList[Security_name],PreferredList[Fund_htt]) = "Addition","H",""),"")</f>
        <v/>
      </c>
      <c r="U73" s="15" t="str">
        <f xml:space="preserve"> IFERROR(IF(
_xlfn.XLOOKUP($Q73,PreferredList[Security_name],PreferredList[Fund_smallercompanies]) = "Addition", "S",""),"")</f>
        <v/>
      </c>
      <c r="V73" s="15" t="str">
        <f xml:space="preserve"> IFERROR(IF(
_xlfn.XLOOKUP($Q73,PreferredList[Security_name],PreferredList[Fund_emergingmarkets]) = "Addition", "E",""),"")</f>
        <v/>
      </c>
      <c r="W73" s="15" t="str">
        <f xml:space="preserve"> IFERROR(IF(
_xlfn.XLOOKUP($Q73,PreferredList[Security_name],PreferredList[Fund_privateclient_or_AIM]) = "Addition", "P",""),"")</f>
        <v/>
      </c>
      <c r="X73" s="16"/>
      <c r="Y73" s="16"/>
      <c r="Z73" s="15" t="str">
        <f xml:space="preserve"> IFERROR(IF(
_xlfn.XLOOKUP($Y73,PreferredList[Security_name],PreferredList[Fund_balanced]) = "Addition","B",""),"")</f>
        <v/>
      </c>
      <c r="AA73" s="15" t="str">
        <f xml:space="preserve"> IFERROR(IF(
_xlfn.XLOOKUP($Y73,PreferredList[Security_name],PreferredList[Fund_income]) = "Addition","I",""),"")</f>
        <v/>
      </c>
      <c r="AB73" s="15" t="str">
        <f xml:space="preserve"> IFERROR(IF(
_xlfn.XLOOKUP($Y73,PreferredList[Security_name],PreferredList[Fund_htt]) = "Addition","H",""),"")</f>
        <v/>
      </c>
      <c r="AC73" s="15" t="str">
        <f xml:space="preserve"> IFERROR(IF(
_xlfn.XLOOKUP($Y73,PreferredList[Security_name],PreferredList[Fund_smallercompanies]) = "Addition", "S",""),"")</f>
        <v/>
      </c>
      <c r="AD73" s="15" t="str">
        <f xml:space="preserve"> IFERROR(IF(
_xlfn.XLOOKUP($Y73,PreferredList[Security_name],PreferredList[Fund_emergingmarkets]) = "Addition", "E",""),"")</f>
        <v/>
      </c>
      <c r="AE73" s="15" t="str">
        <f xml:space="preserve"> IFERROR(IF(
_xlfn.XLOOKUP($Y73,PreferredList[Security_name],PreferredList[Fund_privateclient_or_AIM]) = "Addition", "P",""),"")</f>
        <v/>
      </c>
    </row>
    <row r="74" spans="1:31" ht="15" customHeight="1" x14ac:dyDescent="0.2">
      <c r="B74" s="15" t="str">
        <f xml:space="preserve"> IFERROR(IF(
_xlfn.XLOOKUP($A74,PreferredList[Security_name],PreferredList[Fund_balanced]) = "Addition","B",""),"")</f>
        <v/>
      </c>
      <c r="C74" s="15" t="str">
        <f xml:space="preserve"> IFERROR(IF(
_xlfn.XLOOKUP($A74,PreferredList[Security_name],PreferredList[Fund_income]) = "Addition","I",""),"")</f>
        <v/>
      </c>
      <c r="D74" s="15" t="str">
        <f xml:space="preserve"> IFERROR(IF(
_xlfn.XLOOKUP($A74,PreferredList[Security_name],PreferredList[Fund_htt]) = "Addition","H",""),"")</f>
        <v/>
      </c>
      <c r="E74" s="15" t="str">
        <f xml:space="preserve"> IFERROR(IF(
_xlfn.XLOOKUP($A74,PreferredList[Security_name],PreferredList[Fund_smallercompanies]) = "Addition", "S",""),"")</f>
        <v/>
      </c>
      <c r="F74" s="15" t="str">
        <f xml:space="preserve"> IFERROR(IF(
_xlfn.XLOOKUP($A74,PreferredList[Security_name],PreferredList[Fund_emergingmarkets]) = "Addition", "E",""),"")</f>
        <v/>
      </c>
      <c r="G74" s="15" t="str">
        <f xml:space="preserve"> IFERROR(IF(
_xlfn.XLOOKUP($A74,PreferredList[Security_name],PreferredList[Fund_privateclient_or_AIM]) = "Addition", "P",""),"")</f>
        <v/>
      </c>
      <c r="H74" s="16"/>
      <c r="I74" s="16"/>
      <c r="J74" s="15" t="str">
        <f xml:space="preserve"> IFERROR(IF(
_xlfn.XLOOKUP($I74,PreferredList[Security_name],PreferredList[Fund_balanced]) = "Addition","B",""),"")</f>
        <v/>
      </c>
      <c r="K74" s="15" t="str">
        <f xml:space="preserve"> IFERROR(IF(
_xlfn.XLOOKUP($I74,PreferredList[Security_name],PreferredList[Fund_income]) = "Addition","I",""),"")</f>
        <v/>
      </c>
      <c r="L74" s="15" t="str">
        <f xml:space="preserve"> IFERROR(IF(
_xlfn.XLOOKUP($I74,PreferredList[Security_name],PreferredList[Fund_htt]) = "Addition","H",""),"")</f>
        <v/>
      </c>
      <c r="M74" s="15" t="str">
        <f xml:space="preserve"> IFERROR(IF(
_xlfn.XLOOKUP($I74,PreferredList[Security_name],PreferredList[Fund_smallercompanies]) = "Addition", "S",""),"")</f>
        <v/>
      </c>
      <c r="N74" s="15" t="str">
        <f xml:space="preserve"> IFERROR(IF(
_xlfn.XLOOKUP($I74,PreferredList[Security_name],PreferredList[Fund_emergingmarkets]) = "Addition", "E",""),"")</f>
        <v/>
      </c>
      <c r="O74" s="15" t="str">
        <f xml:space="preserve"> IFERROR(IF(
_xlfn.XLOOKUP($I74,PreferredList[Security_name],PreferredList[Fund_privateclient_or_AIM]) = "Addition", "P",""),"")</f>
        <v/>
      </c>
      <c r="P74" s="16"/>
      <c r="Q74" s="16"/>
      <c r="R74" s="15" t="str">
        <f xml:space="preserve"> IFERROR(IF(
_xlfn.XLOOKUP($Q74,PreferredList[Security_name],PreferredList[Fund_balanced]) = "Addition","B",""),"")</f>
        <v/>
      </c>
      <c r="S74" s="15" t="str">
        <f xml:space="preserve"> IFERROR(IF(
_xlfn.XLOOKUP($Q74,PreferredList[Security_name],PreferredList[Fund_income]) = "Addition","I",""),"")</f>
        <v/>
      </c>
      <c r="T74" s="15" t="str">
        <f xml:space="preserve"> IFERROR(IF(
_xlfn.XLOOKUP($Q74,PreferredList[Security_name],PreferredList[Fund_htt]) = "Addition","H",""),"")</f>
        <v/>
      </c>
      <c r="U74" s="15" t="str">
        <f xml:space="preserve"> IFERROR(IF(
_xlfn.XLOOKUP($Q74,PreferredList[Security_name],PreferredList[Fund_smallercompanies]) = "Addition", "S",""),"")</f>
        <v/>
      </c>
      <c r="V74" s="15" t="str">
        <f xml:space="preserve"> IFERROR(IF(
_xlfn.XLOOKUP($Q74,PreferredList[Security_name],PreferredList[Fund_emergingmarkets]) = "Addition", "E",""),"")</f>
        <v/>
      </c>
      <c r="W74" s="15" t="str">
        <f xml:space="preserve"> IFERROR(IF(
_xlfn.XLOOKUP($Q74,PreferredList[Security_name],PreferredList[Fund_privateclient_or_AIM]) = "Addition", "P",""),"")</f>
        <v/>
      </c>
      <c r="X74" s="16"/>
      <c r="Y74" s="16"/>
      <c r="Z74" s="15" t="str">
        <f xml:space="preserve"> IFERROR(IF(
_xlfn.XLOOKUP($Y74,PreferredList[Security_name],PreferredList[Fund_balanced]) = "Addition","B",""),"")</f>
        <v/>
      </c>
      <c r="AA74" s="15" t="str">
        <f xml:space="preserve"> IFERROR(IF(
_xlfn.XLOOKUP($Y74,PreferredList[Security_name],PreferredList[Fund_income]) = "Addition","I",""),"")</f>
        <v/>
      </c>
      <c r="AB74" s="15" t="str">
        <f xml:space="preserve"> IFERROR(IF(
_xlfn.XLOOKUP($Y74,PreferredList[Security_name],PreferredList[Fund_htt]) = "Addition","H",""),"")</f>
        <v/>
      </c>
      <c r="AC74" s="15" t="str">
        <f xml:space="preserve"> IFERROR(IF(
_xlfn.XLOOKUP($Y74,PreferredList[Security_name],PreferredList[Fund_smallercompanies]) = "Addition", "S",""),"")</f>
        <v/>
      </c>
      <c r="AD74" s="15" t="str">
        <f xml:space="preserve"> IFERROR(IF(
_xlfn.XLOOKUP($Y74,PreferredList[Security_name],PreferredList[Fund_emergingmarkets]) = "Addition", "E",""),"")</f>
        <v/>
      </c>
      <c r="AE74" s="15" t="str">
        <f xml:space="preserve"> IFERROR(IF(
_xlfn.XLOOKUP($Y74,PreferredList[Security_name],PreferredList[Fund_privateclient_or_AIM]) = "Addition", "P",""),"")</f>
        <v/>
      </c>
    </row>
    <row r="75" spans="1:31" ht="15" customHeight="1" x14ac:dyDescent="0.2">
      <c r="B75" s="15" t="str">
        <f xml:space="preserve"> IFERROR(IF(
_xlfn.XLOOKUP($A75,PreferredList[Security_name],PreferredList[Fund_balanced]) = "Addition","B",""),"")</f>
        <v/>
      </c>
      <c r="C75" s="15" t="str">
        <f xml:space="preserve"> IFERROR(IF(
_xlfn.XLOOKUP($A75,PreferredList[Security_name],PreferredList[Fund_income]) = "Addition","I",""),"")</f>
        <v/>
      </c>
      <c r="D75" s="15" t="str">
        <f xml:space="preserve"> IFERROR(IF(
_xlfn.XLOOKUP($A75,PreferredList[Security_name],PreferredList[Fund_htt]) = "Addition","H",""),"")</f>
        <v/>
      </c>
      <c r="E75" s="15" t="str">
        <f xml:space="preserve"> IFERROR(IF(
_xlfn.XLOOKUP($A75,PreferredList[Security_name],PreferredList[Fund_smallercompanies]) = "Addition", "S",""),"")</f>
        <v/>
      </c>
      <c r="F75" s="15" t="str">
        <f xml:space="preserve"> IFERROR(IF(
_xlfn.XLOOKUP($A75,PreferredList[Security_name],PreferredList[Fund_emergingmarkets]) = "Addition", "E",""),"")</f>
        <v/>
      </c>
      <c r="G75" s="15" t="str">
        <f xml:space="preserve"> IFERROR(IF(
_xlfn.XLOOKUP($A75,PreferredList[Security_name],PreferredList[Fund_privateclient_or_AIM]) = "Addition", "P",""),"")</f>
        <v/>
      </c>
      <c r="H75" s="16"/>
      <c r="I75" s="16"/>
      <c r="J75" s="15" t="str">
        <f xml:space="preserve"> IFERROR(IF(
_xlfn.XLOOKUP($I75,PreferredList[Security_name],PreferredList[Fund_balanced]) = "Addition","B",""),"")</f>
        <v/>
      </c>
      <c r="K75" s="15" t="str">
        <f xml:space="preserve"> IFERROR(IF(
_xlfn.XLOOKUP($I75,PreferredList[Security_name],PreferredList[Fund_income]) = "Addition","I",""),"")</f>
        <v/>
      </c>
      <c r="L75" s="15" t="str">
        <f xml:space="preserve"> IFERROR(IF(
_xlfn.XLOOKUP($I75,PreferredList[Security_name],PreferredList[Fund_htt]) = "Addition","H",""),"")</f>
        <v/>
      </c>
      <c r="M75" s="15" t="str">
        <f xml:space="preserve"> IFERROR(IF(
_xlfn.XLOOKUP($I75,PreferredList[Security_name],PreferredList[Fund_smallercompanies]) = "Addition", "S",""),"")</f>
        <v/>
      </c>
      <c r="N75" s="15" t="str">
        <f xml:space="preserve"> IFERROR(IF(
_xlfn.XLOOKUP($I75,PreferredList[Security_name],PreferredList[Fund_emergingmarkets]) = "Addition", "E",""),"")</f>
        <v/>
      </c>
      <c r="O75" s="15" t="str">
        <f xml:space="preserve"> IFERROR(IF(
_xlfn.XLOOKUP($I75,PreferredList[Security_name],PreferredList[Fund_privateclient_or_AIM]) = "Addition", "P",""),"")</f>
        <v/>
      </c>
      <c r="P75" s="16"/>
      <c r="Q75" s="16"/>
      <c r="R75" s="15" t="str">
        <f xml:space="preserve"> IFERROR(IF(
_xlfn.XLOOKUP($Q75,PreferredList[Security_name],PreferredList[Fund_balanced]) = "Addition","B",""),"")</f>
        <v/>
      </c>
      <c r="S75" s="15" t="str">
        <f xml:space="preserve"> IFERROR(IF(
_xlfn.XLOOKUP($Q75,PreferredList[Security_name],PreferredList[Fund_income]) = "Addition","I",""),"")</f>
        <v/>
      </c>
      <c r="T75" s="15" t="str">
        <f xml:space="preserve"> IFERROR(IF(
_xlfn.XLOOKUP($Q75,PreferredList[Security_name],PreferredList[Fund_htt]) = "Addition","H",""),"")</f>
        <v/>
      </c>
      <c r="U75" s="15" t="str">
        <f xml:space="preserve"> IFERROR(IF(
_xlfn.XLOOKUP($Q75,PreferredList[Security_name],PreferredList[Fund_smallercompanies]) = "Addition", "S",""),"")</f>
        <v/>
      </c>
      <c r="V75" s="15" t="str">
        <f xml:space="preserve"> IFERROR(IF(
_xlfn.XLOOKUP($Q75,PreferredList[Security_name],PreferredList[Fund_emergingmarkets]) = "Addition", "E",""),"")</f>
        <v/>
      </c>
      <c r="W75" s="15" t="str">
        <f xml:space="preserve"> IFERROR(IF(
_xlfn.XLOOKUP($Q75,PreferredList[Security_name],PreferredList[Fund_privateclient_or_AIM]) = "Addition", "P",""),"")</f>
        <v/>
      </c>
      <c r="X75" s="16"/>
      <c r="Y75" s="16"/>
      <c r="Z75" s="15" t="str">
        <f xml:space="preserve"> IFERROR(IF(
_xlfn.XLOOKUP($Y75,PreferredList[Security_name],PreferredList[Fund_balanced]) = "Addition","B",""),"")</f>
        <v/>
      </c>
      <c r="AA75" s="15" t="str">
        <f xml:space="preserve"> IFERROR(IF(
_xlfn.XLOOKUP($Y75,PreferredList[Security_name],PreferredList[Fund_income]) = "Addition","I",""),"")</f>
        <v/>
      </c>
      <c r="AB75" s="15" t="str">
        <f xml:space="preserve"> IFERROR(IF(
_xlfn.XLOOKUP($Y75,PreferredList[Security_name],PreferredList[Fund_htt]) = "Addition","H",""),"")</f>
        <v/>
      </c>
      <c r="AC75" s="15" t="str">
        <f xml:space="preserve"> IFERROR(IF(
_xlfn.XLOOKUP($Y75,PreferredList[Security_name],PreferredList[Fund_smallercompanies]) = "Addition", "S",""),"")</f>
        <v/>
      </c>
      <c r="AD75" s="15" t="str">
        <f xml:space="preserve"> IFERROR(IF(
_xlfn.XLOOKUP($Y75,PreferredList[Security_name],PreferredList[Fund_emergingmarkets]) = "Addition", "E",""),"")</f>
        <v/>
      </c>
      <c r="AE75" s="15" t="str">
        <f xml:space="preserve"> IFERROR(IF(
_xlfn.XLOOKUP($Y75,PreferredList[Security_name],PreferredList[Fund_privateclient_or_AIM]) = "Addition", "P",""),"")</f>
        <v/>
      </c>
    </row>
    <row r="76" spans="1:31" ht="15" customHeight="1" x14ac:dyDescent="0.2">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31" s="5" customFormat="1" ht="20.100000000000001" customHeight="1" x14ac:dyDescent="0.3">
      <c r="A77" s="11" t="s">
        <v>596</v>
      </c>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spans="1:31" ht="15" customHeight="1" x14ac:dyDescent="0.2">
      <c r="A78" s="7" t="str" cm="1">
        <f t="array" ref="A78" xml:space="preserve"> IFERROR(_xlfn.UNIQUE(
_xlfn._xlws.FILTER(PreferredList[Security_name],
(PreferredList[Date_of_change] &lt;= $B$3) * (PreferredList[Date_of_change] &gt; ($B$3-$B$6)) * ISNUMBER(SEARCH("removal",PreferredList[Change])) * ((PreferredList[Equity_region] = "UK") + (PreferredList[Equity_region] = "Europe") +  (PreferredList[Equity_region] = "Australia and New Zealand")+ (PreferredList[Equity_region] = "Japan") + (PreferredList[Equity_region] = "USA and Canada"))
)
),"-")</f>
        <v>-</v>
      </c>
      <c r="B78" s="15" t="str">
        <f xml:space="preserve"> IFERROR(IF(
_xlfn.XLOOKUP($A78,PreferredList[Security_name],PreferredList[Fund_balanced]) = "Removal","B",""),"")</f>
        <v/>
      </c>
      <c r="C78" s="15" t="str">
        <f xml:space="preserve"> IFERROR(IF(
_xlfn.XLOOKUP($A78,PreferredList[Security_name],PreferredList[Fund_income]) = "Removal","I",""),"")</f>
        <v/>
      </c>
      <c r="D78" s="15" t="str">
        <f xml:space="preserve"> IFERROR(IF(
_xlfn.XLOOKUP($A78,PreferredList[Security_name],PreferredList[Fund_htt]) = "Removal","H",""),"")</f>
        <v/>
      </c>
      <c r="E78" s="15" t="str">
        <f xml:space="preserve"> IFERROR(IF(
_xlfn.XLOOKUP($A78,PreferredList[Security_name],PreferredList[Fund_smallercompanies]) = "Removal", "S",""),"")</f>
        <v/>
      </c>
      <c r="F78" s="15" t="str">
        <f xml:space="preserve"> IFERROR(IF(
_xlfn.XLOOKUP($A78,PreferredList[Security_name],PreferredList[Fund_emergingmarkets]) = "Removal", "E",""),"")</f>
        <v/>
      </c>
      <c r="G78" s="15" t="str">
        <f xml:space="preserve"> IFERROR(IF(
_xlfn.XLOOKUP($A78,PreferredList[Security_name],PreferredList[Fund_privateclient_or_AIM]) = "Removal", "P",""),"")</f>
        <v/>
      </c>
      <c r="H78" s="16"/>
      <c r="I78" s="16" t="str" cm="1">
        <f t="array" ref="I78" xml:space="preserve"> IFERROR(_xlfn.UNIQUE(
_xlfn._xlws.FILTER(PreferredList[Security_name],
(PreferredList[Date_of_change] &lt;= $B$3) * (PreferredList[Date_of_change] &gt; ($B$3-$B$6)) * ISNUMBER(SEARCH("removal",PreferredList[Change])) * ((PreferredList[Equity_region] = "UK Smaller Companies") + (PreferredList[Equity_region] = "European Smaller Companies") +  (PreferredList[Equity_region] = "US Smaller Companies"))
)
),"-")</f>
        <v>Abcam</v>
      </c>
      <c r="J78" s="15" t="str">
        <f xml:space="preserve"> IFERROR(IF(
_xlfn.XLOOKUP($I78,PreferredList[Security_name],PreferredList[Fund_balanced]) = "Removal","B",""),"")</f>
        <v/>
      </c>
      <c r="K78" s="15" t="str">
        <f xml:space="preserve"> IFERROR(IF(
_xlfn.XLOOKUP($I78,PreferredList[Security_name],PreferredList[Fund_income]) = "Removal","I",""),"")</f>
        <v/>
      </c>
      <c r="L78" s="15" t="str">
        <f xml:space="preserve"> IFERROR(IF(
_xlfn.XLOOKUP($I78,PreferredList[Security_name],PreferredList[Fund_htt]) = "Removal","H",""),"")</f>
        <v/>
      </c>
      <c r="M78" s="15" t="str">
        <f xml:space="preserve"> IFERROR(IF(
_xlfn.XLOOKUP($I78,PreferredList[Security_name],PreferredList[Fund_smallercompanies]) = "Removal", "S",""),"")</f>
        <v>S</v>
      </c>
      <c r="N78" s="15" t="str">
        <f xml:space="preserve"> IFERROR(IF(
_xlfn.XLOOKUP($I78,PreferredList[Security_name],PreferredList[Fund_emergingmarkets]) = "Removal", "E",""),"")</f>
        <v/>
      </c>
      <c r="O78" s="15" t="str">
        <f xml:space="preserve"> IFERROR(IF(
_xlfn.XLOOKUP($I78,PreferredList[Security_name],PreferredList[Fund_privateclient_or_AIM]) = "Removal", "P",""),"")</f>
        <v/>
      </c>
      <c r="P78" s="16"/>
      <c r="Q78" s="16" t="str" cm="1">
        <f t="array" ref="Q78" xml:space="preserve"> IFERROR(_xlfn.UNIQUE(
_xlfn._xlws.FILTER(PreferredList[Security_name],
(PreferredList[Date_of_change] &lt;= $B$3) * (PreferredList[Date_of_change] &gt; ($B$3-$B$6)) * ISNUMBER(SEARCH("removal",PreferredList[Change])) * ((PreferredList[Equity_region] = "AIM"))
)
),"-")</f>
        <v>-</v>
      </c>
      <c r="R78" s="15" t="str">
        <f xml:space="preserve"> IFERROR(IF(
_xlfn.XLOOKUP($Q78,PreferredList[Security_name],PreferredList[Fund_balanced]) = "Removal","B",""),"")</f>
        <v/>
      </c>
      <c r="S78" s="15" t="str">
        <f xml:space="preserve"> IFERROR(IF(
_xlfn.XLOOKUP($Q78,PreferredList[Security_name],PreferredList[Fund_income]) = "Removal","I",""),"")</f>
        <v/>
      </c>
      <c r="T78" s="15" t="str">
        <f xml:space="preserve"> IFERROR(IF(
_xlfn.XLOOKUP($Q78,PreferredList[Security_name],PreferredList[Fund_htt]) = "Removal","H",""),"")</f>
        <v/>
      </c>
      <c r="U78" s="15" t="str">
        <f xml:space="preserve"> IFERROR(IF(
_xlfn.XLOOKUP($Q78,PreferredList[Security_name],PreferredList[Fund_smallercompanies]) = "Removal", "S",""),"")</f>
        <v/>
      </c>
      <c r="V78" s="15" t="str">
        <f xml:space="preserve"> IFERROR(IF(
_xlfn.XLOOKUP($Q78,PreferredList[Security_name],PreferredList[Fund_emergingmarkets]) = "Removal", "E",""),"")</f>
        <v/>
      </c>
      <c r="W78" s="15" t="str">
        <f xml:space="preserve"> IFERROR(IF(
_xlfn.XLOOKUP($Q78,PreferredList[Security_name],PreferredList[Fund_privateclient_or_AIM]) = "Removal", "P",""),"")</f>
        <v/>
      </c>
      <c r="X78" s="16"/>
      <c r="Y78" s="16" t="str" cm="1">
        <f t="array" ref="Y78" xml:space="preserve"> IFERROR(_xlfn.UNIQUE(
_xlfn._xlws.FILTER(PreferredList[Security_name],
(PreferredList[Date_of_change] &lt;= $B$3) * (PreferredList[Date_of_change] &gt; ($B$3-$B$6)) * ISNUMBER(SEARCH("removal",PreferredList[Change])) * ((PreferredList[Equity_region] = "Emerging Europe") + (PreferredList[Equity_region] = "India &amp; Far East") + (PreferredList[Equity_region] = "Latin America") + (PreferredList[Equity_region] = "Africa") + (PreferredList[Equity_region] = "Emerging Markets &amp; Far East"))
)
),"-")</f>
        <v>-</v>
      </c>
      <c r="Z78" s="15" t="str">
        <f xml:space="preserve"> IFERROR(IF(
_xlfn.XLOOKUP($Y78,PreferredList[Security_name],PreferredList[Fund_balanced]) = "Removal","B",""),"")</f>
        <v/>
      </c>
      <c r="AA78" s="15" t="str">
        <f xml:space="preserve"> IFERROR(IF(
_xlfn.XLOOKUP($Y78,PreferredList[Security_name],PreferredList[Fund_income]) = "Removal","I",""),"")</f>
        <v/>
      </c>
      <c r="AB78" s="15" t="str">
        <f xml:space="preserve"> IFERROR(IF(
_xlfn.XLOOKUP($Y78,PreferredList[Security_name],PreferredList[Fund_htt]) = "Removal","H",""),"")</f>
        <v/>
      </c>
      <c r="AC78" s="15" t="str">
        <f xml:space="preserve"> IFERROR(IF(
_xlfn.XLOOKUP($Y78,PreferredList[Security_name],PreferredList[Fund_smallercompanies]) = "Removal", "S",""),"")</f>
        <v/>
      </c>
      <c r="AD78" s="15" t="str">
        <f xml:space="preserve"> IFERROR(IF(
_xlfn.XLOOKUP($Y78,PreferredList[Security_name],PreferredList[Fund_emergingmarkets]) = "Removal", "E",""),"")</f>
        <v/>
      </c>
      <c r="AE78" s="15" t="str">
        <f xml:space="preserve"> IFERROR(IF(
_xlfn.XLOOKUP($Y78,PreferredList[Security_name],PreferredList[Fund_privateclient_or_AIM]) = "Removal", "P",""),"")</f>
        <v/>
      </c>
    </row>
    <row r="79" spans="1:31" ht="15" customHeight="1" x14ac:dyDescent="0.2">
      <c r="B79" s="15" t="str">
        <f xml:space="preserve"> IFERROR(IF(
_xlfn.XLOOKUP($A79,PreferredList[Security_name],PreferredList[Fund_balanced]) = "Removal","B",""),"")</f>
        <v/>
      </c>
      <c r="C79" s="15" t="str">
        <f xml:space="preserve"> IFERROR(IF(
_xlfn.XLOOKUP($A79,PreferredList[Security_name],PreferredList[Fund_income]) = "Removal","I",""),"")</f>
        <v/>
      </c>
      <c r="D79" s="15" t="str">
        <f xml:space="preserve"> IFERROR(IF(
_xlfn.XLOOKUP($A79,PreferredList[Security_name],PreferredList[Fund_htt]) = "Removal","H",""),"")</f>
        <v/>
      </c>
      <c r="E79" s="15" t="str">
        <f xml:space="preserve"> IFERROR(IF(
_xlfn.XLOOKUP($A79,PreferredList[Security_name],PreferredList[Fund_smallercompanies]) = "Removal", "S",""),"")</f>
        <v/>
      </c>
      <c r="F79" s="15" t="str">
        <f xml:space="preserve"> IFERROR(IF(
_xlfn.XLOOKUP($A79,PreferredList[Security_name],PreferredList[Fund_emergingmarkets]) = "Removal", "E",""),"")</f>
        <v/>
      </c>
      <c r="G79" s="15" t="str">
        <f xml:space="preserve"> IFERROR(IF(
_xlfn.XLOOKUP($A79,PreferredList[Security_name],PreferredList[Fund_privateclient_or_AIM]) = "Removal", "P",""),"")</f>
        <v/>
      </c>
      <c r="H79" s="16"/>
      <c r="I79" s="16"/>
      <c r="J79" s="15" t="str">
        <f xml:space="preserve"> IFERROR(IF(
_xlfn.XLOOKUP($I79,PreferredList[Security_name],PreferredList[Fund_balanced]) = "Removal","B",""),"")</f>
        <v/>
      </c>
      <c r="K79" s="15" t="str">
        <f xml:space="preserve"> IFERROR(IF(
_xlfn.XLOOKUP($I79,PreferredList[Security_name],PreferredList[Fund_income]) = "Removal","I",""),"")</f>
        <v/>
      </c>
      <c r="L79" s="15" t="str">
        <f xml:space="preserve"> IFERROR(IF(
_xlfn.XLOOKUP($I79,PreferredList[Security_name],PreferredList[Fund_htt]) = "Removal","H",""),"")</f>
        <v/>
      </c>
      <c r="M79" s="15" t="str">
        <f xml:space="preserve"> IFERROR(IF(
_xlfn.XLOOKUP($I79,PreferredList[Security_name],PreferredList[Fund_smallercompanies]) = "Removal", "S",""),"")</f>
        <v/>
      </c>
      <c r="N79" s="15" t="str">
        <f xml:space="preserve"> IFERROR(IF(
_xlfn.XLOOKUP($I79,PreferredList[Security_name],PreferredList[Fund_emergingmarkets]) = "Removal", "E",""),"")</f>
        <v/>
      </c>
      <c r="O79" s="15" t="str">
        <f xml:space="preserve"> IFERROR(IF(
_xlfn.XLOOKUP($I79,PreferredList[Security_name],PreferredList[Fund_privateclient_or_AIM]) = "Removal", "P",""),"")</f>
        <v/>
      </c>
      <c r="P79" s="16"/>
      <c r="Q79" s="16"/>
      <c r="R79" s="15" t="str">
        <f xml:space="preserve"> IFERROR(IF(
_xlfn.XLOOKUP($Q79,PreferredList[Security_name],PreferredList[Fund_balanced]) = "Removal","B",""),"")</f>
        <v/>
      </c>
      <c r="S79" s="15" t="str">
        <f xml:space="preserve"> IFERROR(IF(
_xlfn.XLOOKUP($Q79,PreferredList[Security_name],PreferredList[Fund_income]) = "Removal","I",""),"")</f>
        <v/>
      </c>
      <c r="T79" s="15" t="str">
        <f xml:space="preserve"> IFERROR(IF(
_xlfn.XLOOKUP($Q79,PreferredList[Security_name],PreferredList[Fund_htt]) = "Removal","H",""),"")</f>
        <v/>
      </c>
      <c r="U79" s="15" t="str">
        <f xml:space="preserve"> IFERROR(IF(
_xlfn.XLOOKUP($Q79,PreferredList[Security_name],PreferredList[Fund_smallercompanies]) = "Removal", "S",""),"")</f>
        <v/>
      </c>
      <c r="V79" s="15" t="str">
        <f xml:space="preserve"> IFERROR(IF(
_xlfn.XLOOKUP($Q79,PreferredList[Security_name],PreferredList[Fund_emergingmarkets]) = "Removal", "E",""),"")</f>
        <v/>
      </c>
      <c r="W79" s="15" t="str">
        <f xml:space="preserve"> IFERROR(IF(
_xlfn.XLOOKUP($Q79,PreferredList[Security_name],PreferredList[Fund_privateclient_or_AIM]) = "Removal", "P",""),"")</f>
        <v/>
      </c>
      <c r="X79" s="16"/>
      <c r="Y79" s="16"/>
      <c r="Z79" s="15" t="str">
        <f xml:space="preserve"> IFERROR(IF(
_xlfn.XLOOKUP($Y79,PreferredList[Security_name],PreferredList[Fund_balanced]) = "Removal","B",""),"")</f>
        <v/>
      </c>
      <c r="AA79" s="15" t="str">
        <f xml:space="preserve"> IFERROR(IF(
_xlfn.XLOOKUP($Y79,PreferredList[Security_name],PreferredList[Fund_income]) = "Removal","I",""),"")</f>
        <v/>
      </c>
      <c r="AB79" s="15" t="str">
        <f xml:space="preserve"> IFERROR(IF(
_xlfn.XLOOKUP($Y79,PreferredList[Security_name],PreferredList[Fund_htt]) = "Removal","H",""),"")</f>
        <v/>
      </c>
      <c r="AC79" s="15" t="str">
        <f xml:space="preserve"> IFERROR(IF(
_xlfn.XLOOKUP($Y79,PreferredList[Security_name],PreferredList[Fund_smallercompanies]) = "Removal", "S",""),"")</f>
        <v/>
      </c>
      <c r="AD79" s="15" t="str">
        <f xml:space="preserve"> IFERROR(IF(
_xlfn.XLOOKUP($Y79,PreferredList[Security_name],PreferredList[Fund_emergingmarkets]) = "Removal", "E",""),"")</f>
        <v/>
      </c>
      <c r="AE79" s="15" t="str">
        <f xml:space="preserve"> IFERROR(IF(
_xlfn.XLOOKUP($Y79,PreferredList[Security_name],PreferredList[Fund_privateclient_or_AIM]) = "Removal", "P",""),"")</f>
        <v/>
      </c>
    </row>
    <row r="80" spans="1:31" ht="15" customHeight="1" x14ac:dyDescent="0.2">
      <c r="B80" s="15" t="str">
        <f xml:space="preserve"> IFERROR(IF(
_xlfn.XLOOKUP($A80,PreferredList[Security_name],PreferredList[Fund_balanced]) = "Removal","B",""),"")</f>
        <v/>
      </c>
      <c r="C80" s="15" t="str">
        <f xml:space="preserve"> IFERROR(IF(
_xlfn.XLOOKUP($A80,PreferredList[Security_name],PreferredList[Fund_income]) = "Removal","I",""),"")</f>
        <v/>
      </c>
      <c r="D80" s="15" t="str">
        <f xml:space="preserve"> IFERROR(IF(
_xlfn.XLOOKUP($A80,PreferredList[Security_name],PreferredList[Fund_htt]) = "Removal","H",""),"")</f>
        <v/>
      </c>
      <c r="E80" s="15" t="str">
        <f xml:space="preserve"> IFERROR(IF(
_xlfn.XLOOKUP($A80,PreferredList[Security_name],PreferredList[Fund_smallercompanies]) = "Removal", "S",""),"")</f>
        <v/>
      </c>
      <c r="F80" s="15" t="str">
        <f xml:space="preserve"> IFERROR(IF(
_xlfn.XLOOKUP($A80,PreferredList[Security_name],PreferredList[Fund_emergingmarkets]) = "Removal", "E",""),"")</f>
        <v/>
      </c>
      <c r="G80" s="15" t="str">
        <f xml:space="preserve"> IFERROR(IF(
_xlfn.XLOOKUP($A80,PreferredList[Security_name],PreferredList[Fund_privateclient_or_AIM]) = "Removal", "P",""),"")</f>
        <v/>
      </c>
      <c r="H80" s="16"/>
      <c r="I80" s="16"/>
      <c r="J80" s="15" t="str">
        <f xml:space="preserve"> IFERROR(IF(
_xlfn.XLOOKUP($I80,PreferredList[Security_name],PreferredList[Fund_balanced]) = "Removal","B",""),"")</f>
        <v/>
      </c>
      <c r="K80" s="15" t="str">
        <f xml:space="preserve"> IFERROR(IF(
_xlfn.XLOOKUP($I80,PreferredList[Security_name],PreferredList[Fund_income]) = "Removal","I",""),"")</f>
        <v/>
      </c>
      <c r="L80" s="15" t="str">
        <f xml:space="preserve"> IFERROR(IF(
_xlfn.XLOOKUP($I80,PreferredList[Security_name],PreferredList[Fund_htt]) = "Removal","H",""),"")</f>
        <v/>
      </c>
      <c r="M80" s="15" t="str">
        <f xml:space="preserve"> IFERROR(IF(
_xlfn.XLOOKUP($I80,PreferredList[Security_name],PreferredList[Fund_smallercompanies]) = "Removal", "S",""),"")</f>
        <v/>
      </c>
      <c r="N80" s="15" t="str">
        <f xml:space="preserve"> IFERROR(IF(
_xlfn.XLOOKUP($I80,PreferredList[Security_name],PreferredList[Fund_emergingmarkets]) = "Removal", "E",""),"")</f>
        <v/>
      </c>
      <c r="O80" s="15" t="str">
        <f xml:space="preserve"> IFERROR(IF(
_xlfn.XLOOKUP($I80,PreferredList[Security_name],PreferredList[Fund_privateclient_or_AIM]) = "Removal", "P",""),"")</f>
        <v/>
      </c>
      <c r="P80" s="16"/>
      <c r="Q80" s="16"/>
      <c r="R80" s="15" t="str">
        <f xml:space="preserve"> IFERROR(IF(
_xlfn.XLOOKUP($Q80,PreferredList[Security_name],PreferredList[Fund_balanced]) = "Removal","B",""),"")</f>
        <v/>
      </c>
      <c r="S80" s="15" t="str">
        <f xml:space="preserve"> IFERROR(IF(
_xlfn.XLOOKUP($Q80,PreferredList[Security_name],PreferredList[Fund_income]) = "Removal","I",""),"")</f>
        <v/>
      </c>
      <c r="T80" s="15" t="str">
        <f xml:space="preserve"> IFERROR(IF(
_xlfn.XLOOKUP($Q80,PreferredList[Security_name],PreferredList[Fund_htt]) = "Removal","H",""),"")</f>
        <v/>
      </c>
      <c r="U80" s="15" t="str">
        <f xml:space="preserve"> IFERROR(IF(
_xlfn.XLOOKUP($Q80,PreferredList[Security_name],PreferredList[Fund_smallercompanies]) = "Removal", "S",""),"")</f>
        <v/>
      </c>
      <c r="V80" s="15" t="str">
        <f xml:space="preserve"> IFERROR(IF(
_xlfn.XLOOKUP($Q80,PreferredList[Security_name],PreferredList[Fund_emergingmarkets]) = "Removal", "E",""),"")</f>
        <v/>
      </c>
      <c r="W80" s="15" t="str">
        <f xml:space="preserve"> IFERROR(IF(
_xlfn.XLOOKUP($Q80,PreferredList[Security_name],PreferredList[Fund_privateclient_or_AIM]) = "Removal", "P",""),"")</f>
        <v/>
      </c>
      <c r="X80" s="16"/>
      <c r="Y80" s="16"/>
      <c r="Z80" s="15" t="str">
        <f xml:space="preserve"> IFERROR(IF(
_xlfn.XLOOKUP($Y80,PreferredList[Security_name],PreferredList[Fund_balanced]) = "Removal","B",""),"")</f>
        <v/>
      </c>
      <c r="AA80" s="15" t="str">
        <f xml:space="preserve"> IFERROR(IF(
_xlfn.XLOOKUP($Y80,PreferredList[Security_name],PreferredList[Fund_income]) = "Removal","I",""),"")</f>
        <v/>
      </c>
      <c r="AB80" s="15" t="str">
        <f xml:space="preserve"> IFERROR(IF(
_xlfn.XLOOKUP($Y80,PreferredList[Security_name],PreferredList[Fund_htt]) = "Removal","H",""),"")</f>
        <v/>
      </c>
      <c r="AC80" s="15" t="str">
        <f xml:space="preserve"> IFERROR(IF(
_xlfn.XLOOKUP($Y80,PreferredList[Security_name],PreferredList[Fund_smallercompanies]) = "Removal", "S",""),"")</f>
        <v/>
      </c>
      <c r="AD80" s="15" t="str">
        <f xml:space="preserve"> IFERROR(IF(
_xlfn.XLOOKUP($Y80,PreferredList[Security_name],PreferredList[Fund_emergingmarkets]) = "Removal", "E",""),"")</f>
        <v/>
      </c>
      <c r="AE80" s="15" t="str">
        <f xml:space="preserve"> IFERROR(IF(
_xlfn.XLOOKUP($Y80,PreferredList[Security_name],PreferredList[Fund_privateclient_or_AIM]) = "Removal", "P",""),"")</f>
        <v/>
      </c>
    </row>
    <row r="81" spans="1:31" ht="15" customHeight="1" x14ac:dyDescent="0.2">
      <c r="B81" s="15" t="str">
        <f xml:space="preserve"> IFERROR(IF(
_xlfn.XLOOKUP($A81,PreferredList[Security_name],PreferredList[Fund_balanced]) = "Removal","B",""),"")</f>
        <v/>
      </c>
      <c r="C81" s="15" t="str">
        <f xml:space="preserve"> IFERROR(IF(
_xlfn.XLOOKUP($A81,PreferredList[Security_name],PreferredList[Fund_income]) = "Removal","I",""),"")</f>
        <v/>
      </c>
      <c r="D81" s="15" t="str">
        <f xml:space="preserve"> IFERROR(IF(
_xlfn.XLOOKUP($A81,PreferredList[Security_name],PreferredList[Fund_htt]) = "Removal","H",""),"")</f>
        <v/>
      </c>
      <c r="E81" s="15" t="str">
        <f xml:space="preserve"> IFERROR(IF(
_xlfn.XLOOKUP($A81,PreferredList[Security_name],PreferredList[Fund_smallercompanies]) = "Removal", "S",""),"")</f>
        <v/>
      </c>
      <c r="F81" s="15" t="str">
        <f xml:space="preserve"> IFERROR(IF(
_xlfn.XLOOKUP($A81,PreferredList[Security_name],PreferredList[Fund_emergingmarkets]) = "Removal", "E",""),"")</f>
        <v/>
      </c>
      <c r="G81" s="15" t="str">
        <f xml:space="preserve"> IFERROR(IF(
_xlfn.XLOOKUP($A81,PreferredList[Security_name],PreferredList[Fund_privateclient_or_AIM]) = "Removal", "P",""),"")</f>
        <v/>
      </c>
      <c r="H81" s="16"/>
      <c r="I81" s="16"/>
      <c r="J81" s="15" t="str">
        <f xml:space="preserve"> IFERROR(IF(
_xlfn.XLOOKUP($I81,PreferredList[Security_name],PreferredList[Fund_balanced]) = "Removal","B",""),"")</f>
        <v/>
      </c>
      <c r="K81" s="15" t="str">
        <f xml:space="preserve"> IFERROR(IF(
_xlfn.XLOOKUP($I81,PreferredList[Security_name],PreferredList[Fund_income]) = "Removal","I",""),"")</f>
        <v/>
      </c>
      <c r="L81" s="15" t="str">
        <f xml:space="preserve"> IFERROR(IF(
_xlfn.XLOOKUP($I81,PreferredList[Security_name],PreferredList[Fund_htt]) = "Removal","H",""),"")</f>
        <v/>
      </c>
      <c r="M81" s="15" t="str">
        <f xml:space="preserve"> IFERROR(IF(
_xlfn.XLOOKUP($I81,PreferredList[Security_name],PreferredList[Fund_smallercompanies]) = "Removal", "S",""),"")</f>
        <v/>
      </c>
      <c r="N81" s="15" t="str">
        <f xml:space="preserve"> IFERROR(IF(
_xlfn.XLOOKUP($I81,PreferredList[Security_name],PreferredList[Fund_emergingmarkets]) = "Removal", "E",""),"")</f>
        <v/>
      </c>
      <c r="O81" s="15" t="str">
        <f xml:space="preserve"> IFERROR(IF(
_xlfn.XLOOKUP($I81,PreferredList[Security_name],PreferredList[Fund_privateclient_or_AIM]) = "Removal", "P",""),"")</f>
        <v/>
      </c>
      <c r="P81" s="16"/>
      <c r="Q81" s="16"/>
      <c r="R81" s="15" t="str">
        <f xml:space="preserve"> IFERROR(IF(
_xlfn.XLOOKUP($Q81,PreferredList[Security_name],PreferredList[Fund_balanced]) = "Removal","B",""),"")</f>
        <v/>
      </c>
      <c r="S81" s="15" t="str">
        <f xml:space="preserve"> IFERROR(IF(
_xlfn.XLOOKUP($Q81,PreferredList[Security_name],PreferredList[Fund_income]) = "Removal","I",""),"")</f>
        <v/>
      </c>
      <c r="T81" s="15" t="str">
        <f xml:space="preserve"> IFERROR(IF(
_xlfn.XLOOKUP($Q81,PreferredList[Security_name],PreferredList[Fund_htt]) = "Removal","H",""),"")</f>
        <v/>
      </c>
      <c r="U81" s="15" t="str">
        <f xml:space="preserve"> IFERROR(IF(
_xlfn.XLOOKUP($Q81,PreferredList[Security_name],PreferredList[Fund_smallercompanies]) = "Removal", "S",""),"")</f>
        <v/>
      </c>
      <c r="V81" s="15" t="str">
        <f xml:space="preserve"> IFERROR(IF(
_xlfn.XLOOKUP($Q81,PreferredList[Security_name],PreferredList[Fund_emergingmarkets]) = "Removal", "E",""),"")</f>
        <v/>
      </c>
      <c r="W81" s="15" t="str">
        <f xml:space="preserve"> IFERROR(IF(
_xlfn.XLOOKUP($Q81,PreferredList[Security_name],PreferredList[Fund_privateclient_or_AIM]) = "Removal", "P",""),"")</f>
        <v/>
      </c>
      <c r="X81" s="16"/>
      <c r="Y81" s="16"/>
      <c r="Z81" s="15" t="str">
        <f xml:space="preserve"> IFERROR(IF(
_xlfn.XLOOKUP($Y81,PreferredList[Security_name],PreferredList[Fund_balanced]) = "Removal","B",""),"")</f>
        <v/>
      </c>
      <c r="AA81" s="15" t="str">
        <f xml:space="preserve"> IFERROR(IF(
_xlfn.XLOOKUP($Y81,PreferredList[Security_name],PreferredList[Fund_income]) = "Removal","I",""),"")</f>
        <v/>
      </c>
      <c r="AB81" s="15" t="str">
        <f xml:space="preserve"> IFERROR(IF(
_xlfn.XLOOKUP($Y81,PreferredList[Security_name],PreferredList[Fund_htt]) = "Removal","H",""),"")</f>
        <v/>
      </c>
      <c r="AC81" s="15" t="str">
        <f xml:space="preserve"> IFERROR(IF(
_xlfn.XLOOKUP($Y81,PreferredList[Security_name],PreferredList[Fund_smallercompanies]) = "Removal", "S",""),"")</f>
        <v/>
      </c>
      <c r="AD81" s="15" t="str">
        <f xml:space="preserve"> IFERROR(IF(
_xlfn.XLOOKUP($Y81,PreferredList[Security_name],PreferredList[Fund_emergingmarkets]) = "Removal", "E",""),"")</f>
        <v/>
      </c>
      <c r="AE81" s="15" t="str">
        <f xml:space="preserve"> IFERROR(IF(
_xlfn.XLOOKUP($Y81,PreferredList[Security_name],PreferredList[Fund_privateclient_or_AIM]) = "Removal", "P",""),"")</f>
        <v/>
      </c>
    </row>
    <row r="82" spans="1:31" ht="15" customHeight="1" x14ac:dyDescent="0.2">
      <c r="B82" s="15" t="str">
        <f xml:space="preserve"> IFERROR(IF(
_xlfn.XLOOKUP($A82,PreferredList[Security_name],PreferredList[Fund_balanced]) = "Removal","B",""),"")</f>
        <v/>
      </c>
      <c r="C82" s="15" t="str">
        <f xml:space="preserve"> IFERROR(IF(
_xlfn.XLOOKUP($A82,PreferredList[Security_name],PreferredList[Fund_income]) = "Removal","I",""),"")</f>
        <v/>
      </c>
      <c r="D82" s="15" t="str">
        <f xml:space="preserve"> IFERROR(IF(
_xlfn.XLOOKUP($A82,PreferredList[Security_name],PreferredList[Fund_htt]) = "Removal","H",""),"")</f>
        <v/>
      </c>
      <c r="E82" s="15" t="str">
        <f xml:space="preserve"> IFERROR(IF(
_xlfn.XLOOKUP($A82,PreferredList[Security_name],PreferredList[Fund_smallercompanies]) = "Removal", "S",""),"")</f>
        <v/>
      </c>
      <c r="F82" s="15" t="str">
        <f xml:space="preserve"> IFERROR(IF(
_xlfn.XLOOKUP($A82,PreferredList[Security_name],PreferredList[Fund_emergingmarkets]) = "Removal", "E",""),"")</f>
        <v/>
      </c>
      <c r="G82" s="15" t="str">
        <f xml:space="preserve"> IFERROR(IF(
_xlfn.XLOOKUP($A82,PreferredList[Security_name],PreferredList[Fund_privateclient_or_AIM]) = "Removal", "P",""),"")</f>
        <v/>
      </c>
      <c r="H82" s="16"/>
      <c r="I82" s="16"/>
      <c r="J82" s="15" t="str">
        <f xml:space="preserve"> IFERROR(IF(
_xlfn.XLOOKUP($I82,PreferredList[Security_name],PreferredList[Fund_balanced]) = "Removal","B",""),"")</f>
        <v/>
      </c>
      <c r="K82" s="15" t="str">
        <f xml:space="preserve"> IFERROR(IF(
_xlfn.XLOOKUP($I82,PreferredList[Security_name],PreferredList[Fund_income]) = "Removal","I",""),"")</f>
        <v/>
      </c>
      <c r="L82" s="15" t="str">
        <f xml:space="preserve"> IFERROR(IF(
_xlfn.XLOOKUP($I82,PreferredList[Security_name],PreferredList[Fund_htt]) = "Removal","H",""),"")</f>
        <v/>
      </c>
      <c r="M82" s="15" t="str">
        <f xml:space="preserve"> IFERROR(IF(
_xlfn.XLOOKUP($I82,PreferredList[Security_name],PreferredList[Fund_smallercompanies]) = "Removal", "S",""),"")</f>
        <v/>
      </c>
      <c r="N82" s="15" t="str">
        <f xml:space="preserve"> IFERROR(IF(
_xlfn.XLOOKUP($I82,PreferredList[Security_name],PreferredList[Fund_emergingmarkets]) = "Removal", "E",""),"")</f>
        <v/>
      </c>
      <c r="O82" s="15" t="str">
        <f xml:space="preserve"> IFERROR(IF(
_xlfn.XLOOKUP($I82,PreferredList[Security_name],PreferredList[Fund_privateclient_or_AIM]) = "Removal", "P",""),"")</f>
        <v/>
      </c>
      <c r="P82" s="16"/>
      <c r="Q82" s="16"/>
      <c r="R82" s="15" t="str">
        <f xml:space="preserve"> IFERROR(IF(
_xlfn.XLOOKUP($Q82,PreferredList[Security_name],PreferredList[Fund_balanced]) = "Removal","B",""),"")</f>
        <v/>
      </c>
      <c r="S82" s="15" t="str">
        <f xml:space="preserve"> IFERROR(IF(
_xlfn.XLOOKUP($Q82,PreferredList[Security_name],PreferredList[Fund_income]) = "Removal","I",""),"")</f>
        <v/>
      </c>
      <c r="T82" s="15" t="str">
        <f xml:space="preserve"> IFERROR(IF(
_xlfn.XLOOKUP($Q82,PreferredList[Security_name],PreferredList[Fund_htt]) = "Removal","H",""),"")</f>
        <v/>
      </c>
      <c r="U82" s="15" t="str">
        <f xml:space="preserve"> IFERROR(IF(
_xlfn.XLOOKUP($Q82,PreferredList[Security_name],PreferredList[Fund_smallercompanies]) = "Removal", "S",""),"")</f>
        <v/>
      </c>
      <c r="V82" s="15" t="str">
        <f xml:space="preserve"> IFERROR(IF(
_xlfn.XLOOKUP($Q82,PreferredList[Security_name],PreferredList[Fund_emergingmarkets]) = "Removal", "E",""),"")</f>
        <v/>
      </c>
      <c r="W82" s="15" t="str">
        <f xml:space="preserve"> IFERROR(IF(
_xlfn.XLOOKUP($Q82,PreferredList[Security_name],PreferredList[Fund_privateclient_or_AIM]) = "Removal", "P",""),"")</f>
        <v/>
      </c>
      <c r="X82" s="16"/>
      <c r="Y82" s="16"/>
      <c r="Z82" s="15" t="str">
        <f xml:space="preserve"> IFERROR(IF(
_xlfn.XLOOKUP($Y82,PreferredList[Security_name],PreferredList[Fund_balanced]) = "Removal","B",""),"")</f>
        <v/>
      </c>
      <c r="AA82" s="15" t="str">
        <f xml:space="preserve"> IFERROR(IF(
_xlfn.XLOOKUP($Y82,PreferredList[Security_name],PreferredList[Fund_income]) = "Removal","I",""),"")</f>
        <v/>
      </c>
      <c r="AB82" s="15" t="str">
        <f xml:space="preserve"> IFERROR(IF(
_xlfn.XLOOKUP($Y82,PreferredList[Security_name],PreferredList[Fund_htt]) = "Removal","H",""),"")</f>
        <v/>
      </c>
      <c r="AC82" s="15" t="str">
        <f xml:space="preserve"> IFERROR(IF(
_xlfn.XLOOKUP($Y82,PreferredList[Security_name],PreferredList[Fund_smallercompanies]) = "Removal", "S",""),"")</f>
        <v/>
      </c>
      <c r="AD82" s="15" t="str">
        <f xml:space="preserve"> IFERROR(IF(
_xlfn.XLOOKUP($Y82,PreferredList[Security_name],PreferredList[Fund_emergingmarkets]) = "Removal", "E",""),"")</f>
        <v/>
      </c>
      <c r="AE82" s="15" t="str">
        <f xml:space="preserve"> IFERROR(IF(
_xlfn.XLOOKUP($Y82,PreferredList[Security_name],PreferredList[Fund_privateclient_or_AIM]) = "Removal", "P",""),"")</f>
        <v/>
      </c>
    </row>
    <row r="83" spans="1:31" ht="15" customHeight="1" x14ac:dyDescent="0.2">
      <c r="B83" s="15" t="str">
        <f xml:space="preserve"> IFERROR(IF(
_xlfn.XLOOKUP($A83,PreferredList[Security_name],PreferredList[Fund_balanced]) = "Removal","B",""),"")</f>
        <v/>
      </c>
      <c r="C83" s="15" t="str">
        <f xml:space="preserve"> IFERROR(IF(
_xlfn.XLOOKUP($A83,PreferredList[Security_name],PreferredList[Fund_income]) = "Removal","I",""),"")</f>
        <v/>
      </c>
      <c r="D83" s="15" t="str">
        <f xml:space="preserve"> IFERROR(IF(
_xlfn.XLOOKUP($A83,PreferredList[Security_name],PreferredList[Fund_htt]) = "Removal","H",""),"")</f>
        <v/>
      </c>
      <c r="E83" s="15" t="str">
        <f xml:space="preserve"> IFERROR(IF(
_xlfn.XLOOKUP($A83,PreferredList[Security_name],PreferredList[Fund_smallercompanies]) = "Removal", "S",""),"")</f>
        <v/>
      </c>
      <c r="F83" s="15" t="str">
        <f xml:space="preserve"> IFERROR(IF(
_xlfn.XLOOKUP($A83,PreferredList[Security_name],PreferredList[Fund_emergingmarkets]) = "Removal", "E",""),"")</f>
        <v/>
      </c>
      <c r="G83" s="15" t="str">
        <f xml:space="preserve"> IFERROR(IF(
_xlfn.XLOOKUP($A83,PreferredList[Security_name],PreferredList[Fund_privateclient_or_AIM]) = "Removal", "P",""),"")</f>
        <v/>
      </c>
      <c r="H83" s="16"/>
      <c r="I83" s="16"/>
      <c r="J83" s="15" t="str">
        <f xml:space="preserve"> IFERROR(IF(
_xlfn.XLOOKUP($I83,PreferredList[Security_name],PreferredList[Fund_balanced]) = "Removal","B",""),"")</f>
        <v/>
      </c>
      <c r="K83" s="15" t="str">
        <f xml:space="preserve"> IFERROR(IF(
_xlfn.XLOOKUP($I83,PreferredList[Security_name],PreferredList[Fund_income]) = "Removal","I",""),"")</f>
        <v/>
      </c>
      <c r="L83" s="15" t="str">
        <f xml:space="preserve"> IFERROR(IF(
_xlfn.XLOOKUP($I83,PreferredList[Security_name],PreferredList[Fund_htt]) = "Removal","H",""),"")</f>
        <v/>
      </c>
      <c r="M83" s="15" t="str">
        <f xml:space="preserve"> IFERROR(IF(
_xlfn.XLOOKUP($I83,PreferredList[Security_name],PreferredList[Fund_smallercompanies]) = "Removal", "S",""),"")</f>
        <v/>
      </c>
      <c r="N83" s="15" t="str">
        <f xml:space="preserve"> IFERROR(IF(
_xlfn.XLOOKUP($I83,PreferredList[Security_name],PreferredList[Fund_emergingmarkets]) = "Removal", "E",""),"")</f>
        <v/>
      </c>
      <c r="O83" s="15" t="str">
        <f xml:space="preserve"> IFERROR(IF(
_xlfn.XLOOKUP($I83,PreferredList[Security_name],PreferredList[Fund_privateclient_or_AIM]) = "Removal", "P",""),"")</f>
        <v/>
      </c>
      <c r="P83" s="16"/>
      <c r="Q83" s="16"/>
      <c r="R83" s="15" t="str">
        <f xml:space="preserve"> IFERROR(IF(
_xlfn.XLOOKUP($Q83,PreferredList[Security_name],PreferredList[Fund_balanced]) = "Removal","B",""),"")</f>
        <v/>
      </c>
      <c r="S83" s="15" t="str">
        <f xml:space="preserve"> IFERROR(IF(
_xlfn.XLOOKUP($Q83,PreferredList[Security_name],PreferredList[Fund_income]) = "Removal","I",""),"")</f>
        <v/>
      </c>
      <c r="T83" s="15" t="str">
        <f xml:space="preserve"> IFERROR(IF(
_xlfn.XLOOKUP($Q83,PreferredList[Security_name],PreferredList[Fund_htt]) = "Removal","H",""),"")</f>
        <v/>
      </c>
      <c r="U83" s="15" t="str">
        <f xml:space="preserve"> IFERROR(IF(
_xlfn.XLOOKUP($Q83,PreferredList[Security_name],PreferredList[Fund_smallercompanies]) = "Removal", "S",""),"")</f>
        <v/>
      </c>
      <c r="V83" s="15" t="str">
        <f xml:space="preserve"> IFERROR(IF(
_xlfn.XLOOKUP($Q83,PreferredList[Security_name],PreferredList[Fund_emergingmarkets]) = "Removal", "E",""),"")</f>
        <v/>
      </c>
      <c r="W83" s="15" t="str">
        <f xml:space="preserve"> IFERROR(IF(
_xlfn.XLOOKUP($Q83,PreferredList[Security_name],PreferredList[Fund_privateclient_or_AIM]) = "Removal", "P",""),"")</f>
        <v/>
      </c>
      <c r="X83" s="16"/>
      <c r="Y83" s="16"/>
      <c r="Z83" s="15" t="str">
        <f xml:space="preserve"> IFERROR(IF(
_xlfn.XLOOKUP($Y83,PreferredList[Security_name],PreferredList[Fund_balanced]) = "Removal","B",""),"")</f>
        <v/>
      </c>
      <c r="AA83" s="15" t="str">
        <f xml:space="preserve"> IFERROR(IF(
_xlfn.XLOOKUP($Y83,PreferredList[Security_name],PreferredList[Fund_income]) = "Removal","I",""),"")</f>
        <v/>
      </c>
      <c r="AB83" s="15" t="str">
        <f xml:space="preserve"> IFERROR(IF(
_xlfn.XLOOKUP($Y83,PreferredList[Security_name],PreferredList[Fund_htt]) = "Removal","H",""),"")</f>
        <v/>
      </c>
      <c r="AC83" s="15" t="str">
        <f xml:space="preserve"> IFERROR(IF(
_xlfn.XLOOKUP($Y83,PreferredList[Security_name],PreferredList[Fund_smallercompanies]) = "Removal", "S",""),"")</f>
        <v/>
      </c>
      <c r="AD83" s="15" t="str">
        <f xml:space="preserve"> IFERROR(IF(
_xlfn.XLOOKUP($Y83,PreferredList[Security_name],PreferredList[Fund_emergingmarkets]) = "Removal", "E",""),"")</f>
        <v/>
      </c>
      <c r="AE83" s="15" t="str">
        <f xml:space="preserve"> IFERROR(IF(
_xlfn.XLOOKUP($Y83,PreferredList[Security_name],PreferredList[Fund_privateclient_or_AIM]) = "Removal", "P",""),"")</f>
        <v/>
      </c>
    </row>
    <row r="84" spans="1:31" ht="15" customHeight="1" x14ac:dyDescent="0.2">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row>
    <row r="85" spans="1:31" s="3" customFormat="1" ht="20.100000000000001" customHeight="1" thickBot="1" x14ac:dyDescent="0.4">
      <c r="A85" s="2" t="s">
        <v>541</v>
      </c>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row>
    <row r="86" spans="1:31" ht="20.100000000000001" customHeight="1" x14ac:dyDescent="0.2">
      <c r="B86" s="13"/>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row>
    <row r="87" spans="1:31" s="5" customFormat="1" ht="20.100000000000001" customHeight="1" x14ac:dyDescent="0.3">
      <c r="A87" s="5" t="s">
        <v>580</v>
      </c>
      <c r="B87" s="19"/>
      <c r="C87" s="19"/>
      <c r="D87" s="19"/>
      <c r="E87" s="19"/>
      <c r="F87" s="19"/>
      <c r="G87" s="19"/>
      <c r="H87" s="19"/>
      <c r="I87" s="19"/>
      <c r="J87" s="19" t="s">
        <v>582</v>
      </c>
      <c r="K87" s="19"/>
      <c r="L87" s="19"/>
      <c r="M87" s="19"/>
      <c r="N87" s="19"/>
      <c r="O87" s="19"/>
      <c r="P87" s="19"/>
      <c r="Q87" s="19"/>
      <c r="R87" s="19"/>
      <c r="S87" s="19"/>
      <c r="T87" s="19" t="s">
        <v>778</v>
      </c>
      <c r="U87" s="19"/>
      <c r="V87" s="19"/>
      <c r="W87" s="19"/>
      <c r="X87" s="19"/>
      <c r="Y87" s="19"/>
      <c r="Z87" s="19"/>
      <c r="AA87" s="19"/>
      <c r="AB87" s="19"/>
      <c r="AC87" s="19"/>
      <c r="AD87" s="19"/>
      <c r="AE87" s="19"/>
    </row>
    <row r="88" spans="1:31" ht="20.100000000000001" customHeight="1" x14ac:dyDescent="0.2">
      <c r="A88" s="9" t="s">
        <v>217</v>
      </c>
      <c r="B88" s="14" t="s">
        <v>581</v>
      </c>
      <c r="C88" s="12" t="s">
        <v>544</v>
      </c>
      <c r="D88" s="12" t="s">
        <v>545</v>
      </c>
      <c r="E88" s="12" t="s">
        <v>546</v>
      </c>
      <c r="F88" s="12" t="s">
        <v>547</v>
      </c>
      <c r="G88" s="12" t="s">
        <v>548</v>
      </c>
      <c r="H88" s="12" t="s">
        <v>549</v>
      </c>
      <c r="I88" s="16"/>
      <c r="J88" s="20" t="s">
        <v>583</v>
      </c>
      <c r="K88" s="20"/>
      <c r="L88" s="21"/>
      <c r="M88" s="32" t="s">
        <v>9</v>
      </c>
      <c r="N88" s="32" t="s">
        <v>62</v>
      </c>
      <c r="O88" s="32" t="s">
        <v>123</v>
      </c>
      <c r="P88" s="32" t="s">
        <v>421</v>
      </c>
      <c r="Q88" s="33" t="s">
        <v>584</v>
      </c>
      <c r="R88" s="16"/>
      <c r="S88" s="16"/>
      <c r="T88" s="14" t="s">
        <v>1036</v>
      </c>
      <c r="U88" s="14"/>
      <c r="V88" s="14"/>
      <c r="W88" s="14"/>
      <c r="X88" s="14"/>
      <c r="Y88" s="14"/>
      <c r="Z88" s="14"/>
      <c r="AA88" s="14"/>
      <c r="AB88" s="14"/>
      <c r="AC88" s="14"/>
      <c r="AD88" s="14"/>
      <c r="AE88" s="68"/>
    </row>
    <row r="89" spans="1:31" ht="20.100000000000001" customHeight="1" x14ac:dyDescent="0.2">
      <c r="A89" s="7" t="str" cm="1">
        <f t="array" aca="1" ref="A89:A96" ca="1" xml:space="preserve"> IFERROR(_xlfn._xlws.SORT(
_xlfn.UNIQUE(
_xlfn._xlws.FILTER(PreferredList[Security_name],
(PreferredList[Preferred_list_exists]=TRUE())*(PreferredList[Bond_currency]=A88)
)
),1,1),"")</f>
        <v>GILT 2.75% 07/09/2024</v>
      </c>
      <c r="B89" s="16" t="str">
        <f ca="1">IFERROR(_xlfn.XLOOKUP(A89,PreferredList[Security_name],PreferredList[Bond_type]),"")</f>
        <v>Short Dated</v>
      </c>
      <c r="C89" s="80" t="str">
        <f ca="1" xml:space="preserve"> IFERROR(IF(
_xlfn.XLOOKUP($A89,PreferredList[Security_name],PreferredList[Fund_balanced_exists]) = TRUE(),"B",""),"")</f>
        <v/>
      </c>
      <c r="D89" s="15" t="str">
        <f ca="1" xml:space="preserve"> IFERROR(IF(
_xlfn.XLOOKUP($A89,PreferredList[Security_name],PreferredList[Fund_income_exists]) = TRUE(),"I",""),"")</f>
        <v>I</v>
      </c>
      <c r="E89" s="15" t="str">
        <f ca="1" xml:space="preserve"> IFERROR(IF(
_xlfn.XLOOKUP($A89,PreferredList[Security_name],PreferredList[Fund_htt_exists]) = TRUE(),"H",""),"")</f>
        <v/>
      </c>
      <c r="F89" s="15" t="str">
        <f ca="1" xml:space="preserve"> IFERROR(IF(
_xlfn.XLOOKUP($A89,PreferredList[Security_name],PreferredList[Fund_smallercompanies_exists]) = TRUE(), "S",""),"")</f>
        <v/>
      </c>
      <c r="G89" s="15" t="str">
        <f ca="1" xml:space="preserve"> IFERROR(IF(
_xlfn.XLOOKUP($A89,PreferredList[Security_name],PreferredList[Fund_emergingmarkets_exists]) = TRUE(), "E",""),"")</f>
        <v/>
      </c>
      <c r="H89" s="15" t="str">
        <f ca="1" xml:space="preserve"> IFERROR(IF(
_xlfn.XLOOKUP($A89,PreferredList[Security_name],PreferredList[Fund_privateclient_or_AIM_exists]) = TRUE(), "P",""),"")</f>
        <v/>
      </c>
      <c r="I89" s="16"/>
      <c r="J89" s="22" t="s">
        <v>585</v>
      </c>
      <c r="K89" s="22"/>
      <c r="L89" s="22"/>
      <c r="M89" s="23" cm="1">
        <f t="array" aca="1" ref="M89" ca="1">COUNTA(
_xlfn.UNIQUE(
_xlfn._xlws.FILTER(PreferredList[Bloomberg_ticker],
(PreferredList[Asset_class]=M$88)*(PreferredList[Bloomberg_ticker]&lt;&gt;0)*(PreferredList[Fund_balanced_exists]=TRUE))
))</f>
        <v>36</v>
      </c>
      <c r="N89" s="23" cm="1">
        <f t="array" aca="1" ref="N89" ca="1">COUNTA(
_xlfn.UNIQUE(
_xlfn._xlws.FILTER(PreferredList[Bloomberg_ticker],
(PreferredList[Asset_class]=N$88)*(PreferredList[Bloomberg_ticker]&lt;&gt;0)*(PreferredList[Fund_balanced_exists]=TRUE))
))</f>
        <v>12</v>
      </c>
      <c r="O89" s="23" cm="1">
        <f t="array" aca="1" ref="O89" ca="1">COUNTA(
_xlfn.UNIQUE(
_xlfn._xlws.FILTER(PreferredList[Bloomberg_ticker],
(PreferredList[Asset_class]=O$88)*(PreferredList[Bloomberg_ticker]&lt;&gt;0)*(PreferredList[Fund_balanced_exists]=TRUE))
))</f>
        <v>1</v>
      </c>
      <c r="P89" s="23" cm="1">
        <f t="array" aca="1" ref="P89" ca="1">COUNTA(
_xlfn.UNIQUE(
_xlfn._xlws.FILTER(PreferredList[Bloomberg_ticker],
(PreferredList[Asset_class]=P$88)*(PreferredList[Bloomberg_ticker]&lt;&gt;0)*(PreferredList[Fund_balanced_exists]=TRUE))
))</f>
        <v>1</v>
      </c>
      <c r="Q89" s="24">
        <f t="shared" ref="Q89:Q94" ca="1" si="0">SUM(M89:P89)</f>
        <v>50</v>
      </c>
      <c r="R89" s="16"/>
      <c r="S89" s="16"/>
      <c r="T89" s="70" t="s">
        <v>1039</v>
      </c>
      <c r="U89" s="8" t="s">
        <v>1037</v>
      </c>
      <c r="V89" s="104" t="s">
        <v>583</v>
      </c>
      <c r="W89" s="104"/>
      <c r="X89" s="8" t="s">
        <v>1040</v>
      </c>
      <c r="Z89" s="70" t="s">
        <v>1038</v>
      </c>
      <c r="AA89" s="8" t="s">
        <v>1037</v>
      </c>
      <c r="AB89" s="104" t="s">
        <v>583</v>
      </c>
      <c r="AC89" s="104"/>
      <c r="AD89" s="8" t="s">
        <v>1040</v>
      </c>
      <c r="AE89" s="16"/>
    </row>
    <row r="90" spans="1:31" ht="20.100000000000001" customHeight="1" x14ac:dyDescent="0.2">
      <c r="A90" s="7" t="str">
        <f ca="1"/>
        <v>GILT 4.25% 07/03/2036</v>
      </c>
      <c r="B90" s="16" t="str">
        <f ca="1">IFERROR(_xlfn.XLOOKUP(A90,PreferredList[Security_name],PreferredList[Bond_type]),"")</f>
        <v>Long Dated</v>
      </c>
      <c r="C90" s="80" t="str">
        <f ca="1" xml:space="preserve"> IFERROR(IF(
_xlfn.XLOOKUP($A90,PreferredList[Security_name],PreferredList[Fund_balanced_exists]) = TRUE(),"B",""),"")</f>
        <v/>
      </c>
      <c r="D90" s="80" t="str">
        <f ca="1" xml:space="preserve"> IFERROR(IF(
_xlfn.XLOOKUP($A90,PreferredList[Security_name],PreferredList[Fund_income_exists]) = TRUE(),"I",""),"")</f>
        <v/>
      </c>
      <c r="E90" s="80" t="str">
        <f ca="1" xml:space="preserve"> IFERROR(IF(
_xlfn.XLOOKUP($A90,PreferredList[Security_name],PreferredList[Fund_htt_exists]) = TRUE(),"H",""),"")</f>
        <v/>
      </c>
      <c r="F90" s="80" t="str">
        <f ca="1" xml:space="preserve"> IFERROR(IF(
_xlfn.XLOOKUP($A90,PreferredList[Security_name],PreferredList[Fund_smallercompanies_exists]) = TRUE(), "S",""),"")</f>
        <v/>
      </c>
      <c r="G90" s="80" t="str">
        <f ca="1" xml:space="preserve"> IFERROR(IF(
_xlfn.XLOOKUP($A90,PreferredList[Security_name],PreferredList[Fund_emergingmarkets_exists]) = TRUE(), "E",""),"")</f>
        <v/>
      </c>
      <c r="H90" s="80" t="str">
        <f ca="1" xml:space="preserve"> IFERROR(IF(
_xlfn.XLOOKUP($A90,PreferredList[Security_name],PreferredList[Fund_privateclient_or_AIM_exists]) = TRUE(), "P",""),"")</f>
        <v>P</v>
      </c>
      <c r="I90" s="16"/>
      <c r="J90" s="22" t="s">
        <v>586</v>
      </c>
      <c r="K90" s="22"/>
      <c r="L90" s="22"/>
      <c r="M90" s="23">
        <f ca="1">COUNTIFS(PreferredList[Asset_class],M$88,PreferredList[Fund_income_exists],TRUE(),PreferredList[Change],"Complete addition")</f>
        <v>30</v>
      </c>
      <c r="N90" s="23">
        <f ca="1">COUNTIFS(PreferredList[Asset_class],N$88,PreferredList[Fund_income_exists],TRUE(),PreferredList[Change],"Complete addition")</f>
        <v>9</v>
      </c>
      <c r="O90" s="23">
        <f ca="1">COUNTIFS(PreferredList[Asset_class],O$88,PreferredList[Fund_income_exists],TRUE(),PreferredList[Change],"Complete addition")</f>
        <v>1</v>
      </c>
      <c r="P90" s="23">
        <f ca="1">COUNTIFS(PreferredList[Asset_class],P$88,PreferredList[Fund_income_exists],TRUE(),PreferredList[Change],"Complete addition")</f>
        <v>0</v>
      </c>
      <c r="Q90" s="24">
        <f t="shared" ca="1" si="0"/>
        <v>40</v>
      </c>
      <c r="R90" s="16"/>
      <c r="S90" s="16"/>
      <c r="T90" s="87">
        <v>1</v>
      </c>
      <c r="U90" s="86" cm="1">
        <f t="array" aca="1" ref="U90" ca="1">_xlfn.AGGREGATE(15,4,_xlfn._xlws.FILTER(PreferredList[Date_of_change],(PreferredList[Fund_balanced_exists]=TRUE()) * (PreferredList[Fund_balanced]="Addition") * (PreferredList[Asset_class]="Equity")), $T90)</f>
        <v>32993</v>
      </c>
      <c r="V90" s="103" t="str" cm="1">
        <f t="array" aca="1" ref="V90" ca="1">_xlfn.XLOOKUP(U90 &amp; TRUE() &amp; "Addition",PreferredList[Date_of_change] &amp; PreferredList[Fund_balanced_exists] &amp; PreferredList[Fund_balanced],PreferredList[Security_name])</f>
        <v>Shell</v>
      </c>
      <c r="W90" s="103"/>
      <c r="X90" s="88">
        <f ca="1">(TODAY()-U90)/365</f>
        <v>32.805479452054797</v>
      </c>
      <c r="Y90" s="22"/>
      <c r="Z90" s="87">
        <v>1</v>
      </c>
      <c r="AA90" s="86" cm="1">
        <f t="array" aca="1" ref="AA90" ca="1">_xlfn.AGGREGATE(14,4,_xlfn._xlws.FILTER(PreferredList[Date_of_change],(PreferredList[Fund_balanced_exists]=TRUE()) * (PreferredList[Fund_balanced]="Addition") * (PreferredList[Asset_class]="Equity")), $Z90)</f>
        <v>44846</v>
      </c>
      <c r="AB90" s="103" t="str" cm="1">
        <f t="array" aca="1" ref="AB90" ca="1">_xlfn.XLOOKUP(AA90 &amp; TRUE() &amp; "Addition",PreferredList[Date_of_change] &amp; PreferredList[Fund_balanced_exists] &amp; PreferredList[Fund_balanced],PreferredList[Security_name])</f>
        <v>Hermes</v>
      </c>
      <c r="AC90" s="103"/>
      <c r="AD90" s="88">
        <f ca="1">(TODAY()-AA90)/365</f>
        <v>0.33150684931506852</v>
      </c>
      <c r="AE90" s="16"/>
    </row>
    <row r="91" spans="1:31" ht="20.100000000000001" customHeight="1" x14ac:dyDescent="0.2">
      <c r="A91" s="7" t="str">
        <f ca="1"/>
        <v>GILT 4.25% 07/06/2032</v>
      </c>
      <c r="B91" s="16" t="str">
        <f ca="1">IFERROR(_xlfn.XLOOKUP(A91,PreferredList[Security_name],PreferredList[Bond_type]),"")</f>
        <v>Medium Dated</v>
      </c>
      <c r="C91" s="80" t="str">
        <f ca="1" xml:space="preserve"> IFERROR(IF(
_xlfn.XLOOKUP($A91,PreferredList[Security_name],PreferredList[Fund_balanced_exists]) = TRUE(),"B",""),"")</f>
        <v/>
      </c>
      <c r="D91" s="80" t="str">
        <f ca="1" xml:space="preserve"> IFERROR(IF(
_xlfn.XLOOKUP($A91,PreferredList[Security_name],PreferredList[Fund_income_exists]) = TRUE(),"I",""),"")</f>
        <v/>
      </c>
      <c r="E91" s="80" t="str">
        <f ca="1" xml:space="preserve"> IFERROR(IF(
_xlfn.XLOOKUP($A91,PreferredList[Security_name],PreferredList[Fund_htt_exists]) = TRUE(),"H",""),"")</f>
        <v/>
      </c>
      <c r="F91" s="80" t="str">
        <f ca="1" xml:space="preserve"> IFERROR(IF(
_xlfn.XLOOKUP($A91,PreferredList[Security_name],PreferredList[Fund_smallercompanies_exists]) = TRUE(), "S",""),"")</f>
        <v/>
      </c>
      <c r="G91" s="80" t="str">
        <f ca="1" xml:space="preserve"> IFERROR(IF(
_xlfn.XLOOKUP($A91,PreferredList[Security_name],PreferredList[Fund_emergingmarkets_exists]) = TRUE(), "E",""),"")</f>
        <v/>
      </c>
      <c r="H91" s="80" t="str">
        <f ca="1" xml:space="preserve"> IFERROR(IF(
_xlfn.XLOOKUP($A91,PreferredList[Security_name],PreferredList[Fund_privateclient_or_AIM_exists]) = TRUE(), "P",""),"")</f>
        <v>P</v>
      </c>
      <c r="I91" s="16"/>
      <c r="J91" s="22" t="s">
        <v>587</v>
      </c>
      <c r="K91" s="22"/>
      <c r="L91" s="22"/>
      <c r="M91" s="23">
        <f ca="1">COUNTIFS(PreferredList[Asset_class],M$88,PreferredList[Fund_htt_exists],TRUE(),PreferredList[Change],"Complete addition")</f>
        <v>35</v>
      </c>
      <c r="N91" s="23">
        <f ca="1">COUNTIFS(PreferredList[Asset_class],N$88,PreferredList[Fund_htt_exists],TRUE(),PreferredList[Change],"Complete addition")</f>
        <v>13</v>
      </c>
      <c r="O91" s="23">
        <f ca="1">COUNTIFS(PreferredList[Asset_class],O$88,PreferredList[Fund_htt_exists],TRUE(),PreferredList[Change],"Complete addition")</f>
        <v>1</v>
      </c>
      <c r="P91" s="23">
        <f ca="1">COUNTIFS(PreferredList[Asset_class],P$88,PreferredList[Fund_htt_exists],TRUE(),PreferredList[Change],"Complete addition")</f>
        <v>0</v>
      </c>
      <c r="Q91" s="24">
        <f t="shared" ca="1" si="0"/>
        <v>49</v>
      </c>
      <c r="R91" s="16"/>
      <c r="S91" s="16"/>
      <c r="T91" s="87">
        <v>2</v>
      </c>
      <c r="U91" s="86" cm="1">
        <f t="array" aca="1" ref="U91" ca="1">_xlfn.AGGREGATE(15,4,_xlfn._xlws.FILTER(PreferredList[Date_of_change],(PreferredList[Fund_balanced_exists]=TRUE()) * (PreferredList[Fund_balanced]="Addition") * (PreferredList[Asset_class]="Equity")), $T91)</f>
        <v>34089</v>
      </c>
      <c r="V91" s="103" t="str" cm="1">
        <f t="array" aca="1" ref="V91" ca="1">_xlfn.XLOOKUP(U91 &amp; TRUE() &amp; "Addition",PreferredList[Date_of_change] &amp; PreferredList[Fund_balanced_exists] &amp; PreferredList[Fund_balanced],PreferredList[Security_name])</f>
        <v>Abbott Laboratories</v>
      </c>
      <c r="W91" s="103"/>
      <c r="X91" s="88">
        <f t="shared" ref="X91:X94" ca="1" si="1">(TODAY()-U91)/365</f>
        <v>29.802739726027397</v>
      </c>
      <c r="Y91" s="22"/>
      <c r="Z91" s="87">
        <v>2</v>
      </c>
      <c r="AA91" s="86" cm="1">
        <f t="array" aca="1" ref="AA91" ca="1">_xlfn.AGGREGATE(14,4,_xlfn._xlws.FILTER(PreferredList[Date_of_change],(PreferredList[Fund_balanced_exists]=TRUE()) * (PreferredList[Fund_balanced]="Addition") * (PreferredList[Asset_class]="Equity")), $Z91)</f>
        <v>44747</v>
      </c>
      <c r="AB91" s="103" t="str" cm="1">
        <f t="array" aca="1" ref="AB91" ca="1">_xlfn.XLOOKUP(AA91 &amp; TRUE() &amp; "Addition",PreferredList[Date_of_change] &amp; PreferredList[Fund_balanced_exists] &amp; PreferredList[Fund_balanced],PreferredList[Security_name])</f>
        <v>Weir Group</v>
      </c>
      <c r="AC91" s="103"/>
      <c r="AD91" s="88">
        <f t="shared" ref="AD91:AD94" ca="1" si="2">(TODAY()-AA91)/365</f>
        <v>0.60273972602739723</v>
      </c>
      <c r="AE91" s="16"/>
    </row>
    <row r="92" spans="1:31" ht="20.100000000000001" customHeight="1" x14ac:dyDescent="0.2">
      <c r="A92" s="7" t="str">
        <f ca="1"/>
        <v>GILT 5.00% 07/03/2025</v>
      </c>
      <c r="B92" s="16" t="str">
        <f ca="1">IFERROR(_xlfn.XLOOKUP(A92,PreferredList[Security_name],PreferredList[Bond_type]),"")</f>
        <v>Short Dated</v>
      </c>
      <c r="C92" s="80" t="str">
        <f ca="1" xml:space="preserve"> IFERROR(IF(
_xlfn.XLOOKUP($A92,PreferredList[Security_name],PreferredList[Fund_balanced_exists]) = TRUE(),"B",""),"")</f>
        <v/>
      </c>
      <c r="D92" s="80" t="str">
        <f ca="1" xml:space="preserve"> IFERROR(IF(
_xlfn.XLOOKUP($A92,PreferredList[Security_name],PreferredList[Fund_income_exists]) = TRUE(),"I",""),"")</f>
        <v>I</v>
      </c>
      <c r="E92" s="80" t="str">
        <f ca="1" xml:space="preserve"> IFERROR(IF(
_xlfn.XLOOKUP($A92,PreferredList[Security_name],PreferredList[Fund_htt_exists]) = TRUE(),"H",""),"")</f>
        <v/>
      </c>
      <c r="F92" s="80" t="str">
        <f ca="1" xml:space="preserve"> IFERROR(IF(
_xlfn.XLOOKUP($A92,PreferredList[Security_name],PreferredList[Fund_smallercompanies_exists]) = TRUE(), "S",""),"")</f>
        <v/>
      </c>
      <c r="G92" s="80" t="str">
        <f ca="1" xml:space="preserve"> IFERROR(IF(
_xlfn.XLOOKUP($A92,PreferredList[Security_name],PreferredList[Fund_emergingmarkets_exists]) = TRUE(), "E",""),"")</f>
        <v/>
      </c>
      <c r="H92" s="80" t="str">
        <f ca="1" xml:space="preserve"> IFERROR(IF(
_xlfn.XLOOKUP($A92,PreferredList[Security_name],PreferredList[Fund_privateclient_or_AIM_exists]) = TRUE(), "P",""),"")</f>
        <v/>
      </c>
      <c r="I92" s="16"/>
      <c r="J92" s="22" t="s">
        <v>588</v>
      </c>
      <c r="K92" s="22"/>
      <c r="L92" s="22"/>
      <c r="M92" s="23">
        <f ca="1">COUNTIFS(PreferredList[Asset_class],M$88,PreferredList[Fund_smallercompanies_exists],TRUE(),PreferredList[Change],"Complete addition")</f>
        <v>42</v>
      </c>
      <c r="N92" s="23">
        <f ca="1">COUNTIFS(PreferredList[Asset_class],N$88,PreferredList[Fund_smallercompanies_exists],TRUE(),PreferredList[Change],"Complete addition")</f>
        <v>0</v>
      </c>
      <c r="O92" s="23">
        <f ca="1">COUNTIFS(PreferredList[Asset_class],O$88,PreferredList[Fund_smallercompanies_exists],TRUE(),PreferredList[Change],"Complete addition")</f>
        <v>0</v>
      </c>
      <c r="P92" s="23">
        <f ca="1">COUNTIFS(PreferredList[Asset_class],P$88,PreferredList[Fund_smallercompanies_exists],TRUE(),PreferredList[Change],"Complete addition")</f>
        <v>0</v>
      </c>
      <c r="Q92" s="24">
        <f t="shared" ca="1" si="0"/>
        <v>42</v>
      </c>
      <c r="R92" s="16"/>
      <c r="S92" s="16"/>
      <c r="T92" s="87">
        <v>3</v>
      </c>
      <c r="U92" s="86" cm="1">
        <f t="array" aca="1" ref="U92" ca="1">_xlfn.AGGREGATE(15,4,_xlfn._xlws.FILTER(PreferredList[Date_of_change],(PreferredList[Fund_balanced_exists]=TRUE()) * (PreferredList[Fund_balanced]="Addition") * (PreferredList[Asset_class]="Equity")), $T92)</f>
        <v>35915</v>
      </c>
      <c r="V92" s="103" t="str" cm="1">
        <f t="array" aca="1" ref="V92" ca="1">_xlfn.XLOOKUP(U92 &amp; TRUE() &amp; "Addition",PreferredList[Date_of_change] &amp; PreferredList[Fund_balanced_exists] &amp; PreferredList[Fund_balanced],PreferredList[Security_name])</f>
        <v>Rio Tinto</v>
      </c>
      <c r="W92" s="103"/>
      <c r="X92" s="88">
        <f t="shared" ca="1" si="1"/>
        <v>24.8</v>
      </c>
      <c r="Y92" s="22"/>
      <c r="Z92" s="87">
        <v>3</v>
      </c>
      <c r="AA92" s="86" cm="1">
        <f t="array" aca="1" ref="AA92" ca="1">_xlfn.AGGREGATE(14,4,_xlfn._xlws.FILTER(PreferredList[Date_of_change],(PreferredList[Fund_balanced_exists]=TRUE()) * (PreferredList[Fund_balanced]="Addition") * (PreferredList[Asset_class]="Equity")), $Z92)</f>
        <v>44589</v>
      </c>
      <c r="AB92" s="103" t="str" cm="1">
        <f t="array" aca="1" ref="AB92" ca="1">_xlfn.XLOOKUP(AA92 &amp; TRUE() &amp; "Addition",PreferredList[Date_of_change] &amp; PreferredList[Fund_balanced_exists] &amp; PreferredList[Fund_balanced],PreferredList[Security_name])</f>
        <v>Schneider Electric</v>
      </c>
      <c r="AC92" s="103"/>
      <c r="AD92" s="88">
        <f t="shared" ca="1" si="2"/>
        <v>1.0356164383561643</v>
      </c>
      <c r="AE92" s="16"/>
    </row>
    <row r="93" spans="1:31" ht="20.100000000000001" customHeight="1" x14ac:dyDescent="0.2">
      <c r="A93" s="7" t="str">
        <f ca="1"/>
        <v>Treasury I-L 0.125% 22/03/26</v>
      </c>
      <c r="B93" s="16" t="str">
        <f ca="1">IFERROR(_xlfn.XLOOKUP(A93,PreferredList[Security_name],PreferredList[Bond_type]),"")</f>
        <v>Index Linked</v>
      </c>
      <c r="C93" s="80" t="str">
        <f ca="1" xml:space="preserve"> IFERROR(IF(
_xlfn.XLOOKUP($A93,PreferredList[Security_name],PreferredList[Fund_balanced_exists]) = TRUE(),"B",""),"")</f>
        <v/>
      </c>
      <c r="D93" s="80" t="str">
        <f ca="1" xml:space="preserve"> IFERROR(IF(
_xlfn.XLOOKUP($A93,PreferredList[Security_name],PreferredList[Fund_income_exists]) = TRUE(),"I",""),"")</f>
        <v/>
      </c>
      <c r="E93" s="80" t="str">
        <f ca="1" xml:space="preserve"> IFERROR(IF(
_xlfn.XLOOKUP($A93,PreferredList[Security_name],PreferredList[Fund_htt_exists]) = TRUE(),"H",""),"")</f>
        <v>H</v>
      </c>
      <c r="F93" s="80" t="str">
        <f ca="1" xml:space="preserve"> IFERROR(IF(
_xlfn.XLOOKUP($A93,PreferredList[Security_name],PreferredList[Fund_smallercompanies_exists]) = TRUE(), "S",""),"")</f>
        <v/>
      </c>
      <c r="G93" s="80" t="str">
        <f ca="1" xml:space="preserve"> IFERROR(IF(
_xlfn.XLOOKUP($A93,PreferredList[Security_name],PreferredList[Fund_emergingmarkets_exists]) = TRUE(), "E",""),"")</f>
        <v/>
      </c>
      <c r="H93" s="80" t="str">
        <f ca="1" xml:space="preserve"> IFERROR(IF(
_xlfn.XLOOKUP($A93,PreferredList[Security_name],PreferredList[Fund_privateclient_or_AIM_exists]) = TRUE(), "P",""),"")</f>
        <v/>
      </c>
      <c r="I93" s="16"/>
      <c r="J93" s="22" t="s">
        <v>589</v>
      </c>
      <c r="K93" s="22"/>
      <c r="L93" s="22"/>
      <c r="M93" s="23">
        <f ca="1">COUNTIFS(PreferredList[Asset_class],M$88,PreferredList[Fund_emergingmarkets_exists],TRUE(),PreferredList[Change],"Complete addition")</f>
        <v>38</v>
      </c>
      <c r="N93" s="23">
        <f ca="1">COUNTIFS(PreferredList[Asset_class],N$88,PreferredList[Fund_emergingmarkets_exists],TRUE(),PreferredList[Change],"Complete addition")</f>
        <v>0</v>
      </c>
      <c r="O93" s="23">
        <f ca="1">COUNTIFS(PreferredList[Asset_class],O$88,PreferredList[Fund_emergingmarkets_exists],TRUE(),PreferredList[Change],"Complete addition")</f>
        <v>0</v>
      </c>
      <c r="P93" s="23">
        <f ca="1">COUNTIFS(PreferredList[Asset_class],P$88,PreferredList[Fund_emergingmarkets_exists],TRUE(),PreferredList[Change],"Complete addition")</f>
        <v>0</v>
      </c>
      <c r="Q93" s="24">
        <f t="shared" ca="1" si="0"/>
        <v>38</v>
      </c>
      <c r="R93" s="16"/>
      <c r="S93" s="16"/>
      <c r="T93" s="87">
        <v>4</v>
      </c>
      <c r="U93" s="86" cm="1">
        <f t="array" aca="1" ref="U93" ca="1">_xlfn.AGGREGATE(15,4,_xlfn._xlws.FILTER(PreferredList[Date_of_change],(PreferredList[Fund_balanced_exists]=TRUE()) * (PreferredList[Fund_balanced]="Addition") * (PreferredList[Asset_class]="Equity")), $T93)</f>
        <v>36646</v>
      </c>
      <c r="V93" s="103" t="str" cm="1">
        <f t="array" aca="1" ref="V93" ca="1">_xlfn.XLOOKUP(U93 &amp; TRUE() &amp; "Addition",PreferredList[Date_of_change] &amp; PreferredList[Fund_balanced_exists] &amp; PreferredList[Fund_balanced],PreferredList[Security_name])</f>
        <v>SAP</v>
      </c>
      <c r="W93" s="103"/>
      <c r="X93" s="88">
        <f t="shared" ca="1" si="1"/>
        <v>22.797260273972604</v>
      </c>
      <c r="Y93" s="22"/>
      <c r="Z93" s="87">
        <v>4</v>
      </c>
      <c r="AA93" s="86" cm="1">
        <f t="array" aca="1" ref="AA93" ca="1">_xlfn.AGGREGATE(14,4,_xlfn._xlws.FILTER(PreferredList[Date_of_change],(PreferredList[Fund_balanced_exists]=TRUE()) * (PreferredList[Fund_balanced]="Addition") * (PreferredList[Asset_class]="Equity")), $Z93)</f>
        <v>44379</v>
      </c>
      <c r="AB93" s="103" t="str" cm="1">
        <f t="array" aca="1" ref="AB93" ca="1">_xlfn.XLOOKUP(AA93 &amp; TRUE() &amp; "Addition",PreferredList[Date_of_change] &amp; PreferredList[Fund_balanced_exists] &amp; PreferredList[Fund_balanced],PreferredList[Security_name])</f>
        <v>Midea Group</v>
      </c>
      <c r="AC93" s="103"/>
      <c r="AD93" s="88">
        <f t="shared" ca="1" si="2"/>
        <v>1.6109589041095891</v>
      </c>
      <c r="AE93" s="16"/>
    </row>
    <row r="94" spans="1:31" ht="20.100000000000001" customHeight="1" x14ac:dyDescent="0.2">
      <c r="A94" s="7" t="str">
        <f ca="1"/>
        <v>Treausry I-L 0.125% 08/10/2028</v>
      </c>
      <c r="B94" s="16" t="str">
        <f ca="1">IFERROR(_xlfn.XLOOKUP(A94,PreferredList[Security_name],PreferredList[Bond_type]),"")</f>
        <v>Index Linked</v>
      </c>
      <c r="C94" s="80" t="str">
        <f ca="1" xml:space="preserve"> IFERROR(IF(
_xlfn.XLOOKUP($A94,PreferredList[Security_name],PreferredList[Fund_balanced_exists]) = TRUE(),"B",""),"")</f>
        <v/>
      </c>
      <c r="D94" s="80" t="str">
        <f ca="1" xml:space="preserve"> IFERROR(IF(
_xlfn.XLOOKUP($A94,PreferredList[Security_name],PreferredList[Fund_income_exists]) = TRUE(),"I",""),"")</f>
        <v>I</v>
      </c>
      <c r="E94" s="80" t="str">
        <f ca="1" xml:space="preserve"> IFERROR(IF(
_xlfn.XLOOKUP($A94,PreferredList[Security_name],PreferredList[Fund_htt_exists]) = TRUE(),"H",""),"")</f>
        <v/>
      </c>
      <c r="F94" s="80" t="str">
        <f ca="1" xml:space="preserve"> IFERROR(IF(
_xlfn.XLOOKUP($A94,PreferredList[Security_name],PreferredList[Fund_smallercompanies_exists]) = TRUE(), "S",""),"")</f>
        <v/>
      </c>
      <c r="G94" s="80" t="str">
        <f ca="1" xml:space="preserve"> IFERROR(IF(
_xlfn.XLOOKUP($A94,PreferredList[Security_name],PreferredList[Fund_emergingmarkets_exists]) = TRUE(), "E",""),"")</f>
        <v/>
      </c>
      <c r="H94" s="80" t="str">
        <f ca="1" xml:space="preserve"> IFERROR(IF(
_xlfn.XLOOKUP($A94,PreferredList[Security_name],PreferredList[Fund_privateclient_or_AIM_exists]) = TRUE(), "P",""),"")</f>
        <v>P</v>
      </c>
      <c r="I94" s="16"/>
      <c r="J94" s="25" t="s">
        <v>590</v>
      </c>
      <c r="K94" s="25"/>
      <c r="L94" s="25"/>
      <c r="M94" s="26">
        <f ca="1">COUNTIFS(PreferredList[Asset_class],M$88,PreferredList[Fund_privateclient_or_AIM_exists],TRUE(),PreferredList[Change],"Complete addition")</f>
        <v>26</v>
      </c>
      <c r="N94" s="26">
        <f ca="1">COUNTIFS(PreferredList[Asset_class],N$88,PreferredList[Fund_privateclient_or_AIM_exists],TRUE(),PreferredList[Change],"Complete addition")</f>
        <v>14</v>
      </c>
      <c r="O94" s="26">
        <f ca="1">COUNTIFS(PreferredList[Asset_class],O$88,PreferredList[Fund_privateclient_or_AIM_exists],TRUE(),PreferredList[Change],"Complete addition")</f>
        <v>0</v>
      </c>
      <c r="P94" s="26">
        <f ca="1">COUNTIFS(PreferredList[Asset_class],P$88,PreferredList[Fund_privateclient_or_AIM_exists],TRUE(),PreferredList[Change],"Complete addition")</f>
        <v>1</v>
      </c>
      <c r="Q94" s="27">
        <f t="shared" ca="1" si="0"/>
        <v>41</v>
      </c>
      <c r="R94" s="16"/>
      <c r="S94" s="16"/>
      <c r="T94" s="87">
        <v>5</v>
      </c>
      <c r="U94" s="86" cm="1">
        <f t="array" aca="1" ref="U94" ca="1">_xlfn.AGGREGATE(15,4,_xlfn._xlws.FILTER(PreferredList[Date_of_change],(PreferredList[Fund_balanced_exists]=TRUE()) * (PreferredList[Fund_balanced]="Addition") * (PreferredList[Asset_class]="Equity")), $T94)</f>
        <v>37376</v>
      </c>
      <c r="V94" s="103" t="str" cm="1">
        <f t="array" aca="1" ref="V94" ca="1">_xlfn.XLOOKUP(U94 &amp; TRUE() &amp; "Addition",PreferredList[Date_of_change] &amp; PreferredList[Fund_balanced_exists] &amp; PreferredList[Fund_balanced],PreferredList[Security_name])</f>
        <v>Ecolab</v>
      </c>
      <c r="W94" s="103"/>
      <c r="X94" s="88">
        <f t="shared" ca="1" si="1"/>
        <v>20.797260273972604</v>
      </c>
      <c r="Y94" s="22"/>
      <c r="Z94" s="87">
        <v>5</v>
      </c>
      <c r="AA94" s="86" cm="1">
        <f t="array" aca="1" ref="AA94" ca="1">_xlfn.AGGREGATE(14,4,_xlfn._xlws.FILTER(PreferredList[Date_of_change],(PreferredList[Fund_balanced_exists]=TRUE()) * (PreferredList[Fund_balanced]="Addition") * (PreferredList[Asset_class]="Equity")), $Z94)</f>
        <v>44289</v>
      </c>
      <c r="AB94" s="103" t="str" cm="1">
        <f t="array" aca="1" ref="AB94" ca="1">_xlfn.XLOOKUP(AA94 &amp; TRUE() &amp; "Addition",PreferredList[Date_of_change] &amp; PreferredList[Fund_balanced_exists] &amp; PreferredList[Fund_balanced],PreferredList[Security_name])</f>
        <v>Novo Nordisk</v>
      </c>
      <c r="AC94" s="103"/>
      <c r="AD94" s="88">
        <f t="shared" ca="1" si="2"/>
        <v>1.8575342465753424</v>
      </c>
      <c r="AE94" s="16"/>
    </row>
    <row r="95" spans="1:31" ht="20.100000000000001" customHeight="1" x14ac:dyDescent="0.2">
      <c r="A95" s="7" t="str">
        <f ca="1"/>
        <v>Treausry I-L 0.125% 22/03/2026</v>
      </c>
      <c r="B95" s="16" t="str">
        <f ca="1">IFERROR(_xlfn.XLOOKUP(A95,PreferredList[Security_name],PreferredList[Bond_type]),"")</f>
        <v>Index Linked</v>
      </c>
      <c r="C95" s="80" t="str">
        <f ca="1" xml:space="preserve"> IFERROR(IF(
_xlfn.XLOOKUP($A95,PreferredList[Security_name],PreferredList[Fund_balanced_exists]) = TRUE(),"B",""),"")</f>
        <v>B</v>
      </c>
      <c r="D95" s="80" t="str">
        <f ca="1" xml:space="preserve"> IFERROR(IF(
_xlfn.XLOOKUP($A95,PreferredList[Security_name],PreferredList[Fund_income_exists]) = TRUE(),"I",""),"")</f>
        <v/>
      </c>
      <c r="E95" s="80" t="str">
        <f ca="1" xml:space="preserve"> IFERROR(IF(
_xlfn.XLOOKUP($A95,PreferredList[Security_name],PreferredList[Fund_htt_exists]) = TRUE(),"H",""),"")</f>
        <v/>
      </c>
      <c r="F95" s="80" t="str">
        <f ca="1" xml:space="preserve"> IFERROR(IF(
_xlfn.XLOOKUP($A95,PreferredList[Security_name],PreferredList[Fund_smallercompanies_exists]) = TRUE(), "S",""),"")</f>
        <v/>
      </c>
      <c r="G95" s="80" t="str">
        <f ca="1" xml:space="preserve"> IFERROR(IF(
_xlfn.XLOOKUP($A95,PreferredList[Security_name],PreferredList[Fund_emergingmarkets_exists]) = TRUE(), "E",""),"")</f>
        <v/>
      </c>
      <c r="H95" s="80" t="str">
        <f ca="1" xml:space="preserve"> IFERROR(IF(
_xlfn.XLOOKUP($A95,PreferredList[Security_name],PreferredList[Fund_privateclient_or_AIM_exists]) = TRUE(), "P",""),"")</f>
        <v/>
      </c>
      <c r="I95" s="16"/>
      <c r="J95" s="28" t="s">
        <v>591</v>
      </c>
      <c r="K95" s="28"/>
      <c r="L95" s="22"/>
      <c r="M95" s="23" cm="1">
        <f t="array" ref="M95">COUNTA(
_xlfn.UNIQUE(
_xlfn._xlws.FILTER('1 Preferred List (Data)'!$B:$B,
(('1 Preferred List (Data)'!$B:$B&lt;&gt;"Bloomberg_ticker")*('1 Preferred List (Data)'!$D:$D="equity")*('1 Preferred List (Data)'!$B:$B&lt;&gt;0)*('1 Preferred List (Data)'!$V:$V=TRUE))
)
)
)</f>
        <v>1</v>
      </c>
      <c r="N95" s="29"/>
      <c r="O95" s="29"/>
      <c r="P95" s="29"/>
      <c r="Q95" s="24"/>
      <c r="R95" s="16"/>
      <c r="S95" s="16"/>
      <c r="T95" s="28"/>
      <c r="U95" s="16"/>
      <c r="V95" s="16"/>
      <c r="W95" s="16"/>
      <c r="X95" s="16"/>
      <c r="Y95" s="16"/>
      <c r="Z95" s="16"/>
      <c r="AA95" s="16"/>
      <c r="AB95" s="16"/>
      <c r="AC95" s="16"/>
      <c r="AD95" s="16"/>
      <c r="AE95" s="16"/>
    </row>
    <row r="96" spans="1:31" ht="20.100000000000001" customHeight="1" x14ac:dyDescent="0.2">
      <c r="A96" s="7" t="str">
        <f ca="1"/>
        <v>UK 0.125% 31/01/2023</v>
      </c>
      <c r="B96" s="16" t="str">
        <f ca="1">IFERROR(_xlfn.XLOOKUP(A96,PreferredList[Security_name],PreferredList[Bond_type]),"")</f>
        <v>Short Dated</v>
      </c>
      <c r="C96" s="80" t="str">
        <f ca="1" xml:space="preserve"> IFERROR(IF(
_xlfn.XLOOKUP($A96,PreferredList[Security_name],PreferredList[Fund_balanced_exists]) = TRUE(),"B",""),"")</f>
        <v>B</v>
      </c>
      <c r="D96" s="80" t="str">
        <f ca="1" xml:space="preserve"> IFERROR(IF(
_xlfn.XLOOKUP($A96,PreferredList[Security_name],PreferredList[Fund_income_exists]) = TRUE(),"I",""),"")</f>
        <v/>
      </c>
      <c r="E96" s="80" t="str">
        <f ca="1" xml:space="preserve"> IFERROR(IF(
_xlfn.XLOOKUP($A96,PreferredList[Security_name],PreferredList[Fund_htt_exists]) = TRUE(),"H",""),"")</f>
        <v/>
      </c>
      <c r="F96" s="80" t="str">
        <f ca="1" xml:space="preserve"> IFERROR(IF(
_xlfn.XLOOKUP($A96,PreferredList[Security_name],PreferredList[Fund_smallercompanies_exists]) = TRUE(), "S",""),"")</f>
        <v/>
      </c>
      <c r="G96" s="80" t="str">
        <f ca="1" xml:space="preserve"> IFERROR(IF(
_xlfn.XLOOKUP($A96,PreferredList[Security_name],PreferredList[Fund_emergingmarkets_exists]) = TRUE(), "E",""),"")</f>
        <v/>
      </c>
      <c r="H96" s="80" t="str">
        <f ca="1" xml:space="preserve"> IFERROR(IF(
_xlfn.XLOOKUP($A96,PreferredList[Security_name],PreferredList[Fund_privateclient_or_AIM_exists]) = TRUE(), "P",""),"")</f>
        <v>P</v>
      </c>
      <c r="I96" s="16"/>
      <c r="J96" s="30" t="s">
        <v>598</v>
      </c>
      <c r="K96" s="16"/>
      <c r="L96" s="16"/>
      <c r="M96" s="29">
        <f ca="1">COUNTIFS(PreferredList[Asset_class],M$88,PreferredList[Preferred_list_exists],TRUE(),PreferredList[Change],"Complete addition") - COUNTIFS(PreferredList[Asset_class],M$88,PreferredList[Fund_privateclient_or_AIM_exists],TRUE(),PreferredList[Change],"Complete addition")</f>
        <v>110</v>
      </c>
      <c r="N96" s="15"/>
      <c r="O96" s="15"/>
      <c r="P96" s="31"/>
      <c r="Q96" s="15"/>
      <c r="R96" s="16"/>
      <c r="S96" s="16"/>
      <c r="T96" s="14" t="s">
        <v>1041</v>
      </c>
      <c r="U96" s="14"/>
      <c r="V96" s="14"/>
      <c r="W96" s="14"/>
      <c r="X96" s="14"/>
      <c r="Y96" s="14"/>
      <c r="Z96" s="14"/>
      <c r="AA96" s="14"/>
      <c r="AB96" s="14"/>
      <c r="AC96" s="14"/>
      <c r="AD96" s="14"/>
      <c r="AE96" s="16"/>
    </row>
    <row r="97" spans="1:31" ht="20.100000000000001" customHeight="1" x14ac:dyDescent="0.2">
      <c r="B97" s="16" t="str">
        <f>IFERROR(_xlfn.XLOOKUP(A97,PreferredList[Security_name],PreferredList[Bond_type]),"")</f>
        <v/>
      </c>
      <c r="C97" s="80" t="str">
        <f xml:space="preserve"> IFERROR(IF(
_xlfn.XLOOKUP($A97,PreferredList[Security_name],PreferredList[Fund_balanced_exists]) = TRUE(),"B",""),"")</f>
        <v/>
      </c>
      <c r="D97" s="80" t="str">
        <f xml:space="preserve"> IFERROR(IF(
_xlfn.XLOOKUP($A97,PreferredList[Security_name],PreferredList[Fund_income_exists]) = TRUE(),"I",""),"")</f>
        <v/>
      </c>
      <c r="E97" s="80" t="str">
        <f xml:space="preserve"> IFERROR(IF(
_xlfn.XLOOKUP($A97,PreferredList[Security_name],PreferredList[Fund_htt_exists]) = TRUE(),"H",""),"")</f>
        <v/>
      </c>
      <c r="F97" s="80" t="str">
        <f xml:space="preserve"> IFERROR(IF(
_xlfn.XLOOKUP($A97,PreferredList[Security_name],PreferredList[Fund_smallercompanies_exists]) = TRUE(), "S",""),"")</f>
        <v/>
      </c>
      <c r="G97" s="80" t="str">
        <f xml:space="preserve"> IFERROR(IF(
_xlfn.XLOOKUP($A97,PreferredList[Security_name],PreferredList[Fund_emergingmarkets_exists]) = TRUE(), "E",""),"")</f>
        <v/>
      </c>
      <c r="H97" s="80" t="str">
        <f xml:space="preserve"> IFERROR(IF(
_xlfn.XLOOKUP($A97,PreferredList[Security_name],PreferredList[Fund_privateclient_or_AIM_exists]) = TRUE(), "P",""),"")</f>
        <v/>
      </c>
      <c r="I97" s="16"/>
      <c r="J97" s="28" t="s">
        <v>592</v>
      </c>
      <c r="K97" s="28"/>
      <c r="L97" s="28"/>
      <c r="M97" s="29"/>
      <c r="N97" s="29">
        <f ca="1">COUNTIFS(PreferredList[Asset_class],N$88,PreferredList[Preferred_list_exists],TRUE(),PreferredList[Change],"Complete addition")</f>
        <v>28</v>
      </c>
      <c r="O97" s="29"/>
      <c r="P97" s="29"/>
      <c r="Q97" s="24"/>
      <c r="R97" s="16"/>
      <c r="S97" s="16"/>
      <c r="T97" s="70" t="s">
        <v>1039</v>
      </c>
      <c r="U97" s="8" t="s">
        <v>1037</v>
      </c>
      <c r="V97" s="104" t="s">
        <v>583</v>
      </c>
      <c r="W97" s="104"/>
      <c r="X97" s="8" t="s">
        <v>1040</v>
      </c>
      <c r="Z97" s="70" t="s">
        <v>1038</v>
      </c>
      <c r="AA97" s="8" t="s">
        <v>1037</v>
      </c>
      <c r="AB97" s="104" t="s">
        <v>583</v>
      </c>
      <c r="AC97" s="104"/>
      <c r="AD97" s="8" t="s">
        <v>1040</v>
      </c>
      <c r="AE97" s="16"/>
    </row>
    <row r="98" spans="1:31" ht="20.100000000000001" customHeight="1" x14ac:dyDescent="0.2">
      <c r="B98" s="16" t="str">
        <f>IFERROR(_xlfn.XLOOKUP(A98,PreferredList[Security_name],PreferredList[Bond_type]),"")</f>
        <v/>
      </c>
      <c r="C98" s="80" t="str">
        <f xml:space="preserve"> IFERROR(IF(
_xlfn.XLOOKUP($A98,PreferredList[Security_name],PreferredList[Fund_balanced_exists]) = TRUE(),"B",""),"")</f>
        <v/>
      </c>
      <c r="D98" s="80" t="str">
        <f xml:space="preserve"> IFERROR(IF(
_xlfn.XLOOKUP($A98,PreferredList[Security_name],PreferredList[Fund_income_exists]) = TRUE(),"I",""),"")</f>
        <v/>
      </c>
      <c r="E98" s="80" t="str">
        <f xml:space="preserve"> IFERROR(IF(
_xlfn.XLOOKUP($A98,PreferredList[Security_name],PreferredList[Fund_htt_exists]) = TRUE(),"H",""),"")</f>
        <v/>
      </c>
      <c r="F98" s="80" t="str">
        <f xml:space="preserve"> IFERROR(IF(
_xlfn.XLOOKUP($A98,PreferredList[Security_name],PreferredList[Fund_smallercompanies_exists]) = TRUE(), "S",""),"")</f>
        <v/>
      </c>
      <c r="G98" s="80" t="str">
        <f xml:space="preserve"> IFERROR(IF(
_xlfn.XLOOKUP($A98,PreferredList[Security_name],PreferredList[Fund_emergingmarkets_exists]) = TRUE(), "E",""),"")</f>
        <v/>
      </c>
      <c r="H98" s="80" t="str">
        <f xml:space="preserve"> IFERROR(IF(
_xlfn.XLOOKUP($A98,PreferredList[Security_name],PreferredList[Fund_privateclient_or_AIM_exists]) = TRUE(), "P",""),"")</f>
        <v/>
      </c>
      <c r="I98" s="16"/>
      <c r="J98" s="16" t="s">
        <v>594</v>
      </c>
      <c r="K98" s="16"/>
      <c r="L98" s="16"/>
      <c r="M98" s="29"/>
      <c r="N98" s="29"/>
      <c r="O98" s="29">
        <f ca="1">COUNTIFS(PreferredList[Asset_class],O$88,PreferredList[Preferred_list_exists],TRUE(),PreferredList[Change],"Complete addition")</f>
        <v>1</v>
      </c>
      <c r="P98" s="29"/>
      <c r="Q98" s="24"/>
      <c r="R98" s="16"/>
      <c r="S98" s="16"/>
      <c r="T98" s="87">
        <v>1</v>
      </c>
      <c r="U98" s="86" cm="1">
        <f t="array" aca="1" ref="U98" ca="1">_xlfn.AGGREGATE(15,4,_xlfn._xlws.FILTER(PreferredList[Date_of_change],(PreferredList[Fund_income_exists]=TRUE()) * (PreferredList[Fund_income]="Addition") * (PreferredList[Asset_class]="Equity")), $T98)</f>
        <v>32993</v>
      </c>
      <c r="V98" s="103" t="str" cm="1">
        <f t="array" aca="1" ref="V98" ca="1">_xlfn.XLOOKUP(U98 &amp; TRUE() &amp; "Addition",PreferredList[Date_of_change] &amp; PreferredList[Fund_income_exists] &amp; PreferredList[Fund_income],PreferredList[Security_name])</f>
        <v>Shell</v>
      </c>
      <c r="W98" s="103"/>
      <c r="X98" s="88">
        <f ca="1">(TODAY()-U98)/365</f>
        <v>32.805479452054797</v>
      </c>
      <c r="Y98" s="22"/>
      <c r="Z98" s="87">
        <v>1</v>
      </c>
      <c r="AA98" s="86" cm="1">
        <f t="array" aca="1" ref="AA98" ca="1">_xlfn.AGGREGATE(14,4,_xlfn._xlws.FILTER(PreferredList[Date_of_change],(PreferredList[Fund_income_exists]=TRUE()) * (PreferredList[Fund_income]="Addition") * (PreferredList[Asset_class]="Equity")), $Z98)</f>
        <v>44637</v>
      </c>
      <c r="AB98" s="103" t="str" cm="1">
        <f t="array" aca="1" ref="AB98" ca="1">_xlfn.XLOOKUP(AA98 &amp; TRUE() &amp; "Addition",PreferredList[Date_of_change] &amp; PreferredList[Fund_income_exists] &amp; PreferredList[Fund_income],PreferredList[Security_name])</f>
        <v>Lloyds Banking Group</v>
      </c>
      <c r="AC98" s="103"/>
      <c r="AD98" s="88">
        <f ca="1">(TODAY()-AA98)/365</f>
        <v>0.90410958904109584</v>
      </c>
      <c r="AE98" s="16"/>
    </row>
    <row r="99" spans="1:31" ht="20.100000000000001" customHeight="1" x14ac:dyDescent="0.2">
      <c r="B99" s="16" t="str">
        <f>IFERROR(_xlfn.XLOOKUP(A99,PreferredList[Security_name],PreferredList[Bond_type]),"")</f>
        <v/>
      </c>
      <c r="C99" s="80" t="str">
        <f xml:space="preserve"> IFERROR(IF(
_xlfn.XLOOKUP($A99,PreferredList[Security_name],PreferredList[Fund_balanced_exists]) = TRUE(),"B",""),"")</f>
        <v/>
      </c>
      <c r="D99" s="80" t="str">
        <f xml:space="preserve"> IFERROR(IF(
_xlfn.XLOOKUP($A99,PreferredList[Security_name],PreferredList[Fund_income_exists]) = TRUE(),"I",""),"")</f>
        <v/>
      </c>
      <c r="E99" s="80" t="str">
        <f xml:space="preserve"> IFERROR(IF(
_xlfn.XLOOKUP($A99,PreferredList[Security_name],PreferredList[Fund_htt_exists]) = TRUE(),"H",""),"")</f>
        <v/>
      </c>
      <c r="F99" s="80" t="str">
        <f xml:space="preserve"> IFERROR(IF(
_xlfn.XLOOKUP($A99,PreferredList[Security_name],PreferredList[Fund_smallercompanies_exists]) = TRUE(), "S",""),"")</f>
        <v/>
      </c>
      <c r="G99" s="80" t="str">
        <f xml:space="preserve"> IFERROR(IF(
_xlfn.XLOOKUP($A99,PreferredList[Security_name],PreferredList[Fund_emergingmarkets_exists]) = TRUE(), "E",""),"")</f>
        <v/>
      </c>
      <c r="H99" s="80" t="str">
        <f xml:space="preserve"> IFERROR(IF(
_xlfn.XLOOKUP($A99,PreferredList[Security_name],PreferredList[Fund_privateclient_or_AIM_exists]) = TRUE(), "P",""),"")</f>
        <v/>
      </c>
      <c r="I99" s="16"/>
      <c r="J99" s="16" t="s">
        <v>595</v>
      </c>
      <c r="K99" s="16"/>
      <c r="L99" s="16"/>
      <c r="M99" s="29"/>
      <c r="N99" s="29"/>
      <c r="O99" s="29"/>
      <c r="P99" s="29">
        <f ca="1">COUNTIFS(PreferredList[Asset_class],P$88,PreferredList[Preferred_list_exists],TRUE(),PreferredList[Change],"Complete addition")</f>
        <v>1</v>
      </c>
      <c r="Q99" s="24"/>
      <c r="R99" s="16"/>
      <c r="S99" s="16"/>
      <c r="T99" s="87">
        <v>2</v>
      </c>
      <c r="U99" s="86" cm="1">
        <f t="array" aca="1" ref="U99" ca="1">_xlfn.AGGREGATE(15,4,_xlfn._xlws.FILTER(PreferredList[Date_of_change],(PreferredList[Fund_income_exists]=TRUE()) * (PreferredList[Fund_income]="Addition") * (PreferredList[Asset_class]="Equity")), $T99)</f>
        <v>37621</v>
      </c>
      <c r="V99" s="103" t="str" cm="1">
        <f t="array" aca="1" ref="V99" ca="1">_xlfn.XLOOKUP(U99 &amp; TRUE() &amp; "Addition",PreferredList[Date_of_change] &amp; PreferredList[Fund_income_exists] &amp; PreferredList[Fund_income],PreferredList[Security_name])</f>
        <v>National Retail Properties Inc</v>
      </c>
      <c r="W99" s="103"/>
      <c r="X99" s="88">
        <f t="shared" ref="X99:X102" ca="1" si="3">(TODAY()-U99)/365</f>
        <v>20.126027397260273</v>
      </c>
      <c r="Y99" s="22"/>
      <c r="Z99" s="87">
        <v>2</v>
      </c>
      <c r="AA99" s="86" cm="1">
        <f t="array" aca="1" ref="AA99" ca="1">_xlfn.AGGREGATE(14,4,_xlfn._xlws.FILTER(PreferredList[Date_of_change],(PreferredList[Fund_income_exists]=TRUE()) * (PreferredList[Fund_income]="Addition") * (PreferredList[Asset_class]="Equity")), $Z99)</f>
        <v>44636</v>
      </c>
      <c r="AB99" s="103" t="str" cm="1">
        <f t="array" aca="1" ref="AB99" ca="1">_xlfn.XLOOKUP(AA99 &amp; TRUE() &amp; "Addition",PreferredList[Date_of_change] &amp; PreferredList[Fund_income_exists] &amp; PreferredList[Fund_income],PreferredList[Security_name])</f>
        <v>SSE</v>
      </c>
      <c r="AC99" s="103"/>
      <c r="AD99" s="88">
        <f t="shared" ref="AD99:AD102" ca="1" si="4">(TODAY()-AA99)/365</f>
        <v>0.9068493150684932</v>
      </c>
      <c r="AE99" s="16"/>
    </row>
    <row r="100" spans="1:31" ht="20.100000000000001" customHeight="1" x14ac:dyDescent="0.2">
      <c r="B100" s="16"/>
      <c r="C100" s="16"/>
      <c r="D100" s="16"/>
      <c r="E100" s="16"/>
      <c r="F100" s="16"/>
      <c r="G100" s="16"/>
      <c r="H100" s="16"/>
      <c r="I100" s="16"/>
      <c r="J100" s="21" t="s">
        <v>593</v>
      </c>
      <c r="K100" s="20"/>
      <c r="L100" s="21"/>
      <c r="M100" s="32">
        <f ca="1">SUM(M95,N97)</f>
        <v>29</v>
      </c>
      <c r="N100" s="32"/>
      <c r="O100" s="32"/>
      <c r="P100" s="32"/>
      <c r="Q100" s="33"/>
      <c r="R100" s="16"/>
      <c r="S100" s="16"/>
      <c r="T100" s="87">
        <v>3</v>
      </c>
      <c r="U100" s="86" cm="1">
        <f t="array" aca="1" ref="U100" ca="1">_xlfn.AGGREGATE(15,4,_xlfn._xlws.FILTER(PreferredList[Date_of_change],(PreferredList[Fund_income_exists]=TRUE()) * (PreferredList[Fund_income]="Addition") * (PreferredList[Asset_class]="Equity")), $T100)</f>
        <v>37694</v>
      </c>
      <c r="V100" s="103" t="str" cm="1">
        <f t="array" aca="1" ref="V100" ca="1">_xlfn.XLOOKUP(U100 &amp; TRUE() &amp; "Addition",PreferredList[Date_of_change] &amp; PreferredList[Fund_income_exists] &amp; PreferredList[Fund_income],PreferredList[Security_name])</f>
        <v>Rio Tinto</v>
      </c>
      <c r="W100" s="103"/>
      <c r="X100" s="88">
        <f t="shared" ca="1" si="3"/>
        <v>19.926027397260274</v>
      </c>
      <c r="Y100" s="22"/>
      <c r="Z100" s="87">
        <v>3</v>
      </c>
      <c r="AA100" s="86" cm="1">
        <f t="array" aca="1" ref="AA100" ca="1">_xlfn.AGGREGATE(14,4,_xlfn._xlws.FILTER(PreferredList[Date_of_change],(PreferredList[Fund_income_exists]=TRUE()) * (PreferredList[Fund_income]="Addition") * (PreferredList[Asset_class]="Equity")), $Z100)</f>
        <v>44289</v>
      </c>
      <c r="AB100" s="103" t="str" cm="1">
        <f t="array" aca="1" ref="AB100" ca="1">_xlfn.XLOOKUP(AA100 &amp; TRUE() &amp; "Addition",PreferredList[Date_of_change] &amp; PreferredList[Fund_income_exists] &amp; PreferredList[Fund_income],PreferredList[Security_name])</f>
        <v>Novo Nordisk</v>
      </c>
      <c r="AC100" s="103"/>
      <c r="AD100" s="88">
        <f t="shared" ca="1" si="4"/>
        <v>1.8575342465753424</v>
      </c>
      <c r="AE100" s="16"/>
    </row>
    <row r="101" spans="1:31" ht="20.100000000000001" customHeight="1" x14ac:dyDescent="0.2">
      <c r="A101" s="9" t="s">
        <v>535</v>
      </c>
      <c r="B101" s="14" t="s">
        <v>581</v>
      </c>
      <c r="C101" s="12" t="s">
        <v>544</v>
      </c>
      <c r="D101" s="12" t="s">
        <v>545</v>
      </c>
      <c r="E101" s="12" t="s">
        <v>546</v>
      </c>
      <c r="F101" s="12" t="s">
        <v>547</v>
      </c>
      <c r="G101" s="12" t="s">
        <v>548</v>
      </c>
      <c r="H101" s="12" t="s">
        <v>549</v>
      </c>
      <c r="I101" s="16"/>
      <c r="J101" s="16"/>
      <c r="K101" s="16"/>
      <c r="L101" s="16"/>
      <c r="M101" s="16"/>
      <c r="N101" s="16"/>
      <c r="O101" s="16"/>
      <c r="P101" s="16"/>
      <c r="Q101" s="16"/>
      <c r="R101" s="16"/>
      <c r="S101" s="16"/>
      <c r="T101" s="87">
        <v>4</v>
      </c>
      <c r="U101" s="86" cm="1">
        <f t="array" aca="1" ref="U101" ca="1">_xlfn.AGGREGATE(15,4,_xlfn._xlws.FILTER(PreferredList[Date_of_change],(PreferredList[Fund_income_exists]=TRUE()) * (PreferredList[Fund_income]="Addition") * (PreferredList[Asset_class]="Equity")), $T101)</f>
        <v>37725</v>
      </c>
      <c r="V101" s="103" t="str" cm="1">
        <f t="array" aca="1" ref="V101" ca="1">_xlfn.XLOOKUP(U101 &amp; TRUE() &amp; "Addition",PreferredList[Date_of_change] &amp; PreferredList[Fund_income_exists] &amp; PreferredList[Fund_income],PreferredList[Security_name])</f>
        <v>National Grid</v>
      </c>
      <c r="W101" s="103"/>
      <c r="X101" s="88">
        <f t="shared" ca="1" si="3"/>
        <v>19.841095890410958</v>
      </c>
      <c r="Y101" s="22"/>
      <c r="Z101" s="87">
        <v>4</v>
      </c>
      <c r="AA101" s="86" cm="1">
        <f t="array" aca="1" ref="AA101" ca="1">_xlfn.AGGREGATE(14,4,_xlfn._xlws.FILTER(PreferredList[Date_of_change],(PreferredList[Fund_income_exists]=TRUE()) * (PreferredList[Fund_income]="Addition") * (PreferredList[Asset_class]="Equity")), $Z101)</f>
        <v>44251</v>
      </c>
      <c r="AB101" s="103" t="str" cm="1">
        <f t="array" aca="1" ref="AB101" ca="1">_xlfn.XLOOKUP(AA101 &amp; TRUE() &amp; "Addition",PreferredList[Date_of_change] &amp; PreferredList[Fund_income_exists] &amp; PreferredList[Fund_income],PreferredList[Security_name])</f>
        <v>SGS</v>
      </c>
      <c r="AC101" s="103"/>
      <c r="AD101" s="88">
        <f t="shared" ca="1" si="4"/>
        <v>1.9616438356164383</v>
      </c>
      <c r="AE101" s="16"/>
    </row>
    <row r="102" spans="1:31" ht="20.100000000000001" customHeight="1" x14ac:dyDescent="0.3">
      <c r="A102" s="7" t="e" cm="1" vm="1">
        <f t="array" aca="1" ref="A102" ca="1">IFERROR(_xlfn._xlws.SORT(
_xlfn.UNIQUE(
_xlfn._xlws.FILTER(PreferredList[Security_name],
(PreferredList[Preferred_list_exists]=TRUE())*(PreferredList[Bond_currency]=A101)
)
),1,1),"")</f>
        <v>#VALUE!</v>
      </c>
      <c r="B102" s="16" t="str">
        <f ca="1">IFERROR(_xlfn.XLOOKUP(A102,PreferredList[Security_name],PreferredList[Bond_type]),"")</f>
        <v/>
      </c>
      <c r="C102" s="80" t="str">
        <f ca="1" xml:space="preserve"> IFERROR(IF(
_xlfn.XLOOKUP($A102,PreferredList[Security_name],PreferredList[Fund_balanced_exists]) = TRUE(), "B",""),"")</f>
        <v/>
      </c>
      <c r="D102" s="15" t="str">
        <f ca="1" xml:space="preserve"> IFERROR(IF(
_xlfn.XLOOKUP($A102,PreferredList[Security_name],PreferredList[Fund_income_exists]) = TRUE(),"I",""),"")</f>
        <v/>
      </c>
      <c r="E102" s="15" t="str">
        <f ca="1" xml:space="preserve"> IFERROR(IF(
_xlfn.XLOOKUP($A102,PreferredList[Security_name],PreferredList[Fund_htt_exists]) = TRUE(),"H",""),"")</f>
        <v/>
      </c>
      <c r="F102" s="15" t="str">
        <f ca="1" xml:space="preserve"> IFERROR(IF(
_xlfn.XLOOKUP($A102,PreferredList[Security_name],PreferredList[Fund_smallercompanies_exists]) = TRUE(), "S",""),"")</f>
        <v/>
      </c>
      <c r="G102" s="15" t="str">
        <f ca="1" xml:space="preserve"> IFERROR(IF(
_xlfn.XLOOKUP($A102,PreferredList[Security_name],PreferredList[Fund_emergingmarkets_exists]) = TRUE(), "E",""),"")</f>
        <v/>
      </c>
      <c r="H102" s="15" t="str">
        <f ca="1" xml:space="preserve"> IFERROR(IF(
_xlfn.XLOOKUP($A102,PreferredList[Security_name],PreferredList[Fund_privateclient_or_AIM_exists]) = TRUE(), "P",""),"")</f>
        <v/>
      </c>
      <c r="I102" s="16"/>
      <c r="J102" s="19" t="s">
        <v>1269</v>
      </c>
      <c r="K102" s="16"/>
      <c r="L102" s="16"/>
      <c r="M102" s="16"/>
      <c r="N102" s="16"/>
      <c r="O102" s="16"/>
      <c r="P102" s="16"/>
      <c r="Q102" s="16"/>
      <c r="R102" s="16"/>
      <c r="S102" s="16"/>
      <c r="T102" s="87">
        <v>5</v>
      </c>
      <c r="U102" s="86" cm="1">
        <f t="array" aca="1" ref="U102" ca="1">_xlfn.AGGREGATE(15,4,_xlfn._xlws.FILTER(PreferredList[Date_of_change],(PreferredList[Fund_income_exists]=TRUE()) * (PreferredList[Fund_income]="Addition") * (PreferredList[Asset_class]="Equity")), $T102)</f>
        <v>37753</v>
      </c>
      <c r="V102" s="103" t="str" cm="1">
        <f t="array" aca="1" ref="V102" ca="1">_xlfn.XLOOKUP(U102 &amp; TRUE() &amp; "Addition",PreferredList[Date_of_change] &amp; PreferredList[Fund_income_exists] &amp; PreferredList[Fund_income],PreferredList[Security_name])</f>
        <v>Kuehne &amp; Nagel</v>
      </c>
      <c r="W102" s="103"/>
      <c r="X102" s="88">
        <f t="shared" ca="1" si="3"/>
        <v>19.764383561643836</v>
      </c>
      <c r="Y102" s="22"/>
      <c r="Z102" s="87">
        <v>5</v>
      </c>
      <c r="AA102" s="86" cm="1">
        <f t="array" aca="1" ref="AA102" ca="1">_xlfn.AGGREGATE(14,4,_xlfn._xlws.FILTER(PreferredList[Date_of_change],(PreferredList[Fund_income_exists]=TRUE()) * (PreferredList[Fund_income]="Addition") * (PreferredList[Asset_class]="Equity")), $Z102)</f>
        <v>44242</v>
      </c>
      <c r="AB102" s="103" t="str" cm="1">
        <f t="array" aca="1" ref="AB102" ca="1">_xlfn.XLOOKUP(AA102 &amp; TRUE() &amp; "Addition",PreferredList[Date_of_change] &amp; PreferredList[Fund_income_exists] &amp; PreferredList[Fund_income],PreferredList[Security_name])</f>
        <v>Flowers Foods</v>
      </c>
      <c r="AC102" s="103"/>
      <c r="AD102" s="88">
        <f t="shared" ca="1" si="4"/>
        <v>1.9863013698630136</v>
      </c>
      <c r="AE102" s="16"/>
    </row>
    <row r="103" spans="1:31" ht="20.100000000000001" customHeight="1" x14ac:dyDescent="0.2">
      <c r="B103" s="16" t="str">
        <f>IFERROR(_xlfn.XLOOKUP(A103,PreferredList[Security_name],PreferredList[Bond_type]),"")</f>
        <v/>
      </c>
      <c r="C103" s="80" t="str">
        <f xml:space="preserve"> IFERROR(IF(
_xlfn.XLOOKUP($A103,PreferredList[Security_name],PreferredList[Fund_balanced_exists]) = TRUE(), "B",""),"")</f>
        <v/>
      </c>
      <c r="D103" s="15" t="str">
        <f xml:space="preserve"> IFERROR(IF(
_xlfn.XLOOKUP($A103,PreferredList[Security_name],PreferredList[Fund_income_exists]) = TRUE(),"I",""),"")</f>
        <v/>
      </c>
      <c r="E103" s="15" t="str">
        <f xml:space="preserve"> IFERROR(IF(
_xlfn.XLOOKUP($A103,PreferredList[Security_name],PreferredList[Fund_htt_exists]) = TRUE(),"H",""),"")</f>
        <v/>
      </c>
      <c r="F103" s="15" t="str">
        <f xml:space="preserve"> IFERROR(IF(
_xlfn.XLOOKUP($A103,PreferredList[Security_name],PreferredList[Fund_smallercompanies_exists]) = TRUE(), "S",""),"")</f>
        <v/>
      </c>
      <c r="G103" s="15" t="str">
        <f xml:space="preserve"> IFERROR(IF(
_xlfn.XLOOKUP($A103,PreferredList[Security_name],PreferredList[Fund_emergingmarkets_exists]) = TRUE(), "E",""),"")</f>
        <v/>
      </c>
      <c r="H103" s="15" t="str">
        <f xml:space="preserve"> IFERROR(IF(
_xlfn.XLOOKUP($A103,PreferredList[Security_name],PreferredList[Fund_privateclient_or_AIM_exists]) = TRUE(), "P",""),"")</f>
        <v/>
      </c>
      <c r="I103" s="16"/>
      <c r="J103" s="76"/>
      <c r="K103" s="76"/>
      <c r="L103" s="77" t="s">
        <v>1272</v>
      </c>
      <c r="M103" s="78" t="s">
        <v>1274</v>
      </c>
      <c r="N103" s="77" t="s">
        <v>1273</v>
      </c>
      <c r="O103" s="78" t="s">
        <v>1274</v>
      </c>
      <c r="P103" s="73"/>
      <c r="Q103" s="8"/>
      <c r="R103" s="16"/>
      <c r="S103" s="16"/>
      <c r="T103" s="66"/>
      <c r="U103" s="16"/>
      <c r="V103" s="16"/>
      <c r="W103" s="16"/>
      <c r="X103" s="16"/>
      <c r="Y103" s="16"/>
      <c r="Z103" s="16"/>
      <c r="AA103" s="16"/>
      <c r="AB103" s="16"/>
      <c r="AC103" s="16"/>
      <c r="AD103" s="16"/>
      <c r="AE103" s="16"/>
    </row>
    <row r="104" spans="1:31" ht="20.100000000000001" customHeight="1" x14ac:dyDescent="0.2">
      <c r="B104" s="16" t="str">
        <f>IFERROR(_xlfn.XLOOKUP(A104,PreferredList[Security_name],PreferredList[Bond_type]),"")</f>
        <v/>
      </c>
      <c r="C104" s="80" t="str">
        <f xml:space="preserve"> IFERROR(IF(
_xlfn.XLOOKUP($A104,PreferredList[Security_name],PreferredList[Fund_balanced_exists]) = TRUE(), "B",""),"")</f>
        <v/>
      </c>
      <c r="D104" s="15" t="str">
        <f xml:space="preserve"> IFERROR(IF(
_xlfn.XLOOKUP($A104,PreferredList[Security_name],PreferredList[Fund_income_exists]) = TRUE(),"I",""),"")</f>
        <v/>
      </c>
      <c r="E104" s="15" t="str">
        <f xml:space="preserve"> IFERROR(IF(
_xlfn.XLOOKUP($A104,PreferredList[Security_name],PreferredList[Fund_htt_exists]) = TRUE(),"H",""),"")</f>
        <v/>
      </c>
      <c r="F104" s="15" t="str">
        <f xml:space="preserve"> IFERROR(IF(
_xlfn.XLOOKUP($A104,PreferredList[Security_name],PreferredList[Fund_smallercompanies_exists]) = TRUE(), "S",""),"")</f>
        <v/>
      </c>
      <c r="G104" s="15" t="str">
        <f xml:space="preserve"> IFERROR(IF(
_xlfn.XLOOKUP($A104,PreferredList[Security_name],PreferredList[Fund_emergingmarkets_exists]) = TRUE(), "E",""),"")</f>
        <v/>
      </c>
      <c r="H104" s="15" t="str">
        <f xml:space="preserve"> IFERROR(IF(
_xlfn.XLOOKUP($A104,PreferredList[Security_name],PreferredList[Fund_privateclient_or_AIM_exists]) = TRUE(), "P",""),"")</f>
        <v/>
      </c>
      <c r="I104" s="16"/>
      <c r="J104" s="16" t="s">
        <v>1275</v>
      </c>
      <c r="K104" s="16"/>
      <c r="L104" s="16"/>
      <c r="M104" s="16"/>
      <c r="N104" s="16"/>
      <c r="O104" s="16"/>
      <c r="P104" s="16"/>
      <c r="Q104" s="16"/>
      <c r="R104" s="16"/>
      <c r="S104" s="16"/>
      <c r="T104" s="14" t="s">
        <v>1042</v>
      </c>
      <c r="U104" s="14"/>
      <c r="V104" s="14"/>
      <c r="W104" s="14"/>
      <c r="X104" s="14"/>
      <c r="Y104" s="14"/>
      <c r="Z104" s="14"/>
      <c r="AA104" s="14"/>
      <c r="AB104" s="14"/>
      <c r="AC104" s="14"/>
      <c r="AD104" s="14"/>
      <c r="AE104" s="16"/>
    </row>
    <row r="105" spans="1:31" ht="20.100000000000001" customHeight="1" x14ac:dyDescent="0.2">
      <c r="B105" s="16" t="str">
        <f>IFERROR(_xlfn.XLOOKUP(A105,PreferredList[Security_name],PreferredList[Bond_type]),"")</f>
        <v/>
      </c>
      <c r="C105" s="80" t="str">
        <f xml:space="preserve"> IFERROR(IF(
_xlfn.XLOOKUP($A105,PreferredList[Security_name],PreferredList[Fund_balanced_exists]) = TRUE(), "B",""),"")</f>
        <v/>
      </c>
      <c r="D105" s="15" t="str">
        <f xml:space="preserve"> IFERROR(IF(
_xlfn.XLOOKUP($A105,PreferredList[Security_name],PreferredList[Fund_income_exists]) = TRUE(),"I",""),"")</f>
        <v/>
      </c>
      <c r="E105" s="15" t="str">
        <f xml:space="preserve"> IFERROR(IF(
_xlfn.XLOOKUP($A105,PreferredList[Security_name],PreferredList[Fund_htt_exists]) = TRUE(),"H",""),"")</f>
        <v/>
      </c>
      <c r="F105" s="15" t="str">
        <f xml:space="preserve"> IFERROR(IF(
_xlfn.XLOOKUP($A105,PreferredList[Security_name],PreferredList[Fund_smallercompanies_exists]) = TRUE(), "S",""),"")</f>
        <v/>
      </c>
      <c r="G105" s="15" t="str">
        <f xml:space="preserve"> IFERROR(IF(
_xlfn.XLOOKUP($A105,PreferredList[Security_name],PreferredList[Fund_emergingmarkets_exists]) = TRUE(), "E",""),"")</f>
        <v/>
      </c>
      <c r="H105" s="15" t="str">
        <f xml:space="preserve"> IFERROR(IF(
_xlfn.XLOOKUP($A105,PreferredList[Security_name],PreferredList[Fund_privateclient_or_AIM_exists]) = TRUE(), "P",""),"")</f>
        <v/>
      </c>
      <c r="I105" s="16"/>
      <c r="J105" s="74" t="s">
        <v>1270</v>
      </c>
      <c r="K105" s="16"/>
      <c r="L105" s="73" cm="1">
        <f t="array" aca="1" ref="L105" ca="1">COUNTA(_xlfn.UNIQUE(_xlfn._xlws.FILTER(
'[1]Investment meeting log'!$C:$C,
('[1]Investment meeting log'!$M:$M&gt;=(TODAY()-365))*('[1]Investment meeting log'!$C:$C&lt;&gt;"Company name")*('[1]Investment meeting log'!$F:$F=TRUE())
)))</f>
        <v>1</v>
      </c>
      <c r="M105" s="75" cm="1">
        <f t="array" aca="1" ref="M105" ca="1" xml:space="preserve">
L105/
COUNTA(
_xlfn.UNIQUE(
_xlfn._xlws.FILTER('1 Preferred List (Data)'!$B:$B,
(('1 Preferred List (Data)'!$B:$B&lt;&gt;"Bloomberg_ticker")*('1 Preferred List (Data)'!$D:$D="equity")*('1 Preferred List (Data)'!$B:$B&lt;&gt;0)*('1 Preferred List (Data)'!$V:$V=TRUE))
)
)
)</f>
        <v>1</v>
      </c>
      <c r="N105" s="73" cm="1">
        <f t="array" aca="1" ref="N105" ca="1">COUNTA(_xlfn.UNIQUE(_xlfn._xlws.FILTER(
'[1]Investment meeting log'!$C:$C,
('[1]Investment meeting log'!$M:$M&gt;=(TODAY()-(365*3)))*('[1]Investment meeting log'!$C:$C&lt;&gt;"Company name")*('[1]Investment meeting log'!$F:$F=TRUE())
)))</f>
        <v>1</v>
      </c>
      <c r="O105" s="75" cm="1">
        <f t="array" aca="1" ref="O105" ca="1" xml:space="preserve">
N105/
COUNTA(
_xlfn.UNIQUE(
_xlfn._xlws.FILTER('1 Preferred List (Data)'!$B:$B,
(('1 Preferred List (Data)'!$B:$B&lt;&gt;"Bloomberg_ticker")*('1 Preferred List (Data)'!$D:$D="equity")*('1 Preferred List (Data)'!$B:$B&lt;&gt;0)*('1 Preferred List (Data)'!$V:$V=TRUE))
)
)
)</f>
        <v>1</v>
      </c>
      <c r="P105" s="16"/>
      <c r="Q105" s="16"/>
      <c r="R105" s="16"/>
      <c r="S105" s="16"/>
      <c r="T105" s="70" t="s">
        <v>1039</v>
      </c>
      <c r="U105" s="8" t="s">
        <v>1037</v>
      </c>
      <c r="V105" s="104" t="s">
        <v>583</v>
      </c>
      <c r="W105" s="104"/>
      <c r="X105" s="8" t="s">
        <v>1040</v>
      </c>
      <c r="Z105" s="70" t="s">
        <v>1038</v>
      </c>
      <c r="AA105" s="8" t="s">
        <v>1037</v>
      </c>
      <c r="AB105" s="104" t="s">
        <v>583</v>
      </c>
      <c r="AC105" s="104"/>
      <c r="AD105" s="8" t="s">
        <v>1040</v>
      </c>
      <c r="AE105" s="16"/>
    </row>
    <row r="106" spans="1:31" ht="20.100000000000001" customHeight="1" x14ac:dyDescent="0.2">
      <c r="B106" s="16" t="str">
        <f>IFERROR(_xlfn.XLOOKUP(A106,PreferredList[Security_name],PreferredList[Bond_type]),"")</f>
        <v/>
      </c>
      <c r="C106" s="80" t="str">
        <f xml:space="preserve"> IFERROR(IF(
_xlfn.XLOOKUP($A106,PreferredList[Security_name],PreferredList[Fund_balanced_exists]) = TRUE(), "B",""),"")</f>
        <v/>
      </c>
      <c r="D106" s="79" t="str">
        <f xml:space="preserve"> IFERROR(IF(
_xlfn.XLOOKUP($A106,PreferredList[Security_name],PreferredList[Fund_income_exists]) = TRUE(),"I",""),"")</f>
        <v/>
      </c>
      <c r="E106" s="79" t="str">
        <f xml:space="preserve"> IFERROR(IF(
_xlfn.XLOOKUP($A106,PreferredList[Security_name],PreferredList[Fund_htt_exists]) = TRUE(),"H",""),"")</f>
        <v/>
      </c>
      <c r="F106" s="79" t="str">
        <f xml:space="preserve"> IFERROR(IF(
_xlfn.XLOOKUP($A106,PreferredList[Security_name],PreferredList[Fund_smallercompanies_exists]) = TRUE(), "S",""),"")</f>
        <v/>
      </c>
      <c r="G106" s="79" t="str">
        <f xml:space="preserve"> IFERROR(IF(
_xlfn.XLOOKUP($A106,PreferredList[Security_name],PreferredList[Fund_emergingmarkets_exists]) = TRUE(), "E",""),"")</f>
        <v/>
      </c>
      <c r="H106" s="79" t="str">
        <f xml:space="preserve"> IFERROR(IF(
_xlfn.XLOOKUP($A106,PreferredList[Security_name],PreferredList[Fund_privateclient_or_AIM_exists]) = TRUE(), "P",""),"")</f>
        <v/>
      </c>
      <c r="I106" s="16"/>
      <c r="J106" s="74" t="s">
        <v>1271</v>
      </c>
      <c r="K106" s="16"/>
      <c r="L106" s="73" cm="1">
        <f t="array" aca="1" ref="L106" ca="1">COUNTA(_xlfn.UNIQUE(_xlfn._xlws.FILTER(
'[2]ESG Engagement Log and MW'!$D:$D,
('[2]ESG Engagement Log and MW'!$C:$C&gt;=(TODAY()-365))*('[2]ESG Engagement Log and MW'!$D:$D&lt;&gt;"Company / Group or Topic") *('[2]ESG Engagement Log and MW'!$A:$A="Engagement") * ('[2]ESG Engagement Log and MW'!$F:$F=TRUE())
)))</f>
        <v>1</v>
      </c>
      <c r="M106" s="75" cm="1">
        <f t="array" aca="1" ref="M106" ca="1" xml:space="preserve">
L106/
COUNTA(
_xlfn.UNIQUE(
_xlfn._xlws.FILTER('1 Preferred List (Data)'!$B:$B,
(('1 Preferred List (Data)'!$B:$B&lt;&gt;"Bloomberg_ticker")*('1 Preferred List (Data)'!$D:$D="equity")*('1 Preferred List (Data)'!$B:$B&lt;&gt;0)*('1 Preferred List (Data)'!$V:$V=TRUE))
)
)
)</f>
        <v>1</v>
      </c>
      <c r="N106" s="73" cm="1">
        <f t="array" aca="1" ref="N106" ca="1">COUNTA(_xlfn.UNIQUE(_xlfn._xlws.FILTER(
'[2]ESG Engagement Log and MW'!$D:$D,
('[2]ESG Engagement Log and MW'!$C:$C&gt;=(TODAY()-(365*3)))*('[2]ESG Engagement Log and MW'!$D:$D&lt;&gt;"Company / Group or Topic") *('[2]ESG Engagement Log and MW'!$A:$A="Engagement") * ('[2]ESG Engagement Log and MW'!$F:$F=TRUE())
)))</f>
        <v>1</v>
      </c>
      <c r="O106" s="75" cm="1">
        <f t="array" aca="1" ref="O106" ca="1" xml:space="preserve">
N106/
COUNTA(
_xlfn.UNIQUE(
_xlfn._xlws.FILTER('1 Preferred List (Data)'!$B:$B,
(('1 Preferred List (Data)'!$B:$B&lt;&gt;"Bloomberg_ticker")*('1 Preferred List (Data)'!$D:$D="equity")*('1 Preferred List (Data)'!$B:$B&lt;&gt;0)*('1 Preferred List (Data)'!$V:$V=TRUE))
)
)
)</f>
        <v>1</v>
      </c>
      <c r="P106" s="16"/>
      <c r="Q106" s="16"/>
      <c r="R106" s="16"/>
      <c r="S106" s="16"/>
      <c r="T106" s="87">
        <v>1</v>
      </c>
      <c r="U106" s="86" cm="1">
        <f t="array" aca="1" ref="U106" ca="1">_xlfn.AGGREGATE(15,4,_xlfn._xlws.FILTER(PreferredList[Date_of_change],(PreferredList[Fund_htt_exists]=TRUE()) * (PreferredList[Fund_htt]="Addition") * (PreferredList[Asset_class]="Equity")), $T106)</f>
        <v>37883.000023148146</v>
      </c>
      <c r="V106" s="103" t="str" cm="1">
        <f t="array" aca="1" ref="V106" ca="1">_xlfn.XLOOKUP(U106 &amp; TRUE() &amp; "Addition",PreferredList[Date_of_change] &amp; PreferredList[Fund_htt_exists] &amp; PreferredList[Fund_htt],PreferredList[Security_name])</f>
        <v xml:space="preserve">Mettler Toledo </v>
      </c>
      <c r="W106" s="103"/>
      <c r="X106" s="88">
        <f ca="1">(TODAY()-U106)/365</f>
        <v>19.408219114662614</v>
      </c>
      <c r="Y106" s="22"/>
      <c r="Z106" s="87">
        <v>1</v>
      </c>
      <c r="AA106" s="86" cm="1">
        <f t="array" aca="1" ref="AA106" ca="1">_xlfn.AGGREGATE(14,4,_xlfn._xlws.FILTER(PreferredList[Date_of_change],(PreferredList[Fund_htt_exists]=TRUE()) * (PreferredList[Fund_htt]="Addition") * (PreferredList[Asset_class]="Equity")), $Z106)</f>
        <v>44767</v>
      </c>
      <c r="AB106" s="103" t="str" cm="1">
        <f t="array" aca="1" ref="AB106" ca="1">_xlfn.XLOOKUP(AA106 &amp; TRUE() &amp; "Addition",PreferredList[Date_of_change] &amp; PreferredList[Fund_htt_exists] &amp; PreferredList[Fund_htt],PreferredList[Security_name])</f>
        <v>Weir Group</v>
      </c>
      <c r="AC106" s="103"/>
      <c r="AD106" s="88">
        <f ca="1">(TODAY()-AA106)/365</f>
        <v>0.54794520547945202</v>
      </c>
      <c r="AE106" s="16"/>
    </row>
    <row r="107" spans="1:31" ht="20.100000000000001" customHeight="1" x14ac:dyDescent="0.2">
      <c r="B107" s="16"/>
      <c r="C107" s="15"/>
      <c r="D107" s="15"/>
      <c r="E107" s="15"/>
      <c r="F107" s="15"/>
      <c r="G107" s="15"/>
      <c r="H107" s="15"/>
      <c r="I107" s="16"/>
      <c r="J107" s="16"/>
      <c r="K107" s="16"/>
      <c r="L107" s="16"/>
      <c r="M107" s="16"/>
      <c r="N107" s="16"/>
      <c r="O107" s="16"/>
      <c r="P107" s="16"/>
      <c r="Q107" s="16"/>
      <c r="R107" s="16"/>
      <c r="S107" s="16"/>
      <c r="T107" s="87">
        <v>2</v>
      </c>
      <c r="U107" s="86" cm="1">
        <f t="array" aca="1" ref="U107" ca="1">_xlfn.AGGREGATE(15,4,_xlfn._xlws.FILTER(PreferredList[Date_of_change],(PreferredList[Fund_htt_exists]=TRUE()) * (PreferredList[Fund_htt]="Addition") * (PreferredList[Asset_class]="Equity")), $T107)</f>
        <v>37883.000034722223</v>
      </c>
      <c r="V107" s="103" t="str" cm="1">
        <f t="array" aca="1" ref="V107" ca="1">_xlfn.XLOOKUP(U107 &amp; TRUE() &amp; "Addition",PreferredList[Date_of_change] &amp; PreferredList[Fund_htt_exists] &amp; PreferredList[Fund_htt],PreferredList[Security_name])</f>
        <v>Rio Tinto</v>
      </c>
      <c r="W107" s="103"/>
      <c r="X107" s="88">
        <f t="shared" ref="X107:X110" ca="1" si="5">(TODAY()-U107)/365</f>
        <v>19.408219082952815</v>
      </c>
      <c r="Y107" s="22"/>
      <c r="Z107" s="87">
        <v>2</v>
      </c>
      <c r="AA107" s="86" cm="1">
        <f t="array" aca="1" ref="AA107" ca="1">_xlfn.AGGREGATE(14,4,_xlfn._xlws.FILTER(PreferredList[Date_of_change],(PreferredList[Fund_htt_exists]=TRUE()) * (PreferredList[Fund_htt]="Addition") * (PreferredList[Asset_class]="Equity")), $Z107)</f>
        <v>44289</v>
      </c>
      <c r="AB107" s="103" t="str" cm="1">
        <f t="array" aca="1" ref="AB107" ca="1">_xlfn.XLOOKUP(AA107 &amp; TRUE() &amp; "Addition",PreferredList[Date_of_change] &amp; PreferredList[Fund_htt_exists] &amp; PreferredList[Fund_htt],PreferredList[Security_name])</f>
        <v>Novo Nordisk</v>
      </c>
      <c r="AC107" s="103"/>
      <c r="AD107" s="88">
        <f t="shared" ref="AD107:AD110" ca="1" si="6">(TODAY()-AA107)/365</f>
        <v>1.8575342465753424</v>
      </c>
      <c r="AE107" s="16"/>
    </row>
    <row r="108" spans="1:31" ht="20.100000000000001" customHeight="1" x14ac:dyDescent="0.2">
      <c r="A108" s="9" t="s">
        <v>156</v>
      </c>
      <c r="B108" s="14" t="s">
        <v>581</v>
      </c>
      <c r="C108" s="12" t="s">
        <v>544</v>
      </c>
      <c r="D108" s="12" t="s">
        <v>545</v>
      </c>
      <c r="E108" s="12" t="s">
        <v>546</v>
      </c>
      <c r="F108" s="12" t="s">
        <v>547</v>
      </c>
      <c r="G108" s="12" t="s">
        <v>548</v>
      </c>
      <c r="H108" s="12" t="s">
        <v>549</v>
      </c>
      <c r="I108" s="16"/>
      <c r="J108" s="16"/>
      <c r="K108" s="16"/>
      <c r="L108" s="16"/>
      <c r="M108" s="16"/>
      <c r="N108" s="16"/>
      <c r="O108" s="16"/>
      <c r="P108" s="16"/>
      <c r="Q108" s="16"/>
      <c r="R108" s="16"/>
      <c r="S108" s="16"/>
      <c r="T108" s="87">
        <v>3</v>
      </c>
      <c r="U108" s="86" cm="1">
        <f t="array" aca="1" ref="U108" ca="1">_xlfn.AGGREGATE(15,4,_xlfn._xlws.FILTER(PreferredList[Date_of_change],(PreferredList[Fund_htt_exists]=TRUE()) * (PreferredList[Fund_htt]="Addition") * (PreferredList[Asset_class]="Equity")), $T108)</f>
        <v>37883.0000462963</v>
      </c>
      <c r="V108" s="103" t="str" cm="1">
        <f t="array" aca="1" ref="V108" ca="1">_xlfn.XLOOKUP(U108 &amp; TRUE() &amp; "Addition",PreferredList[Date_of_change] &amp; PreferredList[Fund_htt_exists] &amp; PreferredList[Fund_htt],PreferredList[Security_name])</f>
        <v>SAP</v>
      </c>
      <c r="W108" s="103"/>
      <c r="X108" s="88">
        <f t="shared" ca="1" si="5"/>
        <v>19.408219051243012</v>
      </c>
      <c r="Y108" s="22"/>
      <c r="Z108" s="87">
        <v>3</v>
      </c>
      <c r="AA108" s="86" cm="1">
        <f t="array" aca="1" ref="AA108" ca="1">_xlfn.AGGREGATE(14,4,_xlfn._xlws.FILTER(PreferredList[Date_of_change],(PreferredList[Fund_htt_exists]=TRUE()) * (PreferredList[Fund_htt]="Addition") * (PreferredList[Asset_class]="Equity")), $Z108)</f>
        <v>44281</v>
      </c>
      <c r="AB108" s="103" t="str" cm="1">
        <f t="array" aca="1" ref="AB108" ca="1">_xlfn.XLOOKUP(AA108 &amp; TRUE() &amp; "Addition",PreferredList[Date_of_change] &amp; PreferredList[Fund_htt_exists] &amp; PreferredList[Fund_htt],PreferredList[Security_name])</f>
        <v>Asahi Intecc</v>
      </c>
      <c r="AC108" s="103"/>
      <c r="AD108" s="88">
        <f t="shared" ca="1" si="6"/>
        <v>1.8794520547945206</v>
      </c>
      <c r="AE108" s="16"/>
    </row>
    <row r="109" spans="1:31" ht="20.100000000000001" customHeight="1" x14ac:dyDescent="0.2">
      <c r="A109" s="7" t="str" cm="1">
        <f t="array" aca="1" ref="A109:A119" ca="1">IFERROR(_xlfn._xlws.SORT(
_xlfn.UNIQUE(
_xlfn._xlws.FILTER(PreferredList[Security_name],
(PreferredList[Preferred_list_exists]=TRUE())*(PreferredList[Bond_currency]=A108)
)
),1,1),"")</f>
        <v>US TIPS 0.125% 15/04/2027</v>
      </c>
      <c r="B109" s="16" t="str">
        <f ca="1">IFERROR(_xlfn.XLOOKUP(A109,PreferredList[Security_name],PreferredList[Bond_type]),"")</f>
        <v>Index Linked</v>
      </c>
      <c r="C109" s="80" t="str">
        <f ca="1" xml:space="preserve"> IFERROR(IF(
_xlfn.XLOOKUP($A109,PreferredList[Security_name],PreferredList[Fund_balanced_exists]) = TRUE(),"B",""),"")</f>
        <v>B</v>
      </c>
      <c r="D109" s="15" t="str">
        <f ca="1" xml:space="preserve"> IFERROR(IF(
_xlfn.XLOOKUP($A109,PreferredList[Security_name],PreferredList[Fund_income_exists]) = TRUE(),"I",""),"")</f>
        <v>I</v>
      </c>
      <c r="E109" s="15" t="str">
        <f ca="1" xml:space="preserve"> IFERROR(IF(
_xlfn.XLOOKUP($A109,PreferredList[Security_name],PreferredList[Fund_htt_exists]) = TRUE(),"H",""),"")</f>
        <v>H</v>
      </c>
      <c r="F109" s="15" t="str">
        <f ca="1" xml:space="preserve"> IFERROR(IF(
_xlfn.XLOOKUP($A109,PreferredList[Security_name],PreferredList[Fund_smallercompanies_exists]) = TRUE(), "S",""),"")</f>
        <v/>
      </c>
      <c r="G109" s="15" t="str">
        <f ca="1" xml:space="preserve"> IFERROR(IF(
_xlfn.XLOOKUP($A109,PreferredList[Security_name],PreferredList[Fund_emergingmarkets_exists]) = TRUE(), "E",""),"")</f>
        <v/>
      </c>
      <c r="H109" s="15" t="str">
        <f ca="1" xml:space="preserve"> IFERROR(IF(
_xlfn.XLOOKUP($A109,PreferredList[Security_name],PreferredList[Fund_privateclient_or_AIM_exists]) = TRUE(), "P",""),"")</f>
        <v/>
      </c>
      <c r="I109" s="16"/>
      <c r="J109" s="16"/>
      <c r="K109" s="16"/>
      <c r="L109" s="16"/>
      <c r="M109" s="16"/>
      <c r="N109" s="16"/>
      <c r="O109" s="16"/>
      <c r="P109" s="16"/>
      <c r="Q109" s="16"/>
      <c r="R109" s="16"/>
      <c r="S109" s="16"/>
      <c r="T109" s="87">
        <v>4</v>
      </c>
      <c r="U109" s="86" cm="1">
        <f t="array" aca="1" ref="U109" ca="1">_xlfn.AGGREGATE(15,4,_xlfn._xlws.FILTER(PreferredList[Date_of_change],(PreferredList[Fund_htt_exists]=TRUE()) * (PreferredList[Fund_htt]="Addition") * (PreferredList[Asset_class]="Equity")), $T109)</f>
        <v>38408</v>
      </c>
      <c r="V109" s="103" t="str" cm="1">
        <f t="array" aca="1" ref="V109" ca="1">_xlfn.XLOOKUP(U109 &amp; TRUE() &amp; "Addition",PreferredList[Date_of_change] &amp; PreferredList[Fund_htt_exists] &amp; PreferredList[Fund_htt],PreferredList[Security_name])</f>
        <v>TotalEnergies</v>
      </c>
      <c r="W109" s="103"/>
      <c r="X109" s="88">
        <f t="shared" ca="1" si="5"/>
        <v>17.969863013698632</v>
      </c>
      <c r="Y109" s="22"/>
      <c r="Z109" s="87">
        <v>4</v>
      </c>
      <c r="AA109" s="86" cm="1">
        <f t="array" aca="1" ref="AA109" ca="1">_xlfn.AGGREGATE(14,4,_xlfn._xlws.FILTER(PreferredList[Date_of_change],(PreferredList[Fund_htt_exists]=TRUE()) * (PreferredList[Fund_htt]="Addition") * (PreferredList[Asset_class]="Equity")), $Z109)</f>
        <v>44259</v>
      </c>
      <c r="AB109" s="103" t="str" cm="1">
        <f t="array" aca="1" ref="AB109" ca="1">_xlfn.XLOOKUP(AA109 &amp; TRUE() &amp; "Addition",PreferredList[Date_of_change] &amp; PreferredList[Fund_htt_exists] &amp; PreferredList[Fund_htt],PreferredList[Security_name])</f>
        <v>Microsoft</v>
      </c>
      <c r="AC109" s="103"/>
      <c r="AD109" s="88">
        <f t="shared" ca="1" si="6"/>
        <v>1.9397260273972603</v>
      </c>
      <c r="AE109" s="16"/>
    </row>
    <row r="110" spans="1:31" ht="20.100000000000001" customHeight="1" x14ac:dyDescent="0.2">
      <c r="A110" s="7" t="str">
        <f ca="1"/>
        <v>US TIPS 0.125% 15/07/2024</v>
      </c>
      <c r="B110" s="16" t="str">
        <f ca="1">IFERROR(_xlfn.XLOOKUP(A110,PreferredList[Security_name],PreferredList[Bond_type]),"")</f>
        <v>Index Linked</v>
      </c>
      <c r="C110" s="80" t="str">
        <f ca="1" xml:space="preserve"> IFERROR(IF(
_xlfn.XLOOKUP($A110,PreferredList[Security_name],PreferredList[Fund_balanced_exists]) = TRUE(),"B",""),"")</f>
        <v>B</v>
      </c>
      <c r="D110" s="15" t="str">
        <f ca="1" xml:space="preserve"> IFERROR(IF(
_xlfn.XLOOKUP($A110,PreferredList[Security_name],PreferredList[Fund_income_exists]) = TRUE(),"I",""),"")</f>
        <v>I</v>
      </c>
      <c r="E110" s="15" t="str">
        <f ca="1" xml:space="preserve"> IFERROR(IF(
_xlfn.XLOOKUP($A110,PreferredList[Security_name],PreferredList[Fund_htt_exists]) = TRUE(),"H",""),"")</f>
        <v>H</v>
      </c>
      <c r="F110" s="15" t="str">
        <f ca="1" xml:space="preserve"> IFERROR(IF(
_xlfn.XLOOKUP($A110,PreferredList[Security_name],PreferredList[Fund_smallercompanies_exists]) = TRUE(), "S",""),"")</f>
        <v/>
      </c>
      <c r="G110" s="15" t="str">
        <f ca="1" xml:space="preserve"> IFERROR(IF(
_xlfn.XLOOKUP($A110,PreferredList[Security_name],PreferredList[Fund_emergingmarkets_exists]) = TRUE(), "E",""),"")</f>
        <v/>
      </c>
      <c r="H110" s="15" t="str">
        <f ca="1" xml:space="preserve"> IFERROR(IF(
_xlfn.XLOOKUP($A110,PreferredList[Security_name],PreferredList[Fund_privateclient_or_AIM_exists]) = TRUE(), "P",""),"")</f>
        <v>P</v>
      </c>
      <c r="I110" s="16"/>
      <c r="J110" s="16"/>
      <c r="K110" s="16"/>
      <c r="L110" s="16"/>
      <c r="M110" s="16"/>
      <c r="N110" s="16"/>
      <c r="O110" s="16"/>
      <c r="P110" s="16"/>
      <c r="Q110" s="16"/>
      <c r="R110" s="16"/>
      <c r="S110" s="16"/>
      <c r="T110" s="87">
        <v>5</v>
      </c>
      <c r="U110" s="86" cm="1">
        <f t="array" aca="1" ref="U110" ca="1">_xlfn.AGGREGATE(15,4,_xlfn._xlws.FILTER(PreferredList[Date_of_change],(PreferredList[Fund_htt_exists]=TRUE()) * (PreferredList[Fund_htt]="Addition") * (PreferredList[Asset_class]="Equity")), $T110)</f>
        <v>38818</v>
      </c>
      <c r="V110" s="103" t="str" cm="1">
        <f t="array" aca="1" ref="V110" ca="1">_xlfn.XLOOKUP(U110 &amp; TRUE() &amp; "Addition",PreferredList[Date_of_change] &amp; PreferredList[Fund_htt_exists] &amp; PreferredList[Fund_htt],PreferredList[Security_name])</f>
        <v>Vitasoy</v>
      </c>
      <c r="W110" s="103"/>
      <c r="X110" s="88">
        <f t="shared" ca="1" si="5"/>
        <v>16.846575342465755</v>
      </c>
      <c r="Y110" s="22"/>
      <c r="Z110" s="87">
        <v>5</v>
      </c>
      <c r="AA110" s="86" cm="1">
        <f t="array" aca="1" ref="AA110" ca="1">_xlfn.AGGREGATE(14,4,_xlfn._xlws.FILTER(PreferredList[Date_of_change],(PreferredList[Fund_htt_exists]=TRUE()) * (PreferredList[Fund_htt]="Addition") * (PreferredList[Asset_class]="Equity")), $Z110)</f>
        <v>44242</v>
      </c>
      <c r="AB110" s="103" t="str" cm="1">
        <f t="array" aca="1" ref="AB110" ca="1">_xlfn.XLOOKUP(AA110 &amp; TRUE() &amp; "Addition",PreferredList[Date_of_change] &amp; PreferredList[Fund_htt_exists] &amp; PreferredList[Fund_htt],PreferredList[Security_name])</f>
        <v>Nabtesco</v>
      </c>
      <c r="AC110" s="103"/>
      <c r="AD110" s="88">
        <f t="shared" ca="1" si="6"/>
        <v>1.9863013698630136</v>
      </c>
      <c r="AE110" s="16"/>
    </row>
    <row r="111" spans="1:31" ht="20.100000000000001" customHeight="1" x14ac:dyDescent="0.2">
      <c r="A111" s="7" t="str">
        <f ca="1"/>
        <v>US TIPS 0.25% 15/01/2025</v>
      </c>
      <c r="B111" s="16" t="str">
        <f ca="1">IFERROR(_xlfn.XLOOKUP(A111,PreferredList[Security_name],PreferredList[Bond_type]),"")</f>
        <v>Index Linked</v>
      </c>
      <c r="C111" s="80" t="str">
        <f ca="1" xml:space="preserve"> IFERROR(IF(
_xlfn.XLOOKUP($A111,PreferredList[Security_name],PreferredList[Fund_balanced_exists]) = TRUE(),"B",""),"")</f>
        <v>B</v>
      </c>
      <c r="D111" s="15" t="str">
        <f ca="1" xml:space="preserve"> IFERROR(IF(
_xlfn.XLOOKUP($A111,PreferredList[Security_name],PreferredList[Fund_income_exists]) = TRUE(),"I",""),"")</f>
        <v/>
      </c>
      <c r="E111" s="15" t="str">
        <f ca="1" xml:space="preserve"> IFERROR(IF(
_xlfn.XLOOKUP($A111,PreferredList[Security_name],PreferredList[Fund_htt_exists]) = TRUE(),"H",""),"")</f>
        <v>H</v>
      </c>
      <c r="F111" s="15" t="str">
        <f ca="1" xml:space="preserve"> IFERROR(IF(
_xlfn.XLOOKUP($A111,PreferredList[Security_name],PreferredList[Fund_smallercompanies_exists]) = TRUE(), "S",""),"")</f>
        <v/>
      </c>
      <c r="G111" s="15" t="str">
        <f ca="1" xml:space="preserve"> IFERROR(IF(
_xlfn.XLOOKUP($A111,PreferredList[Security_name],PreferredList[Fund_emergingmarkets_exists]) = TRUE(), "E",""),"")</f>
        <v/>
      </c>
      <c r="H111" s="15" t="str">
        <f ca="1" xml:space="preserve"> IFERROR(IF(
_xlfn.XLOOKUP($A111,PreferredList[Security_name],PreferredList[Fund_privateclient_or_AIM_exists]) = TRUE(), "P",""),"")</f>
        <v>P</v>
      </c>
      <c r="I111" s="16"/>
      <c r="J111" s="16"/>
      <c r="K111" s="16"/>
      <c r="L111" s="16"/>
      <c r="M111" s="16"/>
      <c r="N111" s="16"/>
      <c r="O111" s="16"/>
      <c r="P111" s="16"/>
      <c r="Q111" s="16"/>
      <c r="R111" s="16"/>
      <c r="S111" s="16"/>
      <c r="T111" s="16"/>
      <c r="U111" s="16"/>
      <c r="V111" s="16"/>
      <c r="W111" s="16"/>
      <c r="X111" s="16"/>
      <c r="Y111" s="67"/>
      <c r="Z111" s="16"/>
      <c r="AA111" s="16"/>
      <c r="AB111" s="16"/>
      <c r="AC111" s="16"/>
      <c r="AD111" s="16"/>
      <c r="AE111" s="16"/>
    </row>
    <row r="112" spans="1:31" ht="20.100000000000001" customHeight="1" x14ac:dyDescent="0.2">
      <c r="A112" s="7" t="str">
        <f ca="1"/>
        <v>US TIPS 0.5% 15/01/2028</v>
      </c>
      <c r="B112" s="16" t="str">
        <f ca="1">IFERROR(_xlfn.XLOOKUP(A112,PreferredList[Security_name],PreferredList[Bond_type]),"")</f>
        <v>Index Linked</v>
      </c>
      <c r="C112" s="80" t="str">
        <f ca="1" xml:space="preserve"> IFERROR(IF(
_xlfn.XLOOKUP($A112,PreferredList[Security_name],PreferredList[Fund_balanced_exists]) = TRUE(),"B",""),"")</f>
        <v/>
      </c>
      <c r="D112" s="15" t="str">
        <f ca="1" xml:space="preserve"> IFERROR(IF(
_xlfn.XLOOKUP($A112,PreferredList[Security_name],PreferredList[Fund_income_exists]) = TRUE(),"I",""),"")</f>
        <v/>
      </c>
      <c r="E112" s="15" t="str">
        <f ca="1" xml:space="preserve"> IFERROR(IF(
_xlfn.XLOOKUP($A112,PreferredList[Security_name],PreferredList[Fund_htt_exists]) = TRUE(),"H",""),"")</f>
        <v/>
      </c>
      <c r="F112" s="15" t="str">
        <f ca="1" xml:space="preserve"> IFERROR(IF(
_xlfn.XLOOKUP($A112,PreferredList[Security_name],PreferredList[Fund_smallercompanies_exists]) = TRUE(), "S",""),"")</f>
        <v/>
      </c>
      <c r="G112" s="15" t="str">
        <f ca="1" xml:space="preserve"> IFERROR(IF(
_xlfn.XLOOKUP($A112,PreferredList[Security_name],PreferredList[Fund_emergingmarkets_exists]) = TRUE(), "E",""),"")</f>
        <v/>
      </c>
      <c r="H112" s="15" t="str">
        <f ca="1" xml:space="preserve"> IFERROR(IF(
_xlfn.XLOOKUP($A112,PreferredList[Security_name],PreferredList[Fund_privateclient_or_AIM_exists]) = TRUE(), "P",""),"")</f>
        <v>P</v>
      </c>
      <c r="I112" s="16"/>
      <c r="J112" s="16"/>
      <c r="K112" s="16"/>
      <c r="L112" s="16"/>
      <c r="M112" s="16"/>
      <c r="N112" s="16"/>
      <c r="O112" s="16"/>
      <c r="P112" s="16"/>
      <c r="Q112" s="16"/>
      <c r="R112" s="16"/>
      <c r="S112" s="16"/>
      <c r="T112" s="14" t="s">
        <v>1043</v>
      </c>
      <c r="U112" s="14"/>
      <c r="V112" s="14"/>
      <c r="W112" s="14"/>
      <c r="X112" s="14"/>
      <c r="Y112" s="14"/>
      <c r="Z112" s="14"/>
      <c r="AA112" s="14"/>
      <c r="AB112" s="14"/>
      <c r="AC112" s="14"/>
      <c r="AD112" s="14"/>
      <c r="AE112" s="16"/>
    </row>
    <row r="113" spans="1:31" ht="20.100000000000001" customHeight="1" x14ac:dyDescent="0.2">
      <c r="A113" s="7" t="str">
        <f ca="1"/>
        <v xml:space="preserve">US TIPS 0.875% 15/01/2029 </v>
      </c>
      <c r="B113" s="16" t="str">
        <f ca="1">IFERROR(_xlfn.XLOOKUP(A113,PreferredList[Security_name],PreferredList[Bond_type]),"")</f>
        <v>Index Linked</v>
      </c>
      <c r="C113" s="80" t="str">
        <f ca="1" xml:space="preserve"> IFERROR(IF(
_xlfn.XLOOKUP($A113,PreferredList[Security_name],PreferredList[Fund_balanced_exists]) = TRUE(),"B",""),"")</f>
        <v/>
      </c>
      <c r="D113" s="15" t="str">
        <f ca="1" xml:space="preserve"> IFERROR(IF(
_xlfn.XLOOKUP($A113,PreferredList[Security_name],PreferredList[Fund_income_exists]) = TRUE(),"I",""),"")</f>
        <v/>
      </c>
      <c r="E113" s="15" t="str">
        <f ca="1" xml:space="preserve"> IFERROR(IF(
_xlfn.XLOOKUP($A113,PreferredList[Security_name],PreferredList[Fund_htt_exists]) = TRUE(),"H",""),"")</f>
        <v/>
      </c>
      <c r="F113" s="15" t="str">
        <f ca="1" xml:space="preserve"> IFERROR(IF(
_xlfn.XLOOKUP($A113,PreferredList[Security_name],PreferredList[Fund_smallercompanies_exists]) = TRUE(), "S",""),"")</f>
        <v/>
      </c>
      <c r="G113" s="15" t="str">
        <f ca="1" xml:space="preserve"> IFERROR(IF(
_xlfn.XLOOKUP($A113,PreferredList[Security_name],PreferredList[Fund_emergingmarkets_exists]) = TRUE(), "E",""),"")</f>
        <v/>
      </c>
      <c r="H113" s="15" t="str">
        <f ca="1" xml:space="preserve"> IFERROR(IF(
_xlfn.XLOOKUP($A113,PreferredList[Security_name],PreferredList[Fund_privateclient_or_AIM_exists]) = TRUE(), "P",""),"")</f>
        <v>P</v>
      </c>
      <c r="I113" s="16"/>
      <c r="J113" s="16"/>
      <c r="K113" s="16"/>
      <c r="L113" s="16"/>
      <c r="M113" s="16"/>
      <c r="N113" s="16"/>
      <c r="O113" s="16"/>
      <c r="P113" s="16"/>
      <c r="Q113" s="16"/>
      <c r="R113" s="16"/>
      <c r="S113" s="16"/>
      <c r="T113" s="70" t="s">
        <v>1039</v>
      </c>
      <c r="U113" s="8" t="s">
        <v>1037</v>
      </c>
      <c r="V113" s="104" t="s">
        <v>583</v>
      </c>
      <c r="W113" s="104"/>
      <c r="X113" s="8" t="s">
        <v>1040</v>
      </c>
      <c r="Z113" s="70" t="s">
        <v>1038</v>
      </c>
      <c r="AA113" s="8" t="s">
        <v>1037</v>
      </c>
      <c r="AB113" s="104" t="s">
        <v>583</v>
      </c>
      <c r="AC113" s="104"/>
      <c r="AD113" s="8" t="s">
        <v>1040</v>
      </c>
      <c r="AE113" s="16"/>
    </row>
    <row r="114" spans="1:31" ht="20.100000000000001" customHeight="1" x14ac:dyDescent="0.2">
      <c r="A114" s="7" t="str">
        <f ca="1"/>
        <v xml:space="preserve">US TSY 0.125% 15/01/24 </v>
      </c>
      <c r="B114" s="16" t="str">
        <f ca="1">IFERROR(_xlfn.XLOOKUP(A114,PreferredList[Security_name],PreferredList[Bond_type]),"")</f>
        <v>Short Dated</v>
      </c>
      <c r="C114" s="80" t="str">
        <f ca="1" xml:space="preserve"> IFERROR(IF(
_xlfn.XLOOKUP($A114,PreferredList[Security_name],PreferredList[Fund_balanced_exists]) = TRUE(),"B",""),"")</f>
        <v>B</v>
      </c>
      <c r="D114" s="15" t="str">
        <f ca="1" xml:space="preserve"> IFERROR(IF(
_xlfn.XLOOKUP($A114,PreferredList[Security_name],PreferredList[Fund_income_exists]) = TRUE(),"I",""),"")</f>
        <v>I</v>
      </c>
      <c r="E114" s="15" t="str">
        <f ca="1" xml:space="preserve"> IFERROR(IF(
_xlfn.XLOOKUP($A114,PreferredList[Security_name],PreferredList[Fund_htt_exists]) = TRUE(),"H",""),"")</f>
        <v>H</v>
      </c>
      <c r="F114" s="15" t="str">
        <f ca="1" xml:space="preserve"> IFERROR(IF(
_xlfn.XLOOKUP($A114,PreferredList[Security_name],PreferredList[Fund_smallercompanies_exists]) = TRUE(), "S",""),"")</f>
        <v/>
      </c>
      <c r="G114" s="15" t="str">
        <f ca="1" xml:space="preserve"> IFERROR(IF(
_xlfn.XLOOKUP($A114,PreferredList[Security_name],PreferredList[Fund_emergingmarkets_exists]) = TRUE(), "E",""),"")</f>
        <v/>
      </c>
      <c r="H114" s="15" t="str">
        <f ca="1" xml:space="preserve"> IFERROR(IF(
_xlfn.XLOOKUP($A114,PreferredList[Security_name],PreferredList[Fund_privateclient_or_AIM_exists]) = TRUE(), "P",""),"")</f>
        <v/>
      </c>
      <c r="I114" s="16"/>
      <c r="J114" s="16"/>
      <c r="K114" s="16"/>
      <c r="L114" s="16"/>
      <c r="M114" s="16"/>
      <c r="N114" s="16"/>
      <c r="O114" s="16"/>
      <c r="P114" s="16"/>
      <c r="Q114" s="16"/>
      <c r="R114" s="16"/>
      <c r="S114" s="16"/>
      <c r="T114" s="87">
        <v>1</v>
      </c>
      <c r="U114" s="86" cm="1">
        <f t="array" aca="1" ref="U114" ca="1">_xlfn.AGGREGATE(15,4,_xlfn._xlws.FILTER(PreferredList[Date_of_change],(PreferredList[Fund_smallercompanies_exists]=TRUE()) * (PreferredList[Fund_smallercompanies]="Addition") * (PreferredList[Asset_class]="Equity")), $T114)</f>
        <v>37757</v>
      </c>
      <c r="V114" s="103" t="str" cm="1">
        <f t="array" aca="1" ref="V114" ca="1">_xlfn.XLOOKUP($U114 &amp; TRUE() &amp; "Addition",PreferredList[Date_of_change] &amp; PreferredList[Fund_smallercompanies_exists] &amp; PreferredList[Fund_smallercompanies],PreferredList[Security_name])</f>
        <v>Helios Technologies</v>
      </c>
      <c r="W114" s="103"/>
      <c r="X114" s="88">
        <f ca="1">(TODAY()-U114)/365</f>
        <v>19.753424657534246</v>
      </c>
      <c r="Y114" s="22"/>
      <c r="Z114" s="87">
        <v>1</v>
      </c>
      <c r="AA114" s="86" cm="1">
        <f t="array" aca="1" ref="AA114" ca="1">_xlfn.AGGREGATE(14,4,_xlfn._xlws.FILTER(PreferredList[Date_of_change],(PreferredList[Fund_smallercompanies_exists]=TRUE()) * (PreferredList[Fund_smallercompanies]="Addition") * (PreferredList[Asset_class]="Equity")), $Z114)</f>
        <v>44896</v>
      </c>
      <c r="AB114" s="103" t="str" cm="1">
        <f t="array" aca="1" ref="AB114" ca="1">_xlfn.XLOOKUP($AA114 &amp; TRUE() &amp; "Addition",PreferredList[Date_of_change] &amp; PreferredList[Fund_smallercompanies_exists] &amp; PreferredList[Fund_smallercompanies],PreferredList[Security_name])</f>
        <v>Abcam ADS</v>
      </c>
      <c r="AC114" s="103"/>
      <c r="AD114" s="88">
        <f ca="1">(TODAY()-AA114)/365</f>
        <v>0.19452054794520549</v>
      </c>
      <c r="AE114" s="16"/>
    </row>
    <row r="115" spans="1:31" ht="20.100000000000001" customHeight="1" x14ac:dyDescent="0.2">
      <c r="A115" s="7" t="str">
        <f ca="1"/>
        <v>US TSY 0.125% 31/07/2023</v>
      </c>
      <c r="B115" s="16" t="str">
        <f ca="1">IFERROR(_xlfn.XLOOKUP(A115,PreferredList[Security_name],PreferredList[Bond_type]),"")</f>
        <v>Short Dated</v>
      </c>
      <c r="C115" s="80" t="str">
        <f ca="1" xml:space="preserve"> IFERROR(IF(
_xlfn.XLOOKUP($A115,PreferredList[Security_name],PreferredList[Fund_balanced_exists]) = TRUE(),"B",""),"")</f>
        <v>B</v>
      </c>
      <c r="D115" s="15" t="str">
        <f ca="1" xml:space="preserve"> IFERROR(IF(
_xlfn.XLOOKUP($A115,PreferredList[Security_name],PreferredList[Fund_income_exists]) = TRUE(),"I",""),"")</f>
        <v/>
      </c>
      <c r="E115" s="15" t="str">
        <f ca="1" xml:space="preserve"> IFERROR(IF(
_xlfn.XLOOKUP($A115,PreferredList[Security_name],PreferredList[Fund_htt_exists]) = TRUE(),"H",""),"")</f>
        <v>H</v>
      </c>
      <c r="F115" s="15" t="str">
        <f ca="1" xml:space="preserve"> IFERROR(IF(
_xlfn.XLOOKUP($A115,PreferredList[Security_name],PreferredList[Fund_smallercompanies_exists]) = TRUE(), "S",""),"")</f>
        <v/>
      </c>
      <c r="G115" s="15" t="str">
        <f ca="1" xml:space="preserve"> IFERROR(IF(
_xlfn.XLOOKUP($A115,PreferredList[Security_name],PreferredList[Fund_emergingmarkets_exists]) = TRUE(), "E",""),"")</f>
        <v/>
      </c>
      <c r="H115" s="15" t="str">
        <f ca="1" xml:space="preserve"> IFERROR(IF(
_xlfn.XLOOKUP($A115,PreferredList[Security_name],PreferredList[Fund_privateclient_or_AIM_exists]) = TRUE(), "P",""),"")</f>
        <v/>
      </c>
      <c r="I115" s="16"/>
      <c r="J115" s="16"/>
      <c r="K115" s="16"/>
      <c r="L115" s="16"/>
      <c r="M115" s="16"/>
      <c r="N115" s="16"/>
      <c r="O115" s="16"/>
      <c r="P115" s="16"/>
      <c r="Q115" s="16"/>
      <c r="R115" s="16"/>
      <c r="S115" s="16"/>
      <c r="T115" s="87">
        <v>2</v>
      </c>
      <c r="U115" s="86" cm="1">
        <f t="array" aca="1" ref="U115" ca="1">_xlfn.AGGREGATE(15,4,_xlfn._xlws.FILTER(PreferredList[Date_of_change],(PreferredList[Fund_smallercompanies_exists]=TRUE()) * (PreferredList[Fund_smallercompanies]="Addition") * (PreferredList[Asset_class]="Equity")), $T115)</f>
        <v>37799</v>
      </c>
      <c r="V115" s="103" t="str" cm="1">
        <f t="array" aca="1" ref="V115" ca="1">_xlfn.XLOOKUP($U115 &amp; TRUE() &amp; "Addition",PreferredList[Date_of_change] &amp; PreferredList[Fund_smallercompanies_exists] &amp; PreferredList[Fund_smallercompanies],PreferredList[Security_name])</f>
        <v>Belimo</v>
      </c>
      <c r="W115" s="103"/>
      <c r="X115" s="88">
        <f t="shared" ref="X115:X118" ca="1" si="7">(TODAY()-U115)/365</f>
        <v>19.638356164383563</v>
      </c>
      <c r="Y115" s="22"/>
      <c r="Z115" s="87">
        <v>2</v>
      </c>
      <c r="AA115" s="86" cm="1">
        <f t="array" aca="1" ref="AA115" ca="1">_xlfn.AGGREGATE(14,4,_xlfn._xlws.FILTER(PreferredList[Date_of_change],(PreferredList[Fund_smallercompanies_exists]=TRUE()) * (PreferredList[Fund_smallercompanies]="Addition") * (PreferredList[Asset_class]="Equity")), $Z115)</f>
        <v>44861</v>
      </c>
      <c r="AB115" s="103" t="str" cm="1">
        <f t="array" aca="1" ref="AB115" ca="1">_xlfn.XLOOKUP($AA115 &amp; TRUE() &amp; "Addition",PreferredList[Date_of_change] &amp; PreferredList[Fund_smallercompanies_exists] &amp; PreferredList[Fund_smallercompanies],PreferredList[Security_name])</f>
        <v>Tokyo Ohka Kogyo</v>
      </c>
      <c r="AC115" s="103"/>
      <c r="AD115" s="88">
        <f t="shared" ref="AD115:AD118" ca="1" si="8">(TODAY()-AA115)/365</f>
        <v>0.29041095890410956</v>
      </c>
      <c r="AE115" s="16"/>
    </row>
    <row r="116" spans="1:31" ht="20.100000000000001" customHeight="1" x14ac:dyDescent="0.2">
      <c r="A116" s="7" t="str">
        <f ca="1"/>
        <v>US TSY 0.25% 15/06/2024</v>
      </c>
      <c r="B116" s="16" t="str">
        <f ca="1">IFERROR(_xlfn.XLOOKUP(A116,PreferredList[Security_name],PreferredList[Bond_type]),"")</f>
        <v>Short Dated</v>
      </c>
      <c r="C116" s="80" t="str">
        <f ca="1" xml:space="preserve"> IFERROR(IF(
_xlfn.XLOOKUP($A116,PreferredList[Security_name],PreferredList[Fund_balanced_exists]) = TRUE(),"B",""),"")</f>
        <v/>
      </c>
      <c r="D116" s="15" t="str">
        <f ca="1" xml:space="preserve"> IFERROR(IF(
_xlfn.XLOOKUP($A116,PreferredList[Security_name],PreferredList[Fund_income_exists]) = TRUE(),"I",""),"")</f>
        <v/>
      </c>
      <c r="E116" s="15" t="str">
        <f ca="1" xml:space="preserve"> IFERROR(IF(
_xlfn.XLOOKUP($A116,PreferredList[Security_name],PreferredList[Fund_htt_exists]) = TRUE(),"H",""),"")</f>
        <v/>
      </c>
      <c r="F116" s="15" t="str">
        <f ca="1" xml:space="preserve"> IFERROR(IF(
_xlfn.XLOOKUP($A116,PreferredList[Security_name],PreferredList[Fund_smallercompanies_exists]) = TRUE(), "S",""),"")</f>
        <v/>
      </c>
      <c r="G116" s="15" t="str">
        <f ca="1" xml:space="preserve"> IFERROR(IF(
_xlfn.XLOOKUP($A116,PreferredList[Security_name],PreferredList[Fund_emergingmarkets_exists]) = TRUE(), "E",""),"")</f>
        <v/>
      </c>
      <c r="H116" s="15" t="str">
        <f ca="1" xml:space="preserve"> IFERROR(IF(
_xlfn.XLOOKUP($A116,PreferredList[Security_name],PreferredList[Fund_privateclient_or_AIM_exists]) = TRUE(), "P",""),"")</f>
        <v>P</v>
      </c>
      <c r="I116" s="16"/>
      <c r="J116" s="16"/>
      <c r="K116" s="16"/>
      <c r="L116" s="16"/>
      <c r="M116" s="16"/>
      <c r="N116" s="16"/>
      <c r="O116" s="16"/>
      <c r="P116" s="16"/>
      <c r="Q116" s="16"/>
      <c r="R116" s="16"/>
      <c r="S116" s="16"/>
      <c r="T116" s="87">
        <v>3</v>
      </c>
      <c r="U116" s="86" cm="1">
        <f t="array" aca="1" ref="U116" ca="1">_xlfn.AGGREGATE(15,4,_xlfn._xlws.FILTER(PreferredList[Date_of_change],(PreferredList[Fund_smallercompanies_exists]=TRUE()) * (PreferredList[Fund_smallercompanies]="Addition") * (PreferredList[Asset_class]="Equity")), $T116)</f>
        <v>38391</v>
      </c>
      <c r="V116" s="103" t="str" cm="1">
        <f t="array" aca="1" ref="V116" ca="1">_xlfn.XLOOKUP($U116 &amp; TRUE() &amp; "Addition",PreferredList[Date_of_change] &amp; PreferredList[Fund_smallercompanies_exists] &amp; PreferredList[Fund_smallercompanies],PreferredList[Security_name])</f>
        <v>Rotork</v>
      </c>
      <c r="W116" s="103"/>
      <c r="X116" s="88">
        <f t="shared" ca="1" si="7"/>
        <v>18.016438356164382</v>
      </c>
      <c r="Y116" s="22"/>
      <c r="Z116" s="87">
        <v>3</v>
      </c>
      <c r="AA116" s="86" cm="1">
        <f t="array" aca="1" ref="AA116" ca="1">_xlfn.AGGREGATE(14,4,_xlfn._xlws.FILTER(PreferredList[Date_of_change],(PreferredList[Fund_smallercompanies_exists]=TRUE()) * (PreferredList[Fund_smallercompanies]="Addition") * (PreferredList[Asset_class]="Equity")), $Z116)</f>
        <v>44846</v>
      </c>
      <c r="AB116" s="103" t="str" cm="1">
        <f t="array" aca="1" ref="AB116" ca="1">_xlfn.XLOOKUP($AA116 &amp; TRUE() &amp; "Addition",PreferredList[Date_of_change] &amp; PreferredList[Fund_smallercompanies_exists] &amp; PreferredList[Fund_smallercompanies],PreferredList[Security_name])</f>
        <v>DEME Group</v>
      </c>
      <c r="AC116" s="103"/>
      <c r="AD116" s="88">
        <f t="shared" ca="1" si="8"/>
        <v>0.33150684931506852</v>
      </c>
      <c r="AE116" s="16"/>
    </row>
    <row r="117" spans="1:31" ht="20.100000000000001" customHeight="1" x14ac:dyDescent="0.2">
      <c r="A117" s="7" t="str">
        <f ca="1"/>
        <v>US TSY 0.375% 15/07/24</v>
      </c>
      <c r="B117" s="16" t="str">
        <f ca="1">IFERROR(_xlfn.XLOOKUP(A117,PreferredList[Security_name],PreferredList[Bond_type]),"")</f>
        <v>Short Dated</v>
      </c>
      <c r="C117" s="80" t="str">
        <f ca="1" xml:space="preserve"> IFERROR(IF(
_xlfn.XLOOKUP($A117,PreferredList[Security_name],PreferredList[Fund_balanced_exists]) = TRUE(),"B",""),"")</f>
        <v>B</v>
      </c>
      <c r="D117" s="15" t="str">
        <f ca="1" xml:space="preserve"> IFERROR(IF(
_xlfn.XLOOKUP($A117,PreferredList[Security_name],PreferredList[Fund_income_exists]) = TRUE(),"I",""),"")</f>
        <v>I</v>
      </c>
      <c r="E117" s="15" t="str">
        <f ca="1" xml:space="preserve"> IFERROR(IF(
_xlfn.XLOOKUP($A117,PreferredList[Security_name],PreferredList[Fund_htt_exists]) = TRUE(),"H",""),"")</f>
        <v>H</v>
      </c>
      <c r="F117" s="15" t="str">
        <f ca="1" xml:space="preserve"> IFERROR(IF(
_xlfn.XLOOKUP($A117,PreferredList[Security_name],PreferredList[Fund_smallercompanies_exists]) = TRUE(), "S",""),"")</f>
        <v/>
      </c>
      <c r="G117" s="15" t="str">
        <f ca="1" xml:space="preserve"> IFERROR(IF(
_xlfn.XLOOKUP($A117,PreferredList[Security_name],PreferredList[Fund_emergingmarkets_exists]) = TRUE(), "E",""),"")</f>
        <v/>
      </c>
      <c r="H117" s="15" t="str">
        <f ca="1" xml:space="preserve"> IFERROR(IF(
_xlfn.XLOOKUP($A117,PreferredList[Security_name],PreferredList[Fund_privateclient_or_AIM_exists]) = TRUE(), "P",""),"")</f>
        <v/>
      </c>
      <c r="I117" s="16"/>
      <c r="J117" s="16"/>
      <c r="K117" s="16"/>
      <c r="L117" s="16"/>
      <c r="M117" s="16"/>
      <c r="N117" s="16"/>
      <c r="O117" s="16"/>
      <c r="P117" s="16"/>
      <c r="Q117" s="16"/>
      <c r="R117" s="16"/>
      <c r="S117" s="16"/>
      <c r="T117" s="87">
        <v>4</v>
      </c>
      <c r="U117" s="86" cm="1">
        <f t="array" aca="1" ref="U117" ca="1">_xlfn.AGGREGATE(15,4,_xlfn._xlws.FILTER(PreferredList[Date_of_change],(PreferredList[Fund_smallercompanies_exists]=TRUE()) * (PreferredList[Fund_smallercompanies]="Addition") * (PreferredList[Asset_class]="Equity")), $T117)</f>
        <v>38446</v>
      </c>
      <c r="V117" s="103" t="str" cm="1">
        <f t="array" aca="1" ref="V117" ca="1">_xlfn.XLOOKUP($U117 &amp; TRUE() &amp; "Addition",PreferredList[Date_of_change] &amp; PreferredList[Fund_smallercompanies_exists] &amp; PreferredList[Fund_smallercompanies],PreferredList[Security_name])</f>
        <v>Watsco</v>
      </c>
      <c r="W117" s="103"/>
      <c r="X117" s="88">
        <f t="shared" ca="1" si="7"/>
        <v>17.865753424657534</v>
      </c>
      <c r="Y117" s="22"/>
      <c r="Z117" s="87">
        <v>4</v>
      </c>
      <c r="AA117" s="86" cm="1">
        <f t="array" aca="1" ref="AA117" ca="1">_xlfn.AGGREGATE(14,4,_xlfn._xlws.FILTER(PreferredList[Date_of_change],(PreferredList[Fund_smallercompanies_exists]=TRUE()) * (PreferredList[Fund_smallercompanies]="Addition") * (PreferredList[Asset_class]="Equity")), $Z117)</f>
        <v>44767</v>
      </c>
      <c r="AB117" s="103" t="str" cm="1">
        <f t="array" aca="1" ref="AB117" ca="1">_xlfn.XLOOKUP($AA117 &amp; TRUE() &amp; "Addition",PreferredList[Date_of_change] &amp; PreferredList[Fund_smallercompanies_exists] &amp; PreferredList[Fund_smallercompanies],PreferredList[Security_name])</f>
        <v>Weir Group</v>
      </c>
      <c r="AC117" s="103"/>
      <c r="AD117" s="88">
        <f t="shared" ca="1" si="8"/>
        <v>0.54794520547945202</v>
      </c>
      <c r="AE117" s="16"/>
    </row>
    <row r="118" spans="1:31" ht="20.100000000000001" customHeight="1" x14ac:dyDescent="0.2">
      <c r="A118" s="7" t="str">
        <f ca="1"/>
        <v>US TSY 2.25% 15/11/2024</v>
      </c>
      <c r="B118" s="16" t="str">
        <f ca="1">IFERROR(_xlfn.XLOOKUP(A118,PreferredList[Security_name],PreferredList[Bond_type]),"")</f>
        <v>Short Dated</v>
      </c>
      <c r="C118" s="80" t="str">
        <f ca="1" xml:space="preserve"> IFERROR(IF(
_xlfn.XLOOKUP($A118,PreferredList[Security_name],PreferredList[Fund_balanced_exists]) = TRUE(),"B",""),"")</f>
        <v/>
      </c>
      <c r="D118" s="15" t="str">
        <f ca="1" xml:space="preserve"> IFERROR(IF(
_xlfn.XLOOKUP($A118,PreferredList[Security_name],PreferredList[Fund_income_exists]) = TRUE(),"I",""),"")</f>
        <v>I</v>
      </c>
      <c r="E118" s="15" t="str">
        <f ca="1" xml:space="preserve"> IFERROR(IF(
_xlfn.XLOOKUP($A118,PreferredList[Security_name],PreferredList[Fund_htt_exists]) = TRUE(),"H",""),"")</f>
        <v/>
      </c>
      <c r="F118" s="15" t="str">
        <f ca="1" xml:space="preserve"> IFERROR(IF(
_xlfn.XLOOKUP($A118,PreferredList[Security_name],PreferredList[Fund_smallercompanies_exists]) = TRUE(), "S",""),"")</f>
        <v/>
      </c>
      <c r="G118" s="15" t="str">
        <f ca="1" xml:space="preserve"> IFERROR(IF(
_xlfn.XLOOKUP($A118,PreferredList[Security_name],PreferredList[Fund_emergingmarkets_exists]) = TRUE(), "E",""),"")</f>
        <v/>
      </c>
      <c r="H118" s="15" t="str">
        <f ca="1" xml:space="preserve"> IFERROR(IF(
_xlfn.XLOOKUP($A118,PreferredList[Security_name],PreferredList[Fund_privateclient_or_AIM_exists]) = TRUE(), "P",""),"")</f>
        <v/>
      </c>
      <c r="I118" s="16"/>
      <c r="J118" s="16"/>
      <c r="K118" s="16"/>
      <c r="L118" s="16"/>
      <c r="M118" s="16"/>
      <c r="N118" s="16"/>
      <c r="O118" s="16"/>
      <c r="P118" s="16"/>
      <c r="Q118" s="16"/>
      <c r="R118" s="16"/>
      <c r="S118" s="16"/>
      <c r="T118" s="87">
        <v>5</v>
      </c>
      <c r="U118" s="86" cm="1">
        <f t="array" aca="1" ref="U118" ca="1">_xlfn.AGGREGATE(15,4,_xlfn._xlws.FILTER(PreferredList[Date_of_change],(PreferredList[Fund_smallercompanies_exists]=TRUE()) * (PreferredList[Fund_smallercompanies]="Addition") * (PreferredList[Asset_class]="Equity")), $T118)</f>
        <v>38476</v>
      </c>
      <c r="V118" s="103" t="str" cm="1">
        <f t="array" aca="1" ref="V118" ca="1">_xlfn.XLOOKUP($U118 &amp; TRUE() &amp; "Addition",PreferredList[Date_of_change] &amp; PreferredList[Fund_smallercompanies_exists] &amp; PreferredList[Fund_smallercompanies],PreferredList[Security_name])</f>
        <v>Spirax Sarco</v>
      </c>
      <c r="W118" s="103"/>
      <c r="X118" s="88">
        <f t="shared" ca="1" si="7"/>
        <v>17.783561643835615</v>
      </c>
      <c r="Y118" s="22"/>
      <c r="Z118" s="87">
        <v>5</v>
      </c>
      <c r="AA118" s="86" cm="1">
        <f t="array" aca="1" ref="AA118" ca="1">_xlfn.AGGREGATE(14,4,_xlfn._xlws.FILTER(PreferredList[Date_of_change],(PreferredList[Fund_smallercompanies_exists]=TRUE()) * (PreferredList[Fund_smallercompanies]="Addition") * (PreferredList[Asset_class]="Equity")), $Z118)</f>
        <v>44760</v>
      </c>
      <c r="AB118" s="103" t="str" cm="1">
        <f t="array" aca="1" ref="AB118" ca="1">_xlfn.XLOOKUP($AA118 &amp; TRUE() &amp; "Addition",PreferredList[Date_of_change] &amp; PreferredList[Fund_smallercompanies_exists] &amp; PreferredList[Fund_smallercompanies],PreferredList[Security_name])</f>
        <v>Furuya Metal</v>
      </c>
      <c r="AC118" s="103"/>
      <c r="AD118" s="88">
        <f t="shared" ca="1" si="8"/>
        <v>0.56712328767123288</v>
      </c>
      <c r="AE118" s="16"/>
    </row>
    <row r="119" spans="1:31" ht="20.100000000000001" customHeight="1" x14ac:dyDescent="0.2">
      <c r="A119" s="7" t="str">
        <f ca="1"/>
        <v>US TSY 2.75% 15/11/2023</v>
      </c>
      <c r="B119" s="16" t="str">
        <f ca="1">IFERROR(_xlfn.XLOOKUP(A119,PreferredList[Security_name],PreferredList[Bond_type]),"")</f>
        <v>Short Dated</v>
      </c>
      <c r="C119" s="80" t="str">
        <f ca="1" xml:space="preserve"> IFERROR(IF(
_xlfn.XLOOKUP($A119,PreferredList[Security_name],PreferredList[Fund_balanced_exists]) = TRUE(),"B",""),"")</f>
        <v/>
      </c>
      <c r="D119" s="15" t="str">
        <f ca="1" xml:space="preserve"> IFERROR(IF(
_xlfn.XLOOKUP($A119,PreferredList[Security_name],PreferredList[Fund_income_exists]) = TRUE(),"I",""),"")</f>
        <v>I</v>
      </c>
      <c r="E119" s="15" t="str">
        <f ca="1" xml:space="preserve"> IFERROR(IF(
_xlfn.XLOOKUP($A119,PreferredList[Security_name],PreferredList[Fund_htt_exists]) = TRUE(),"H",""),"")</f>
        <v/>
      </c>
      <c r="F119" s="15" t="str">
        <f ca="1" xml:space="preserve"> IFERROR(IF(
_xlfn.XLOOKUP($A119,PreferredList[Security_name],PreferredList[Fund_smallercompanies_exists]) = TRUE(), "S",""),"")</f>
        <v/>
      </c>
      <c r="G119" s="15" t="str">
        <f ca="1" xml:space="preserve"> IFERROR(IF(
_xlfn.XLOOKUP($A119,PreferredList[Security_name],PreferredList[Fund_emergingmarkets_exists]) = TRUE(), "E",""),"")</f>
        <v/>
      </c>
      <c r="H119" s="15" t="str">
        <f ca="1" xml:space="preserve"> IFERROR(IF(
_xlfn.XLOOKUP($A119,PreferredList[Security_name],PreferredList[Fund_privateclient_or_AIM_exists]) = TRUE(), "P",""),"")</f>
        <v>P</v>
      </c>
      <c r="I119" s="16"/>
      <c r="J119" s="16"/>
      <c r="K119" s="16"/>
      <c r="L119" s="16"/>
      <c r="M119" s="16"/>
      <c r="N119" s="16"/>
      <c r="O119" s="16"/>
      <c r="P119" s="16"/>
      <c r="Q119" s="16"/>
      <c r="R119" s="16"/>
      <c r="S119" s="16"/>
      <c r="T119" s="16"/>
      <c r="U119" s="16"/>
      <c r="V119" s="16"/>
      <c r="W119" s="16"/>
      <c r="X119" s="16"/>
      <c r="Y119" s="67"/>
      <c r="Z119" s="16"/>
      <c r="AA119" s="16"/>
      <c r="AB119" s="16"/>
      <c r="AC119" s="16"/>
      <c r="AD119" s="16"/>
      <c r="AE119" s="16"/>
    </row>
    <row r="120" spans="1:31" ht="20.100000000000001" customHeight="1" x14ac:dyDescent="0.2">
      <c r="B120" s="16" t="str">
        <f>IFERROR(_xlfn.XLOOKUP(A120,PreferredList[Security_name],PreferredList[Bond_type]),"")</f>
        <v/>
      </c>
      <c r="C120" s="80" t="str">
        <f xml:space="preserve"> IFERROR(IF(
_xlfn.XLOOKUP($A120,PreferredList[Security_name],PreferredList[Fund_balanced_exists]) = TRUE(),"B",""),"")</f>
        <v/>
      </c>
      <c r="D120" s="80" t="str">
        <f xml:space="preserve"> IFERROR(IF(
_xlfn.XLOOKUP($A120,PreferredList[Security_name],PreferredList[Fund_income_exists]) = TRUE(),"I",""),"")</f>
        <v/>
      </c>
      <c r="E120" s="80" t="str">
        <f xml:space="preserve"> IFERROR(IF(
_xlfn.XLOOKUP($A120,PreferredList[Security_name],PreferredList[Fund_htt_exists]) = TRUE(),"H",""),"")</f>
        <v/>
      </c>
      <c r="F120" s="80" t="str">
        <f xml:space="preserve"> IFERROR(IF(
_xlfn.XLOOKUP($A120,PreferredList[Security_name],PreferredList[Fund_smallercompanies_exists]) = TRUE(), "S",""),"")</f>
        <v/>
      </c>
      <c r="G120" s="80" t="str">
        <f xml:space="preserve"> IFERROR(IF(
_xlfn.XLOOKUP($A120,PreferredList[Security_name],PreferredList[Fund_emergingmarkets_exists]) = TRUE(), "E",""),"")</f>
        <v/>
      </c>
      <c r="H120" s="80" t="str">
        <f xml:space="preserve"> IFERROR(IF(
_xlfn.XLOOKUP($A120,PreferredList[Security_name],PreferredList[Fund_privateclient_or_AIM_exists]) = TRUE(), "P",""),"")</f>
        <v/>
      </c>
      <c r="I120" s="16"/>
      <c r="J120" s="16"/>
      <c r="K120" s="16"/>
      <c r="L120" s="16"/>
      <c r="M120" s="16"/>
      <c r="N120" s="16"/>
      <c r="O120" s="16"/>
      <c r="P120" s="16"/>
      <c r="Q120" s="16"/>
      <c r="R120" s="16"/>
      <c r="S120" s="16"/>
      <c r="T120" s="14" t="s">
        <v>1044</v>
      </c>
      <c r="U120" s="14"/>
      <c r="V120" s="14"/>
      <c r="W120" s="14"/>
      <c r="X120" s="14"/>
      <c r="Y120" s="14"/>
      <c r="Z120" s="14"/>
      <c r="AA120" s="14"/>
      <c r="AB120" s="14"/>
      <c r="AC120" s="14"/>
      <c r="AD120" s="14"/>
      <c r="AE120" s="16"/>
    </row>
    <row r="121" spans="1:31" ht="20.100000000000001" customHeight="1" x14ac:dyDescent="0.2">
      <c r="B121" s="16" t="str">
        <f>IFERROR(_xlfn.XLOOKUP(A121,PreferredList[Security_name],PreferredList[Bond_type]),"")</f>
        <v/>
      </c>
      <c r="C121" s="80" t="str">
        <f xml:space="preserve"> IFERROR(IF(
_xlfn.XLOOKUP($A121,PreferredList[Security_name],PreferredList[Fund_balanced_exists]) = TRUE(),"B",""),"")</f>
        <v/>
      </c>
      <c r="D121" s="80" t="str">
        <f xml:space="preserve"> IFERROR(IF(
_xlfn.XLOOKUP($A121,PreferredList[Security_name],PreferredList[Fund_income_exists]) = TRUE(),"I",""),"")</f>
        <v/>
      </c>
      <c r="E121" s="80" t="str">
        <f xml:space="preserve"> IFERROR(IF(
_xlfn.XLOOKUP($A121,PreferredList[Security_name],PreferredList[Fund_htt_exists]) = TRUE(),"H",""),"")</f>
        <v/>
      </c>
      <c r="F121" s="80" t="str">
        <f xml:space="preserve"> IFERROR(IF(
_xlfn.XLOOKUP($A121,PreferredList[Security_name],PreferredList[Fund_smallercompanies_exists]) = TRUE(), "S",""),"")</f>
        <v/>
      </c>
      <c r="G121" s="80" t="str">
        <f xml:space="preserve"> IFERROR(IF(
_xlfn.XLOOKUP($A121,PreferredList[Security_name],PreferredList[Fund_emergingmarkets_exists]) = TRUE(), "E",""),"")</f>
        <v/>
      </c>
      <c r="H121" s="80" t="str">
        <f xml:space="preserve"> IFERROR(IF(
_xlfn.XLOOKUP($A121,PreferredList[Security_name],PreferredList[Fund_privateclient_or_AIM_exists]) = TRUE(), "P",""),"")</f>
        <v/>
      </c>
      <c r="I121" s="16"/>
      <c r="J121" s="16"/>
      <c r="K121" s="16"/>
      <c r="L121" s="16"/>
      <c r="M121" s="16"/>
      <c r="N121" s="16"/>
      <c r="O121" s="16"/>
      <c r="P121" s="16"/>
      <c r="Q121" s="16"/>
      <c r="R121" s="16"/>
      <c r="S121" s="16"/>
      <c r="T121" s="70" t="s">
        <v>1039</v>
      </c>
      <c r="U121" s="8" t="s">
        <v>1037</v>
      </c>
      <c r="V121" s="104" t="s">
        <v>583</v>
      </c>
      <c r="W121" s="104"/>
      <c r="X121" s="8" t="s">
        <v>1040</v>
      </c>
      <c r="Z121" s="70" t="s">
        <v>1038</v>
      </c>
      <c r="AA121" s="8" t="s">
        <v>1037</v>
      </c>
      <c r="AB121" s="104" t="s">
        <v>583</v>
      </c>
      <c r="AC121" s="104"/>
      <c r="AD121" s="8" t="s">
        <v>1040</v>
      </c>
      <c r="AE121" s="16"/>
    </row>
    <row r="122" spans="1:31" ht="20.100000000000001" customHeight="1" x14ac:dyDescent="0.2">
      <c r="B122" s="16"/>
      <c r="C122" s="16"/>
      <c r="D122" s="16"/>
      <c r="E122" s="16"/>
      <c r="F122" s="16"/>
      <c r="G122" s="16"/>
      <c r="H122" s="16"/>
      <c r="I122" s="16"/>
      <c r="J122" s="16"/>
      <c r="K122" s="16"/>
      <c r="L122" s="16"/>
      <c r="M122" s="16"/>
      <c r="N122" s="16"/>
      <c r="O122" s="16"/>
      <c r="P122" s="16"/>
      <c r="Q122" s="16"/>
      <c r="R122" s="16"/>
      <c r="S122" s="16"/>
      <c r="T122" s="87">
        <v>1</v>
      </c>
      <c r="U122" s="86" cm="1">
        <f t="array" aca="1" ref="U122" ca="1">_xlfn.AGGREGATE(15,4,_xlfn._xlws.FILTER(PreferredList[Date_of_change],(PreferredList[Fund_emergingmarkets_exists]=TRUE()) * (PreferredList[Fund_emergingmarkets]="Addition") * (PreferredList[Asset_class]="Equity")), $T122)</f>
        <v>39146.000023148146</v>
      </c>
      <c r="V122" s="103" t="str" cm="1">
        <f t="array" aca="1" ref="V122" ca="1">_xlfn.XLOOKUP($U122 &amp; TRUE() &amp; "Addition",PreferredList[Date_of_change] &amp; PreferredList[Fund_emergingmarkets_exists] &amp; PreferredList[Fund_emergingmarkets],PreferredList[Security_name])</f>
        <v>Embotelladora Andina</v>
      </c>
      <c r="W122" s="103"/>
      <c r="X122" s="88">
        <f ca="1">(TODAY()-U122)/365</f>
        <v>15.947945142059874</v>
      </c>
      <c r="Y122" s="22"/>
      <c r="Z122" s="87">
        <v>1</v>
      </c>
      <c r="AA122" s="86" cm="1">
        <f t="array" aca="1" ref="AA122" ca="1">_xlfn.AGGREGATE(14,4,_xlfn._xlws.FILTER(PreferredList[Date_of_change],(PreferredList[Fund_emergingmarkets_exists]=TRUE()) * (PreferredList[Fund_emergingmarkets]="Addition") * (PreferredList[Asset_class]="Equity")), $Z122)</f>
        <v>44942</v>
      </c>
      <c r="AB122" s="103" t="str" cm="1">
        <f t="array" aca="1" ref="AB122" ca="1">_xlfn.XLOOKUP($AA122 &amp; TRUE() &amp; "Addition",PreferredList[Date_of_change] &amp; PreferredList[Fund_emergingmarkets_exists] &amp; PreferredList[Fund_emergingmarkets],PreferredList[Security_name])</f>
        <v>Sinbon Electronics</v>
      </c>
      <c r="AC122" s="103"/>
      <c r="AD122" s="88">
        <f ca="1">(TODAY()-AA122)/365</f>
        <v>6.8493150684931503E-2</v>
      </c>
      <c r="AE122" s="16"/>
    </row>
    <row r="123" spans="1:31" ht="20.100000000000001" customHeight="1" x14ac:dyDescent="0.2">
      <c r="A123" s="9" t="s">
        <v>518</v>
      </c>
      <c r="B123" s="14" t="s">
        <v>581</v>
      </c>
      <c r="C123" s="12" t="s">
        <v>544</v>
      </c>
      <c r="D123" s="12" t="s">
        <v>545</v>
      </c>
      <c r="E123" s="12" t="s">
        <v>546</v>
      </c>
      <c r="F123" s="12" t="s">
        <v>547</v>
      </c>
      <c r="G123" s="12" t="s">
        <v>548</v>
      </c>
      <c r="H123" s="12" t="s">
        <v>549</v>
      </c>
      <c r="I123" s="16"/>
      <c r="J123" s="16"/>
      <c r="K123" s="16"/>
      <c r="L123" s="16"/>
      <c r="M123" s="16"/>
      <c r="N123" s="16"/>
      <c r="O123" s="16"/>
      <c r="P123" s="16"/>
      <c r="Q123" s="16"/>
      <c r="R123" s="16"/>
      <c r="S123" s="16"/>
      <c r="T123" s="87">
        <v>2</v>
      </c>
      <c r="U123" s="86" cm="1">
        <f t="array" aca="1" ref="U123" ca="1">_xlfn.AGGREGATE(15,4,_xlfn._xlws.FILTER(PreferredList[Date_of_change],(PreferredList[Fund_emergingmarkets_exists]=TRUE()) * (PreferredList[Fund_emergingmarkets]="Addition") * (PreferredList[Asset_class]="Equity")), $T123)</f>
        <v>39146.000034722223</v>
      </c>
      <c r="V123" s="103" t="str" cm="1">
        <f t="array" aca="1" ref="V123" ca="1">_xlfn.XLOOKUP($U123 &amp; TRUE() &amp; "Addition",PreferredList[Date_of_change] &amp; PreferredList[Fund_emergingmarkets_exists] &amp; PreferredList[Fund_emergingmarkets],PreferredList[Security_name])</f>
        <v>Hang Lung Properties</v>
      </c>
      <c r="W123" s="103"/>
      <c r="X123" s="88">
        <f t="shared" ref="X123:X126" ca="1" si="9">(TODAY()-U123)/365</f>
        <v>15.947945110350075</v>
      </c>
      <c r="Y123" s="22"/>
      <c r="Z123" s="87">
        <v>2</v>
      </c>
      <c r="AA123" s="86" cm="1">
        <f t="array" aca="1" ref="AA123" ca="1">_xlfn.AGGREGATE(14,4,_xlfn._xlws.FILTER(PreferredList[Date_of_change],(PreferredList[Fund_emergingmarkets_exists]=TRUE()) * (PreferredList[Fund_emergingmarkets]="Addition") * (PreferredList[Asset_class]="Equity")), $Z123)</f>
        <v>44775</v>
      </c>
      <c r="AB123" s="103" t="str" cm="1">
        <f t="array" aca="1" ref="AB123" ca="1">_xlfn.XLOOKUP($AA123 &amp; TRUE() &amp; "Addition",PreferredList[Date_of_change] &amp; PreferredList[Fund_emergingmarkets_exists] &amp; PreferredList[Fund_emergingmarkets],PreferredList[Security_name])</f>
        <v>JL Mag Rare-Earth</v>
      </c>
      <c r="AC123" s="103"/>
      <c r="AD123" s="88">
        <f t="shared" ref="AD123:AD126" ca="1" si="10">(TODAY()-AA123)/365</f>
        <v>0.52602739726027392</v>
      </c>
      <c r="AE123" s="16"/>
    </row>
    <row r="124" spans="1:31" ht="20.100000000000001" customHeight="1" x14ac:dyDescent="0.2">
      <c r="A124" s="7" t="str" cm="1">
        <f t="array" aca="1" ref="A124" ca="1">IFERROR(_xlfn._xlws.SORT(
_xlfn.UNIQUE(
_xlfn._xlws.FILTER(PreferredList[Security_name],
(PreferredList[Preferred_list_exists]=TRUE())*(PreferredList[Bond_currency]=A123)
)
),1,1),"")</f>
        <v/>
      </c>
      <c r="B124" s="16" t="str">
        <f ca="1">IFERROR(_xlfn.XLOOKUP(A124,PreferredList[Security_name],PreferredList[Bond_type]),"")</f>
        <v/>
      </c>
      <c r="C124" s="15" t="str">
        <f ca="1" xml:space="preserve"> IFERROR(IF(
_xlfn.XLOOKUP($A124,PreferredList[Security_name],PreferredList[Fund_balanced_exists]) = TRUE(),"B",""),"")</f>
        <v/>
      </c>
      <c r="D124" s="15" t="str">
        <f ca="1" xml:space="preserve"> IFERROR(IF(
_xlfn.XLOOKUP($A124,PreferredList[Security_name],PreferredList[Fund_income_exists]) = TRUE(),"I",""),"")</f>
        <v/>
      </c>
      <c r="E124" s="15" t="str">
        <f ca="1" xml:space="preserve"> IFERROR(IF(
_xlfn.XLOOKUP($A124,PreferredList[Security_name],PreferredList[Fund_htt_exists]) = TRUE(),"H",""),"")</f>
        <v/>
      </c>
      <c r="F124" s="15" t="str">
        <f ca="1" xml:space="preserve"> IFERROR(IF(
_xlfn.XLOOKUP($A124,PreferredList[Security_name],PreferredList[Fund_smallercompanies_exists]) = TRUE(), "S",""),"")</f>
        <v/>
      </c>
      <c r="G124" s="15" t="str">
        <f ca="1" xml:space="preserve"> IFERROR(IF(
_xlfn.XLOOKUP($A124,PreferredList[Security_name],PreferredList[Fund_emergingmarkets_exists]) = TRUE(), "E",""),"")</f>
        <v/>
      </c>
      <c r="H124" s="15" t="str">
        <f ca="1" xml:space="preserve"> IFERROR(IF(
_xlfn.XLOOKUP($A124,PreferredList[Security_name],PreferredList[Fund_privateclient_or_AIM_exists]) = TRUE(), "P",""),"")</f>
        <v/>
      </c>
      <c r="I124" s="16"/>
      <c r="J124" s="16"/>
      <c r="K124" s="16"/>
      <c r="L124" s="16"/>
      <c r="M124" s="16"/>
      <c r="N124" s="16"/>
      <c r="O124" s="16"/>
      <c r="P124" s="16"/>
      <c r="Q124" s="16"/>
      <c r="R124" s="16"/>
      <c r="S124" s="16"/>
      <c r="T124" s="87">
        <v>3</v>
      </c>
      <c r="U124" s="86" cm="1">
        <f t="array" aca="1" ref="U124" ca="1">_xlfn.AGGREGATE(15,4,_xlfn._xlws.FILTER(PreferredList[Date_of_change],(PreferredList[Fund_emergingmarkets_exists]=TRUE()) * (PreferredList[Fund_emergingmarkets]="Addition") * (PreferredList[Asset_class]="Equity")), $T124)</f>
        <v>39146.0000462963</v>
      </c>
      <c r="V124" s="103" t="str" cm="1">
        <f t="array" aca="1" ref="V124" ca="1">_xlfn.XLOOKUP($U124 &amp; TRUE() &amp; "Addition",PreferredList[Date_of_change] &amp; PreferredList[Fund_emergingmarkets_exists] &amp; PreferredList[Fund_emergingmarkets],PreferredList[Security_name])</f>
        <v>Jeronimo Martins</v>
      </c>
      <c r="W124" s="103"/>
      <c r="X124" s="88">
        <f t="shared" ca="1" si="9"/>
        <v>15.947945078640274</v>
      </c>
      <c r="Y124" s="22"/>
      <c r="Z124" s="87">
        <v>3</v>
      </c>
      <c r="AA124" s="86" cm="1">
        <f t="array" aca="1" ref="AA124" ca="1">_xlfn.AGGREGATE(14,4,_xlfn._xlws.FILTER(PreferredList[Date_of_change],(PreferredList[Fund_emergingmarkets_exists]=TRUE()) * (PreferredList[Fund_emergingmarkets]="Addition") * (PreferredList[Asset_class]="Equity")), $Z124)</f>
        <v>44676</v>
      </c>
      <c r="AB124" s="103" t="str" cm="1">
        <f t="array" aca="1" ref="AB124" ca="1">_xlfn.XLOOKUP($AA124 &amp; TRUE() &amp; "Addition",PreferredList[Date_of_change] &amp; PreferredList[Fund_emergingmarkets_exists] &amp; PreferredList[Fund_emergingmarkets],PreferredList[Security_name])</f>
        <v>Metropolis Healthcare</v>
      </c>
      <c r="AC124" s="103"/>
      <c r="AD124" s="88">
        <f t="shared" ca="1" si="10"/>
        <v>0.79726027397260268</v>
      </c>
      <c r="AE124" s="16"/>
    </row>
    <row r="125" spans="1:31" ht="20.100000000000001" customHeight="1" x14ac:dyDescent="0.2">
      <c r="B125" s="16" t="str">
        <f>IFERROR(_xlfn.XLOOKUP(A125,PreferredList[Security_name],PreferredList[Bond_type]),"")</f>
        <v/>
      </c>
      <c r="C125" s="80" t="str">
        <f xml:space="preserve"> IFERROR(IF(
_xlfn.XLOOKUP($A125,PreferredList[Security_name],PreferredList[Fund_balanced_exists]) = TRUE(),"B",""),"")</f>
        <v/>
      </c>
      <c r="D125" s="15" t="str">
        <f xml:space="preserve"> IFERROR(IF(
_xlfn.XLOOKUP($A125,PreferredList[Security_name],PreferredList[Fund_income_exists]) = TRUE(),"I",""),"")</f>
        <v/>
      </c>
      <c r="E125" s="15" t="str">
        <f xml:space="preserve"> IFERROR(IF(
_xlfn.XLOOKUP($A125,PreferredList[Security_name],PreferredList[Fund_htt_exists]) = TRUE(),"H",""),"")</f>
        <v/>
      </c>
      <c r="F125" s="15" t="str">
        <f xml:space="preserve"> IFERROR(IF(
_xlfn.XLOOKUP($A125,PreferredList[Security_name],PreferredList[Fund_smallercompanies_exists]) = TRUE(), "S",""),"")</f>
        <v/>
      </c>
      <c r="G125" s="15" t="str">
        <f xml:space="preserve"> IFERROR(IF(
_xlfn.XLOOKUP($A125,PreferredList[Security_name],PreferredList[Fund_emergingmarkets_exists]) = TRUE(), "E",""),"")</f>
        <v/>
      </c>
      <c r="H125" s="15" t="str">
        <f xml:space="preserve"> IFERROR(IF(
_xlfn.XLOOKUP($A125,PreferredList[Security_name],PreferredList[Fund_privateclient_or_AIM_exists]) = TRUE(), "P",""),"")</f>
        <v/>
      </c>
      <c r="T125" s="87">
        <v>4</v>
      </c>
      <c r="U125" s="86" cm="1">
        <f t="array" aca="1" ref="U125" ca="1">_xlfn.AGGREGATE(15,4,_xlfn._xlws.FILTER(PreferredList[Date_of_change],(PreferredList[Fund_emergingmarkets_exists]=TRUE()) * (PreferredList[Fund_emergingmarkets]="Addition") * (PreferredList[Asset_class]="Equity")), $T125)</f>
        <v>39146.000057870369</v>
      </c>
      <c r="V125" s="103" t="str" cm="1">
        <f t="array" aca="1" ref="V125" ca="1">_xlfn.XLOOKUP($U125 &amp; TRUE() &amp; "Addition",PreferredList[Date_of_change] &amp; PreferredList[Fund_emergingmarkets_exists] &amp; PreferredList[Fund_emergingmarkets],PreferredList[Security_name])</f>
        <v>LG H&amp;H</v>
      </c>
      <c r="W125" s="103"/>
      <c r="X125" s="88">
        <f t="shared" ca="1" si="9"/>
        <v>15.947945046930496</v>
      </c>
      <c r="Y125" s="22"/>
      <c r="Z125" s="87">
        <v>4</v>
      </c>
      <c r="AA125" s="86" cm="1">
        <f t="array" aca="1" ref="AA125" ca="1">_xlfn.AGGREGATE(14,4,_xlfn._xlws.FILTER(PreferredList[Date_of_change],(PreferredList[Fund_emergingmarkets_exists]=TRUE()) * (PreferredList[Fund_emergingmarkets]="Addition") * (PreferredList[Asset_class]="Equity")), $Z125)</f>
        <v>44588</v>
      </c>
      <c r="AB125" s="103" t="str" cm="1">
        <f t="array" aca="1" ref="AB125" ca="1">_xlfn.XLOOKUP($AA125 &amp; TRUE() &amp; "Addition",PreferredList[Date_of_change] &amp; PreferredList[Fund_emergingmarkets_exists] &amp; PreferredList[Fund_emergingmarkets],PreferredList[Security_name])</f>
        <v>Phu Nhuan Jewelry</v>
      </c>
      <c r="AC125" s="103"/>
      <c r="AD125" s="88">
        <f t="shared" ca="1" si="10"/>
        <v>1.0383561643835617</v>
      </c>
    </row>
    <row r="126" spans="1:31" ht="20.100000000000001" customHeight="1" x14ac:dyDescent="0.2">
      <c r="B126" s="16"/>
      <c r="C126" s="80" t="str">
        <f xml:space="preserve"> IFERROR(IF(
_xlfn.XLOOKUP($A126,PreferredList[Security_name],PreferredList[Fund_balanced_exists]) = TRUE(),"B",""),"")</f>
        <v/>
      </c>
      <c r="D126" s="16"/>
      <c r="E126" s="16"/>
      <c r="F126" s="16"/>
      <c r="G126" s="16"/>
      <c r="H126" s="16"/>
      <c r="T126" s="87">
        <v>5</v>
      </c>
      <c r="U126" s="86" cm="1">
        <f t="array" aca="1" ref="U126" ca="1">_xlfn.AGGREGATE(15,4,_xlfn._xlws.FILTER(PreferredList[Date_of_change],(PreferredList[Fund_emergingmarkets_exists]=TRUE()) * (PreferredList[Fund_emergingmarkets]="Addition") * (PreferredList[Asset_class]="Equity")), $T126)</f>
        <v>39146.000069444446</v>
      </c>
      <c r="V126" s="103" t="str" cm="1">
        <f t="array" aca="1" ref="V126" ca="1">_xlfn.XLOOKUP($U126 &amp; TRUE() &amp; "Addition",PreferredList[Date_of_change] &amp; PreferredList[Fund_emergingmarkets_exists] &amp; PreferredList[Fund_emergingmarkets],PreferredList[Security_name])</f>
        <v>MP Evans</v>
      </c>
      <c r="W126" s="103"/>
      <c r="X126" s="88">
        <f t="shared" ca="1" si="9"/>
        <v>15.947945015220695</v>
      </c>
      <c r="Y126" s="22"/>
      <c r="Z126" s="87">
        <v>5</v>
      </c>
      <c r="AA126" s="86" cm="1">
        <f t="array" aca="1" ref="AA126" ca="1">_xlfn.AGGREGATE(14,4,_xlfn._xlws.FILTER(PreferredList[Date_of_change],(PreferredList[Fund_emergingmarkets_exists]=TRUE()) * (PreferredList[Fund_emergingmarkets]="Addition") * (PreferredList[Asset_class]="Equity")), $Z126)</f>
        <v>44379</v>
      </c>
      <c r="AB126" s="103" t="str" cm="1">
        <f t="array" aca="1" ref="AB126" ca="1">_xlfn.XLOOKUP($AA126 &amp; TRUE() &amp; "Addition",PreferredList[Date_of_change] &amp; PreferredList[Fund_emergingmarkets_exists] &amp; PreferredList[Fund_emergingmarkets],PreferredList[Security_name])</f>
        <v>Yihai International</v>
      </c>
      <c r="AC126" s="103"/>
      <c r="AD126" s="88">
        <f t="shared" ca="1" si="10"/>
        <v>1.6109589041095891</v>
      </c>
    </row>
    <row r="127" spans="1:31" ht="20.100000000000001" customHeight="1" x14ac:dyDescent="0.2">
      <c r="Y127" s="69"/>
      <c r="Z127" s="7"/>
    </row>
    <row r="128" spans="1:31" ht="20.100000000000001" customHeight="1" x14ac:dyDescent="0.2">
      <c r="A128" s="9" t="s">
        <v>667</v>
      </c>
      <c r="B128" s="14" t="s">
        <v>581</v>
      </c>
      <c r="C128" s="12" t="s">
        <v>544</v>
      </c>
      <c r="D128" s="12" t="s">
        <v>545</v>
      </c>
      <c r="E128" s="12" t="s">
        <v>546</v>
      </c>
      <c r="F128" s="12" t="s">
        <v>547</v>
      </c>
      <c r="G128" s="12" t="s">
        <v>548</v>
      </c>
      <c r="H128" s="12" t="s">
        <v>549</v>
      </c>
      <c r="Y128" s="69"/>
      <c r="Z128" s="7"/>
    </row>
    <row r="129" spans="1:26" ht="20.100000000000001" customHeight="1" x14ac:dyDescent="0.2">
      <c r="A129" s="7" t="str" cm="1">
        <f t="array" aca="1" ref="A129:A130" ca="1">IFERROR(_xlfn._xlws.SORT(
_xlfn.UNIQUE(
_xlfn._xlws.FILTER(PreferredList[Security_name],
(PreferredList[Preferred_list_exists]=TRUE())*(PreferredList[Bond_currency]=A128)
)
),1,1),"")</f>
        <v>Swiss (Govt) 1.25% 28/05/2026</v>
      </c>
      <c r="B129" s="16" t="str">
        <f ca="1">IFERROR(_xlfn.XLOOKUP(A129,PreferredList[Security_name],PreferredList[Bond_type]),"")</f>
        <v>Short Dated</v>
      </c>
      <c r="C129" s="15" t="str">
        <f ca="1" xml:space="preserve"> IFERROR(IF(
_xlfn.XLOOKUP($A129,PreferredList[Security_name],PreferredList[Fund_balanced_exists]) = TRUE(),"B",""),"")</f>
        <v>B</v>
      </c>
      <c r="D129" s="15" t="str">
        <f ca="1" xml:space="preserve"> IFERROR(IF(
_xlfn.XLOOKUP($A129,PreferredList[Security_name],PreferredList[Fund_income_exists]) = TRUE(),"I",""),"")</f>
        <v/>
      </c>
      <c r="E129" s="15" t="str">
        <f ca="1" xml:space="preserve"> IFERROR(IF(
_xlfn.XLOOKUP($A129,PreferredList[Security_name],PreferredList[Fund_htt_exists]) = TRUE(),"H",""),"")</f>
        <v>H</v>
      </c>
      <c r="F129" s="15" t="str">
        <f ca="1" xml:space="preserve"> IFERROR(IF(
_xlfn.XLOOKUP($A129,PreferredList[Security_name],PreferredList[Fund_smallercompanies_exists]) = TRUE(), "S",""),"")</f>
        <v/>
      </c>
      <c r="G129" s="15" t="str">
        <f ca="1" xml:space="preserve"> IFERROR(IF(
_xlfn.XLOOKUP($A129,PreferredList[Security_name],PreferredList[Fund_emergingmarkets_exists]) = TRUE(), "E",""),"")</f>
        <v/>
      </c>
      <c r="H129" s="15" t="str">
        <f ca="1" xml:space="preserve"> IFERROR(IF(
_xlfn.XLOOKUP($A129,PreferredList[Security_name],PreferredList[Fund_privateclient_or_AIM_exists]) = TRUE(), "P",""),"")</f>
        <v/>
      </c>
      <c r="Y129" s="69"/>
      <c r="Z129" s="7"/>
    </row>
    <row r="130" spans="1:26" ht="20.100000000000001" customHeight="1" x14ac:dyDescent="0.2">
      <c r="A130" s="7" t="str">
        <f ca="1"/>
        <v>Swiss (Govt) 1.5% 24/07/2025</v>
      </c>
      <c r="B130" s="16" t="str">
        <f ca="1">IFERROR(_xlfn.XLOOKUP(A130,PreferredList[Security_name],PreferredList[Bond_type]),"")</f>
        <v>Short Dated</v>
      </c>
      <c r="C130" s="80" t="str">
        <f ca="1" xml:space="preserve"> IFERROR(IF(
_xlfn.XLOOKUP($A130,PreferredList[Security_name],PreferredList[Fund_balanced_exists]) = TRUE(),"B",""),"")</f>
        <v>B</v>
      </c>
      <c r="D130" s="15" t="str">
        <f ca="1" xml:space="preserve"> IFERROR(IF(
_xlfn.XLOOKUP($A130,PreferredList[Security_name],PreferredList[Fund_income_exists]) = TRUE(),"I",""),"")</f>
        <v/>
      </c>
      <c r="E130" s="15" t="str">
        <f ca="1" xml:space="preserve"> IFERROR(IF(
_xlfn.XLOOKUP($A130,PreferredList[Security_name],PreferredList[Fund_htt_exists]) = TRUE(),"H",""),"")</f>
        <v>H</v>
      </c>
      <c r="F130" s="15" t="str">
        <f ca="1" xml:space="preserve"> IFERROR(IF(
_xlfn.XLOOKUP($A130,PreferredList[Security_name],PreferredList[Fund_smallercompanies_exists]) = TRUE(), "S",""),"")</f>
        <v/>
      </c>
      <c r="G130" s="15" t="str">
        <f ca="1" xml:space="preserve"> IFERROR(IF(
_xlfn.XLOOKUP($A130,PreferredList[Security_name],PreferredList[Fund_emergingmarkets_exists]) = TRUE(), "E",""),"")</f>
        <v/>
      </c>
      <c r="H130" s="15" t="str">
        <f ca="1" xml:space="preserve"> IFERROR(IF(
_xlfn.XLOOKUP($A130,PreferredList[Security_name],PreferredList[Fund_privateclient_or_AIM_exists]) = TRUE(), "P",""),"")</f>
        <v/>
      </c>
      <c r="Y130" s="69"/>
      <c r="Z130" s="7"/>
    </row>
    <row r="131" spans="1:26" ht="20.100000000000001" customHeight="1" x14ac:dyDescent="0.2">
      <c r="Y131" s="69"/>
      <c r="Z131" s="7"/>
    </row>
    <row r="132" spans="1:26" ht="20.100000000000001" customHeight="1" x14ac:dyDescent="0.2">
      <c r="Y132" s="69"/>
      <c r="Z132" s="7"/>
    </row>
    <row r="133" spans="1:26" ht="20.100000000000001" customHeight="1" x14ac:dyDescent="0.2">
      <c r="Y133" s="69"/>
      <c r="Z133" s="7"/>
    </row>
    <row r="134" spans="1:26" ht="20.100000000000001" customHeight="1" x14ac:dyDescent="0.2">
      <c r="Y134" s="69"/>
      <c r="Z134" s="7"/>
    </row>
    <row r="135" spans="1:26" ht="20.100000000000001" customHeight="1" x14ac:dyDescent="0.25">
      <c r="Y135" s="69"/>
    </row>
    <row r="136" spans="1:26" ht="20.100000000000001" customHeight="1" x14ac:dyDescent="0.25">
      <c r="Y136" s="69"/>
    </row>
  </sheetData>
  <mergeCells count="60">
    <mergeCell ref="AB94:AC94"/>
    <mergeCell ref="V89:W89"/>
    <mergeCell ref="V90:W90"/>
    <mergeCell ref="V91:W91"/>
    <mergeCell ref="V92:W92"/>
    <mergeCell ref="V93:W93"/>
    <mergeCell ref="V94:W94"/>
    <mergeCell ref="AB89:AC89"/>
    <mergeCell ref="AB90:AC90"/>
    <mergeCell ref="AB91:AC91"/>
    <mergeCell ref="AB92:AC92"/>
    <mergeCell ref="AB93:AC93"/>
    <mergeCell ref="V97:W97"/>
    <mergeCell ref="AB97:AC97"/>
    <mergeCell ref="V98:W98"/>
    <mergeCell ref="V99:W99"/>
    <mergeCell ref="V100:W100"/>
    <mergeCell ref="V102:W102"/>
    <mergeCell ref="AB98:AC98"/>
    <mergeCell ref="AB99:AC99"/>
    <mergeCell ref="AB100:AC100"/>
    <mergeCell ref="AB101:AC101"/>
    <mergeCell ref="AB102:AC102"/>
    <mergeCell ref="V101:W101"/>
    <mergeCell ref="V105:W105"/>
    <mergeCell ref="AB105:AC105"/>
    <mergeCell ref="V106:W106"/>
    <mergeCell ref="AB106:AC106"/>
    <mergeCell ref="V107:W107"/>
    <mergeCell ref="AB107:AC107"/>
    <mergeCell ref="V108:W108"/>
    <mergeCell ref="AB108:AC108"/>
    <mergeCell ref="V109:W109"/>
    <mergeCell ref="AB109:AC109"/>
    <mergeCell ref="V110:W110"/>
    <mergeCell ref="AB110:AC110"/>
    <mergeCell ref="V113:W113"/>
    <mergeCell ref="AB113:AC113"/>
    <mergeCell ref="V114:W114"/>
    <mergeCell ref="AB114:AC114"/>
    <mergeCell ref="V115:W115"/>
    <mergeCell ref="AB115:AC115"/>
    <mergeCell ref="V116:W116"/>
    <mergeCell ref="AB116:AC116"/>
    <mergeCell ref="V117:W117"/>
    <mergeCell ref="AB117:AC117"/>
    <mergeCell ref="V118:W118"/>
    <mergeCell ref="AB118:AC118"/>
    <mergeCell ref="V121:W121"/>
    <mergeCell ref="AB121:AC121"/>
    <mergeCell ref="V122:W122"/>
    <mergeCell ref="AB122:AC122"/>
    <mergeCell ref="V123:W123"/>
    <mergeCell ref="AB123:AC123"/>
    <mergeCell ref="V124:W124"/>
    <mergeCell ref="AB124:AC124"/>
    <mergeCell ref="V125:W125"/>
    <mergeCell ref="AB125:AC125"/>
    <mergeCell ref="V126:W126"/>
    <mergeCell ref="AB126:AC126"/>
  </mergeCells>
  <conditionalFormatting sqref="B9:G9 J51:O52 J54:O59 B78:G83 J78:O83 R78:W83 Z83:AE83">
    <cfRule type="containsText" dxfId="514" priority="554" operator="containsText" text="P">
      <formula>NOT(ISERROR(SEARCH("P",B9)))</formula>
    </cfRule>
    <cfRule type="containsText" dxfId="513" priority="555" operator="containsText" text="S">
      <formula>NOT(ISERROR(SEARCH("S",B9)))</formula>
    </cfRule>
    <cfRule type="containsText" dxfId="512" priority="556" operator="containsText" text="H">
      <formula>NOT(ISERROR(SEARCH("H",B9)))</formula>
    </cfRule>
    <cfRule type="containsText" dxfId="511" priority="557" operator="containsText" text="E">
      <formula>NOT(ISERROR(SEARCH("E",B9)))</formula>
    </cfRule>
    <cfRule type="containsText" dxfId="510" priority="558" operator="containsText" text="B">
      <formula>NOT(ISERROR(SEARCH("B",B9)))</formula>
    </cfRule>
    <cfRule type="containsText" dxfId="509" priority="559" operator="containsText" text="I">
      <formula>NOT(ISERROR(SEARCH("I",B9)))</formula>
    </cfRule>
  </conditionalFormatting>
  <conditionalFormatting sqref="B10:G20">
    <cfRule type="containsText" dxfId="508" priority="548" operator="containsText" text="P">
      <formula>NOT(ISERROR(SEARCH("P",B10)))</formula>
    </cfRule>
    <cfRule type="containsText" dxfId="507" priority="549" operator="containsText" text="S">
      <formula>NOT(ISERROR(SEARCH("S",B10)))</formula>
    </cfRule>
    <cfRule type="containsText" dxfId="506" priority="550" operator="containsText" text="H">
      <formula>NOT(ISERROR(SEARCH("H",B10)))</formula>
    </cfRule>
    <cfRule type="containsText" dxfId="505" priority="551" operator="containsText" text="E">
      <formula>NOT(ISERROR(SEARCH("E",B10)))</formula>
    </cfRule>
    <cfRule type="containsText" dxfId="504" priority="552" operator="containsText" text="B">
      <formula>NOT(ISERROR(SEARCH("B",B10)))</formula>
    </cfRule>
    <cfRule type="containsText" dxfId="503" priority="553" operator="containsText" text="I">
      <formula>NOT(ISERROR(SEARCH("I",B10)))</formula>
    </cfRule>
  </conditionalFormatting>
  <conditionalFormatting sqref="Z9:AE9">
    <cfRule type="containsText" dxfId="502" priority="530" operator="containsText" text="P">
      <formula>NOT(ISERROR(SEARCH("P",Z9)))</formula>
    </cfRule>
    <cfRule type="containsText" dxfId="501" priority="531" operator="containsText" text="S">
      <formula>NOT(ISERROR(SEARCH("S",Z9)))</formula>
    </cfRule>
    <cfRule type="containsText" dxfId="500" priority="532" operator="containsText" text="H">
      <formula>NOT(ISERROR(SEARCH("H",Z9)))</formula>
    </cfRule>
    <cfRule type="containsText" dxfId="499" priority="533" operator="containsText" text="E">
      <formula>NOT(ISERROR(SEARCH("E",Z9)))</formula>
    </cfRule>
    <cfRule type="containsText" dxfId="498" priority="534" operator="containsText" text="B">
      <formula>NOT(ISERROR(SEARCH("B",Z9)))</formula>
    </cfRule>
    <cfRule type="containsText" dxfId="497" priority="535" operator="containsText" text="I">
      <formula>NOT(ISERROR(SEARCH("I",Z9)))</formula>
    </cfRule>
  </conditionalFormatting>
  <conditionalFormatting sqref="J9:O9">
    <cfRule type="containsText" dxfId="496" priority="542" operator="containsText" text="P">
      <formula>NOT(ISERROR(SEARCH("P",J9)))</formula>
    </cfRule>
    <cfRule type="containsText" dxfId="495" priority="543" operator="containsText" text="S">
      <formula>NOT(ISERROR(SEARCH("S",J9)))</formula>
    </cfRule>
    <cfRule type="containsText" dxfId="494" priority="544" operator="containsText" text="H">
      <formula>NOT(ISERROR(SEARCH("H",J9)))</formula>
    </cfRule>
    <cfRule type="containsText" dxfId="493" priority="545" operator="containsText" text="E">
      <formula>NOT(ISERROR(SEARCH("E",J9)))</formula>
    </cfRule>
    <cfRule type="containsText" dxfId="492" priority="546" operator="containsText" text="B">
      <formula>NOT(ISERROR(SEARCH("B",J9)))</formula>
    </cfRule>
    <cfRule type="containsText" dxfId="491" priority="547" operator="containsText" text="I">
      <formula>NOT(ISERROR(SEARCH("I",J9)))</formula>
    </cfRule>
  </conditionalFormatting>
  <conditionalFormatting sqref="R9:W9">
    <cfRule type="containsText" dxfId="490" priority="536" operator="containsText" text="P">
      <formula>NOT(ISERROR(SEARCH("P",R9)))</formula>
    </cfRule>
    <cfRule type="containsText" dxfId="489" priority="537" operator="containsText" text="S">
      <formula>NOT(ISERROR(SEARCH("S",R9)))</formula>
    </cfRule>
    <cfRule type="containsText" dxfId="488" priority="538" operator="containsText" text="H">
      <formula>NOT(ISERROR(SEARCH("H",R9)))</formula>
    </cfRule>
    <cfRule type="containsText" dxfId="487" priority="539" operator="containsText" text="E">
      <formula>NOT(ISERROR(SEARCH("E",R9)))</formula>
    </cfRule>
    <cfRule type="containsText" dxfId="486" priority="540" operator="containsText" text="B">
      <formula>NOT(ISERROR(SEARCH("B",R9)))</formula>
    </cfRule>
    <cfRule type="containsText" dxfId="485" priority="541" operator="containsText" text="I">
      <formula>NOT(ISERROR(SEARCH("I",R9)))</formula>
    </cfRule>
  </conditionalFormatting>
  <conditionalFormatting sqref="J10:O22">
    <cfRule type="containsText" dxfId="484" priority="524" operator="containsText" text="P">
      <formula>NOT(ISERROR(SEARCH("P",J10)))</formula>
    </cfRule>
    <cfRule type="containsText" dxfId="483" priority="525" operator="containsText" text="S">
      <formula>NOT(ISERROR(SEARCH("S",J10)))</formula>
    </cfRule>
    <cfRule type="containsText" dxfId="482" priority="526" operator="containsText" text="H">
      <formula>NOT(ISERROR(SEARCH("H",J10)))</formula>
    </cfRule>
    <cfRule type="containsText" dxfId="481" priority="527" operator="containsText" text="E">
      <formula>NOT(ISERROR(SEARCH("E",J10)))</formula>
    </cfRule>
    <cfRule type="containsText" dxfId="480" priority="528" operator="containsText" text="B">
      <formula>NOT(ISERROR(SEARCH("B",J10)))</formula>
    </cfRule>
    <cfRule type="containsText" dxfId="479" priority="529" operator="containsText" text="I">
      <formula>NOT(ISERROR(SEARCH("I",J10)))</formula>
    </cfRule>
  </conditionalFormatting>
  <conditionalFormatting sqref="J11:O21">
    <cfRule type="containsText" dxfId="478" priority="518" operator="containsText" text="P">
      <formula>NOT(ISERROR(SEARCH("P",J11)))</formula>
    </cfRule>
    <cfRule type="containsText" dxfId="477" priority="519" operator="containsText" text="S">
      <formula>NOT(ISERROR(SEARCH("S",J11)))</formula>
    </cfRule>
    <cfRule type="containsText" dxfId="476" priority="520" operator="containsText" text="H">
      <formula>NOT(ISERROR(SEARCH("H",J11)))</formula>
    </cfRule>
    <cfRule type="containsText" dxfId="475" priority="521" operator="containsText" text="E">
      <formula>NOT(ISERROR(SEARCH("E",J11)))</formula>
    </cfRule>
    <cfRule type="containsText" dxfId="474" priority="522" operator="containsText" text="B">
      <formula>NOT(ISERROR(SEARCH("B",J11)))</formula>
    </cfRule>
    <cfRule type="containsText" dxfId="473" priority="523" operator="containsText" text="I">
      <formula>NOT(ISERROR(SEARCH("I",J11)))</formula>
    </cfRule>
  </conditionalFormatting>
  <conditionalFormatting sqref="R10:W37">
    <cfRule type="containsText" dxfId="472" priority="512" operator="containsText" text="P">
      <formula>NOT(ISERROR(SEARCH("P",R10)))</formula>
    </cfRule>
    <cfRule type="containsText" dxfId="471" priority="513" operator="containsText" text="S">
      <formula>NOT(ISERROR(SEARCH("S",R10)))</formula>
    </cfRule>
    <cfRule type="containsText" dxfId="470" priority="514" operator="containsText" text="H">
      <formula>NOT(ISERROR(SEARCH("H",R10)))</formula>
    </cfRule>
    <cfRule type="containsText" dxfId="469" priority="515" operator="containsText" text="E">
      <formula>NOT(ISERROR(SEARCH("E",R10)))</formula>
    </cfRule>
    <cfRule type="containsText" dxfId="468" priority="516" operator="containsText" text="B">
      <formula>NOT(ISERROR(SEARCH("B",R10)))</formula>
    </cfRule>
    <cfRule type="containsText" dxfId="467" priority="517" operator="containsText" text="I">
      <formula>NOT(ISERROR(SEARCH("I",R10)))</formula>
    </cfRule>
  </conditionalFormatting>
  <conditionalFormatting sqref="B22:G22">
    <cfRule type="containsText" dxfId="466" priority="506" operator="containsText" text="P">
      <formula>NOT(ISERROR(SEARCH("P",B22)))</formula>
    </cfRule>
    <cfRule type="containsText" dxfId="465" priority="507" operator="containsText" text="S">
      <formula>NOT(ISERROR(SEARCH("S",B22)))</formula>
    </cfRule>
    <cfRule type="containsText" dxfId="464" priority="508" operator="containsText" text="H">
      <formula>NOT(ISERROR(SEARCH("H",B22)))</formula>
    </cfRule>
    <cfRule type="containsText" dxfId="463" priority="509" operator="containsText" text="E">
      <formula>NOT(ISERROR(SEARCH("E",B22)))</formula>
    </cfRule>
    <cfRule type="containsText" dxfId="462" priority="510" operator="containsText" text="B">
      <formula>NOT(ISERROR(SEARCH("B",B22)))</formula>
    </cfRule>
    <cfRule type="containsText" dxfId="461" priority="511" operator="containsText" text="I">
      <formula>NOT(ISERROR(SEARCH("I",B22)))</formula>
    </cfRule>
  </conditionalFormatting>
  <conditionalFormatting sqref="B36:G36">
    <cfRule type="containsText" dxfId="460" priority="494" operator="containsText" text="P">
      <formula>NOT(ISERROR(SEARCH("P",B36)))</formula>
    </cfRule>
    <cfRule type="containsText" dxfId="459" priority="495" operator="containsText" text="S">
      <formula>NOT(ISERROR(SEARCH("S",B36)))</formula>
    </cfRule>
    <cfRule type="containsText" dxfId="458" priority="496" operator="containsText" text="H">
      <formula>NOT(ISERROR(SEARCH("H",B36)))</formula>
    </cfRule>
    <cfRule type="containsText" dxfId="457" priority="497" operator="containsText" text="E">
      <formula>NOT(ISERROR(SEARCH("E",B36)))</formula>
    </cfRule>
    <cfRule type="containsText" dxfId="456" priority="498" operator="containsText" text="B">
      <formula>NOT(ISERROR(SEARCH("B",B36)))</formula>
    </cfRule>
    <cfRule type="containsText" dxfId="455" priority="499" operator="containsText" text="I">
      <formula>NOT(ISERROR(SEARCH("I",B36)))</formula>
    </cfRule>
  </conditionalFormatting>
  <conditionalFormatting sqref="B38:G41">
    <cfRule type="containsText" dxfId="454" priority="488" operator="containsText" text="P">
      <formula>NOT(ISERROR(SEARCH("P",B38)))</formula>
    </cfRule>
    <cfRule type="containsText" dxfId="453" priority="489" operator="containsText" text="S">
      <formula>NOT(ISERROR(SEARCH("S",B38)))</formula>
    </cfRule>
    <cfRule type="containsText" dxfId="452" priority="490" operator="containsText" text="H">
      <formula>NOT(ISERROR(SEARCH("H",B38)))</formula>
    </cfRule>
    <cfRule type="containsText" dxfId="451" priority="491" operator="containsText" text="E">
      <formula>NOT(ISERROR(SEARCH("E",B38)))</formula>
    </cfRule>
    <cfRule type="containsText" dxfId="450" priority="492" operator="containsText" text="B">
      <formula>NOT(ISERROR(SEARCH("B",B38)))</formula>
    </cfRule>
    <cfRule type="containsText" dxfId="449" priority="493" operator="containsText" text="I">
      <formula>NOT(ISERROR(SEARCH("I",B38)))</formula>
    </cfRule>
  </conditionalFormatting>
  <conditionalFormatting sqref="B44:G44">
    <cfRule type="containsText" dxfId="448" priority="482" operator="containsText" text="P">
      <formula>NOT(ISERROR(SEARCH("P",B44)))</formula>
    </cfRule>
    <cfRule type="containsText" dxfId="447" priority="483" operator="containsText" text="S">
      <formula>NOT(ISERROR(SEARCH("S",B44)))</formula>
    </cfRule>
    <cfRule type="containsText" dxfId="446" priority="484" operator="containsText" text="H">
      <formula>NOT(ISERROR(SEARCH("H",B44)))</formula>
    </cfRule>
    <cfRule type="containsText" dxfId="445" priority="485" operator="containsText" text="E">
      <formula>NOT(ISERROR(SEARCH("E",B44)))</formula>
    </cfRule>
    <cfRule type="containsText" dxfId="444" priority="486" operator="containsText" text="B">
      <formula>NOT(ISERROR(SEARCH("B",B44)))</formula>
    </cfRule>
    <cfRule type="containsText" dxfId="443" priority="487" operator="containsText" text="I">
      <formula>NOT(ISERROR(SEARCH("I",B44)))</formula>
    </cfRule>
  </conditionalFormatting>
  <conditionalFormatting sqref="Z46:AE46">
    <cfRule type="containsText" dxfId="442" priority="416" operator="containsText" text="P">
      <formula>NOT(ISERROR(SEARCH("P",Z46)))</formula>
    </cfRule>
    <cfRule type="containsText" dxfId="441" priority="417" operator="containsText" text="S">
      <formula>NOT(ISERROR(SEARCH("S",Z46)))</formula>
    </cfRule>
    <cfRule type="containsText" dxfId="440" priority="418" operator="containsText" text="H">
      <formula>NOT(ISERROR(SEARCH("H",Z46)))</formula>
    </cfRule>
    <cfRule type="containsText" dxfId="439" priority="419" operator="containsText" text="E">
      <formula>NOT(ISERROR(SEARCH("E",Z46)))</formula>
    </cfRule>
    <cfRule type="containsText" dxfId="438" priority="420" operator="containsText" text="B">
      <formula>NOT(ISERROR(SEARCH("B",Z46)))</formula>
    </cfRule>
    <cfRule type="containsText" dxfId="437" priority="421" operator="containsText" text="I">
      <formula>NOT(ISERROR(SEARCH("I",Z46)))</formula>
    </cfRule>
  </conditionalFormatting>
  <conditionalFormatting sqref="B53:G53">
    <cfRule type="containsText" dxfId="436" priority="470" operator="containsText" text="P">
      <formula>NOT(ISERROR(SEARCH("P",B53)))</formula>
    </cfRule>
    <cfRule type="containsText" dxfId="435" priority="471" operator="containsText" text="S">
      <formula>NOT(ISERROR(SEARCH("S",B53)))</formula>
    </cfRule>
    <cfRule type="containsText" dxfId="434" priority="472" operator="containsText" text="H">
      <formula>NOT(ISERROR(SEARCH("H",B53)))</formula>
    </cfRule>
    <cfRule type="containsText" dxfId="433" priority="473" operator="containsText" text="E">
      <formula>NOT(ISERROR(SEARCH("E",B53)))</formula>
    </cfRule>
    <cfRule type="containsText" dxfId="432" priority="474" operator="containsText" text="B">
      <formula>NOT(ISERROR(SEARCH("B",B53)))</formula>
    </cfRule>
    <cfRule type="containsText" dxfId="431" priority="475" operator="containsText" text="I">
      <formula>NOT(ISERROR(SEARCH("I",B53)))</formula>
    </cfRule>
  </conditionalFormatting>
  <conditionalFormatting sqref="Z47:AE47">
    <cfRule type="containsText" dxfId="430" priority="410" operator="containsText" text="P">
      <formula>NOT(ISERROR(SEARCH("P",Z47)))</formula>
    </cfRule>
    <cfRule type="containsText" dxfId="429" priority="411" operator="containsText" text="S">
      <formula>NOT(ISERROR(SEARCH("S",Z47)))</formula>
    </cfRule>
    <cfRule type="containsText" dxfId="428" priority="412" operator="containsText" text="H">
      <formula>NOT(ISERROR(SEARCH("H",Z47)))</formula>
    </cfRule>
    <cfRule type="containsText" dxfId="427" priority="413" operator="containsText" text="E">
      <formula>NOT(ISERROR(SEARCH("E",Z47)))</formula>
    </cfRule>
    <cfRule type="containsText" dxfId="426" priority="414" operator="containsText" text="B">
      <formula>NOT(ISERROR(SEARCH("B",Z47)))</formula>
    </cfRule>
    <cfRule type="containsText" dxfId="425" priority="415" operator="containsText" text="I">
      <formula>NOT(ISERROR(SEARCH("I",Z47)))</formula>
    </cfRule>
  </conditionalFormatting>
  <conditionalFormatting sqref="J27:O27">
    <cfRule type="containsText" dxfId="424" priority="458" operator="containsText" text="P">
      <formula>NOT(ISERROR(SEARCH("P",J27)))</formula>
    </cfRule>
    <cfRule type="containsText" dxfId="423" priority="459" operator="containsText" text="S">
      <formula>NOT(ISERROR(SEARCH("S",J27)))</formula>
    </cfRule>
    <cfRule type="containsText" dxfId="422" priority="460" operator="containsText" text="H">
      <formula>NOT(ISERROR(SEARCH("H",J27)))</formula>
    </cfRule>
    <cfRule type="containsText" dxfId="421" priority="461" operator="containsText" text="E">
      <formula>NOT(ISERROR(SEARCH("E",J27)))</formula>
    </cfRule>
    <cfRule type="containsText" dxfId="420" priority="462" operator="containsText" text="B">
      <formula>NOT(ISERROR(SEARCH("B",J27)))</formula>
    </cfRule>
    <cfRule type="containsText" dxfId="419" priority="463" operator="containsText" text="I">
      <formula>NOT(ISERROR(SEARCH("I",J27)))</formula>
    </cfRule>
  </conditionalFormatting>
  <conditionalFormatting sqref="J53:O53">
    <cfRule type="containsText" dxfId="418" priority="446" operator="containsText" text="P">
      <formula>NOT(ISERROR(SEARCH("P",J53)))</formula>
    </cfRule>
    <cfRule type="containsText" dxfId="417" priority="447" operator="containsText" text="S">
      <formula>NOT(ISERROR(SEARCH("S",J53)))</formula>
    </cfRule>
    <cfRule type="containsText" dxfId="416" priority="448" operator="containsText" text="H">
      <formula>NOT(ISERROR(SEARCH("H",J53)))</formula>
    </cfRule>
    <cfRule type="containsText" dxfId="415" priority="449" operator="containsText" text="E">
      <formula>NOT(ISERROR(SEARCH("E",J53)))</formula>
    </cfRule>
    <cfRule type="containsText" dxfId="414" priority="450" operator="containsText" text="B">
      <formula>NOT(ISERROR(SEARCH("B",J53)))</formula>
    </cfRule>
    <cfRule type="containsText" dxfId="413" priority="451" operator="containsText" text="I">
      <formula>NOT(ISERROR(SEARCH("I",J53)))</formula>
    </cfRule>
  </conditionalFormatting>
  <conditionalFormatting sqref="Z57:AE57">
    <cfRule type="containsText" dxfId="412" priority="398" operator="containsText" text="P">
      <formula>NOT(ISERROR(SEARCH("P",Z57)))</formula>
    </cfRule>
    <cfRule type="containsText" dxfId="411" priority="399" operator="containsText" text="S">
      <formula>NOT(ISERROR(SEARCH("S",Z57)))</formula>
    </cfRule>
    <cfRule type="containsText" dxfId="410" priority="400" operator="containsText" text="H">
      <formula>NOT(ISERROR(SEARCH("H",Z57)))</formula>
    </cfRule>
    <cfRule type="containsText" dxfId="409" priority="401" operator="containsText" text="E">
      <formula>NOT(ISERROR(SEARCH("E",Z57)))</formula>
    </cfRule>
    <cfRule type="containsText" dxfId="408" priority="402" operator="containsText" text="B">
      <formula>NOT(ISERROR(SEARCH("B",Z57)))</formula>
    </cfRule>
    <cfRule type="containsText" dxfId="407" priority="403" operator="containsText" text="I">
      <formula>NOT(ISERROR(SEARCH("I",Z57)))</formula>
    </cfRule>
  </conditionalFormatting>
  <conditionalFormatting sqref="Z10:AE10">
    <cfRule type="containsText" dxfId="406" priority="434" operator="containsText" text="P">
      <formula>NOT(ISERROR(SEARCH("P",Z10)))</formula>
    </cfRule>
    <cfRule type="containsText" dxfId="405" priority="435" operator="containsText" text="S">
      <formula>NOT(ISERROR(SEARCH("S",Z10)))</formula>
    </cfRule>
    <cfRule type="containsText" dxfId="404" priority="436" operator="containsText" text="H">
      <formula>NOT(ISERROR(SEARCH("H",Z10)))</formula>
    </cfRule>
    <cfRule type="containsText" dxfId="403" priority="437" operator="containsText" text="E">
      <formula>NOT(ISERROR(SEARCH("E",Z10)))</formula>
    </cfRule>
    <cfRule type="containsText" dxfId="402" priority="438" operator="containsText" text="B">
      <formula>NOT(ISERROR(SEARCH("B",Z10)))</formula>
    </cfRule>
    <cfRule type="containsText" dxfId="401" priority="439" operator="containsText" text="I">
      <formula>NOT(ISERROR(SEARCH("I",Z10)))</formula>
    </cfRule>
  </conditionalFormatting>
  <conditionalFormatting sqref="Z14:AE14">
    <cfRule type="containsText" dxfId="400" priority="422" operator="containsText" text="P">
      <formula>NOT(ISERROR(SEARCH("P",Z14)))</formula>
    </cfRule>
    <cfRule type="containsText" dxfId="399" priority="423" operator="containsText" text="S">
      <formula>NOT(ISERROR(SEARCH("S",Z14)))</formula>
    </cfRule>
    <cfRule type="containsText" dxfId="398" priority="424" operator="containsText" text="H">
      <formula>NOT(ISERROR(SEARCH("H",Z14)))</formula>
    </cfRule>
    <cfRule type="containsText" dxfId="397" priority="425" operator="containsText" text="E">
      <formula>NOT(ISERROR(SEARCH("E",Z14)))</formula>
    </cfRule>
    <cfRule type="containsText" dxfId="396" priority="426" operator="containsText" text="B">
      <formula>NOT(ISERROR(SEARCH("B",Z14)))</formula>
    </cfRule>
    <cfRule type="containsText" dxfId="395" priority="427" operator="containsText" text="I">
      <formula>NOT(ISERROR(SEARCH("I",Z14)))</formula>
    </cfRule>
  </conditionalFormatting>
  <conditionalFormatting sqref="Z63:AE63">
    <cfRule type="containsText" dxfId="394" priority="380" operator="containsText" text="P">
      <formula>NOT(ISERROR(SEARCH("P",Z63)))</formula>
    </cfRule>
    <cfRule type="containsText" dxfId="393" priority="381" operator="containsText" text="S">
      <formula>NOT(ISERROR(SEARCH("S",Z63)))</formula>
    </cfRule>
    <cfRule type="containsText" dxfId="392" priority="382" operator="containsText" text="H">
      <formula>NOT(ISERROR(SEARCH("H",Z63)))</formula>
    </cfRule>
    <cfRule type="containsText" dxfId="391" priority="383" operator="containsText" text="E">
      <formula>NOT(ISERROR(SEARCH("E",Z63)))</formula>
    </cfRule>
    <cfRule type="containsText" dxfId="390" priority="384" operator="containsText" text="B">
      <formula>NOT(ISERROR(SEARCH("B",Z63)))</formula>
    </cfRule>
    <cfRule type="containsText" dxfId="389" priority="385" operator="containsText" text="I">
      <formula>NOT(ISERROR(SEARCH("I",Z63)))</formula>
    </cfRule>
  </conditionalFormatting>
  <conditionalFormatting sqref="B70:G75">
    <cfRule type="containsText" dxfId="388" priority="368" operator="containsText" text="P">
      <formula>NOT(ISERROR(SEARCH("P",B70)))</formula>
    </cfRule>
    <cfRule type="containsText" dxfId="387" priority="369" operator="containsText" text="S">
      <formula>NOT(ISERROR(SEARCH("S",B70)))</formula>
    </cfRule>
    <cfRule type="containsText" dxfId="386" priority="370" operator="containsText" text="H">
      <formula>NOT(ISERROR(SEARCH("H",B70)))</formula>
    </cfRule>
    <cfRule type="containsText" dxfId="385" priority="371" operator="containsText" text="E">
      <formula>NOT(ISERROR(SEARCH("E",B70)))</formula>
    </cfRule>
    <cfRule type="containsText" dxfId="384" priority="372" operator="containsText" text="B">
      <formula>NOT(ISERROR(SEARCH("B",B70)))</formula>
    </cfRule>
    <cfRule type="containsText" dxfId="383" priority="373" operator="containsText" text="I">
      <formula>NOT(ISERROR(SEARCH("I",B70)))</formula>
    </cfRule>
  </conditionalFormatting>
  <conditionalFormatting sqref="J70:O75">
    <cfRule type="containsText" dxfId="382" priority="362" operator="containsText" text="P">
      <formula>NOT(ISERROR(SEARCH("P",J70)))</formula>
    </cfRule>
    <cfRule type="containsText" dxfId="381" priority="363" operator="containsText" text="S">
      <formula>NOT(ISERROR(SEARCH("S",J70)))</formula>
    </cfRule>
    <cfRule type="containsText" dxfId="380" priority="364" operator="containsText" text="H">
      <formula>NOT(ISERROR(SEARCH("H",J70)))</formula>
    </cfRule>
    <cfRule type="containsText" dxfId="379" priority="365" operator="containsText" text="E">
      <formula>NOT(ISERROR(SEARCH("E",J70)))</formula>
    </cfRule>
    <cfRule type="containsText" dxfId="378" priority="366" operator="containsText" text="B">
      <formula>NOT(ISERROR(SEARCH("B",J70)))</formula>
    </cfRule>
    <cfRule type="containsText" dxfId="377" priority="367" operator="containsText" text="I">
      <formula>NOT(ISERROR(SEARCH("I",J70)))</formula>
    </cfRule>
  </conditionalFormatting>
  <conditionalFormatting sqref="R70:W75">
    <cfRule type="containsText" dxfId="376" priority="344" operator="containsText" text="P">
      <formula>NOT(ISERROR(SEARCH("P",R70)))</formula>
    </cfRule>
    <cfRule type="containsText" dxfId="375" priority="345" operator="containsText" text="S">
      <formula>NOT(ISERROR(SEARCH("S",R70)))</formula>
    </cfRule>
    <cfRule type="containsText" dxfId="374" priority="346" operator="containsText" text="H">
      <formula>NOT(ISERROR(SEARCH("H",R70)))</formula>
    </cfRule>
    <cfRule type="containsText" dxfId="373" priority="347" operator="containsText" text="E">
      <formula>NOT(ISERROR(SEARCH("E",R70)))</formula>
    </cfRule>
    <cfRule type="containsText" dxfId="372" priority="348" operator="containsText" text="B">
      <formula>NOT(ISERROR(SEARCH("B",R70)))</formula>
    </cfRule>
    <cfRule type="containsText" dxfId="371" priority="349" operator="containsText" text="I">
      <formula>NOT(ISERROR(SEARCH("I",R70)))</formula>
    </cfRule>
  </conditionalFormatting>
  <conditionalFormatting sqref="Z70:AE75">
    <cfRule type="containsText" dxfId="370" priority="338" operator="containsText" text="P">
      <formula>NOT(ISERROR(SEARCH("P",Z70)))</formula>
    </cfRule>
    <cfRule type="containsText" dxfId="369" priority="339" operator="containsText" text="S">
      <formula>NOT(ISERROR(SEARCH("S",Z70)))</formula>
    </cfRule>
    <cfRule type="containsText" dxfId="368" priority="340" operator="containsText" text="H">
      <formula>NOT(ISERROR(SEARCH("H",Z70)))</formula>
    </cfRule>
    <cfRule type="containsText" dxfId="367" priority="341" operator="containsText" text="E">
      <formula>NOT(ISERROR(SEARCH("E",Z70)))</formula>
    </cfRule>
    <cfRule type="containsText" dxfId="366" priority="342" operator="containsText" text="B">
      <formula>NOT(ISERROR(SEARCH("B",Z70)))</formula>
    </cfRule>
    <cfRule type="containsText" dxfId="365" priority="343" operator="containsText" text="I">
      <formula>NOT(ISERROR(SEARCH("I",Z70)))</formula>
    </cfRule>
  </conditionalFormatting>
  <conditionalFormatting sqref="Z78:AE82">
    <cfRule type="containsText" dxfId="364" priority="326" operator="containsText" text="P">
      <formula>NOT(ISERROR(SEARCH("P",Z78)))</formula>
    </cfRule>
    <cfRule type="containsText" dxfId="363" priority="327" operator="containsText" text="S">
      <formula>NOT(ISERROR(SEARCH("S",Z78)))</formula>
    </cfRule>
    <cfRule type="containsText" dxfId="362" priority="328" operator="containsText" text="H">
      <formula>NOT(ISERROR(SEARCH("H",Z78)))</formula>
    </cfRule>
    <cfRule type="containsText" dxfId="361" priority="329" operator="containsText" text="E">
      <formula>NOT(ISERROR(SEARCH("E",Z78)))</formula>
    </cfRule>
    <cfRule type="containsText" dxfId="360" priority="330" operator="containsText" text="B">
      <formula>NOT(ISERROR(SEARCH("B",Z78)))</formula>
    </cfRule>
    <cfRule type="containsText" dxfId="359" priority="331" operator="containsText" text="I">
      <formula>NOT(ISERROR(SEARCH("I",Z78)))</formula>
    </cfRule>
  </conditionalFormatting>
  <conditionalFormatting sqref="C88:H88">
    <cfRule type="containsText" dxfId="358" priority="320" operator="containsText" text="P">
      <formula>NOT(ISERROR(SEARCH("P",C88)))</formula>
    </cfRule>
    <cfRule type="containsText" dxfId="357" priority="321" operator="containsText" text="S">
      <formula>NOT(ISERROR(SEARCH("S",C88)))</formula>
    </cfRule>
    <cfRule type="containsText" dxfId="356" priority="322" operator="containsText" text="H">
      <formula>NOT(ISERROR(SEARCH("H",C88)))</formula>
    </cfRule>
    <cfRule type="containsText" dxfId="355" priority="323" operator="containsText" text="E">
      <formula>NOT(ISERROR(SEARCH("E",C88)))</formula>
    </cfRule>
    <cfRule type="containsText" dxfId="354" priority="324" operator="containsText" text="B">
      <formula>NOT(ISERROR(SEARCH("B",C88)))</formula>
    </cfRule>
    <cfRule type="containsText" dxfId="353" priority="325" operator="containsText" text="I">
      <formula>NOT(ISERROR(SEARCH("I",C88)))</formula>
    </cfRule>
  </conditionalFormatting>
  <conditionalFormatting sqref="C101:H101">
    <cfRule type="containsText" dxfId="352" priority="302" operator="containsText" text="P">
      <formula>NOT(ISERROR(SEARCH("P",C101)))</formula>
    </cfRule>
    <cfRule type="containsText" dxfId="351" priority="303" operator="containsText" text="S">
      <formula>NOT(ISERROR(SEARCH("S",C101)))</formula>
    </cfRule>
    <cfRule type="containsText" dxfId="350" priority="304" operator="containsText" text="H">
      <formula>NOT(ISERROR(SEARCH("H",C101)))</formula>
    </cfRule>
    <cfRule type="containsText" dxfId="349" priority="305" operator="containsText" text="E">
      <formula>NOT(ISERROR(SEARCH("E",C101)))</formula>
    </cfRule>
    <cfRule type="containsText" dxfId="348" priority="306" operator="containsText" text="B">
      <formula>NOT(ISERROR(SEARCH("B",C101)))</formula>
    </cfRule>
    <cfRule type="containsText" dxfId="347" priority="307" operator="containsText" text="I">
      <formula>NOT(ISERROR(SEARCH("I",C101)))</formula>
    </cfRule>
  </conditionalFormatting>
  <conditionalFormatting sqref="C110:H118 C109:C121">
    <cfRule type="containsText" dxfId="346" priority="272" operator="containsText" text="P">
      <formula>NOT(ISERROR(SEARCH("P",C109)))</formula>
    </cfRule>
    <cfRule type="containsText" dxfId="345" priority="273" operator="containsText" text="S">
      <formula>NOT(ISERROR(SEARCH("S",C109)))</formula>
    </cfRule>
    <cfRule type="containsText" dxfId="344" priority="274" operator="containsText" text="H">
      <formula>NOT(ISERROR(SEARCH("H",C109)))</formula>
    </cfRule>
    <cfRule type="containsText" dxfId="343" priority="275" operator="containsText" text="E">
      <formula>NOT(ISERROR(SEARCH("E",C109)))</formula>
    </cfRule>
    <cfRule type="containsText" dxfId="342" priority="276" operator="containsText" text="B">
      <formula>NOT(ISERROR(SEARCH("B",C109)))</formula>
    </cfRule>
    <cfRule type="containsText" dxfId="341" priority="277" operator="containsText" text="I">
      <formula>NOT(ISERROR(SEARCH("I",C109)))</formula>
    </cfRule>
  </conditionalFormatting>
  <conditionalFormatting sqref="C107:H107">
    <cfRule type="containsText" dxfId="340" priority="290" operator="containsText" text="P">
      <formula>NOT(ISERROR(SEARCH("P",C107)))</formula>
    </cfRule>
    <cfRule type="containsText" dxfId="339" priority="291" operator="containsText" text="S">
      <formula>NOT(ISERROR(SEARCH("S",C107)))</formula>
    </cfRule>
    <cfRule type="containsText" dxfId="338" priority="292" operator="containsText" text="H">
      <formula>NOT(ISERROR(SEARCH("H",C107)))</formula>
    </cfRule>
    <cfRule type="containsText" dxfId="337" priority="293" operator="containsText" text="E">
      <formula>NOT(ISERROR(SEARCH("E",C107)))</formula>
    </cfRule>
    <cfRule type="containsText" dxfId="336" priority="294" operator="containsText" text="B">
      <formula>NOT(ISERROR(SEARCH("B",C107)))</formula>
    </cfRule>
    <cfRule type="containsText" dxfId="335" priority="295" operator="containsText" text="I">
      <formula>NOT(ISERROR(SEARCH("I",C107)))</formula>
    </cfRule>
  </conditionalFormatting>
  <conditionalFormatting sqref="C108:H108">
    <cfRule type="containsText" dxfId="334" priority="284" operator="containsText" text="P">
      <formula>NOT(ISERROR(SEARCH("P",C108)))</formula>
    </cfRule>
    <cfRule type="containsText" dxfId="333" priority="285" operator="containsText" text="S">
      <formula>NOT(ISERROR(SEARCH("S",C108)))</formula>
    </cfRule>
    <cfRule type="containsText" dxfId="332" priority="286" operator="containsText" text="H">
      <formula>NOT(ISERROR(SEARCH("H",C108)))</formula>
    </cfRule>
    <cfRule type="containsText" dxfId="331" priority="287" operator="containsText" text="E">
      <formula>NOT(ISERROR(SEARCH("E",C108)))</formula>
    </cfRule>
    <cfRule type="containsText" dxfId="330" priority="288" operator="containsText" text="B">
      <formula>NOT(ISERROR(SEARCH("B",C108)))</formula>
    </cfRule>
    <cfRule type="containsText" dxfId="329" priority="289" operator="containsText" text="I">
      <formula>NOT(ISERROR(SEARCH("I",C108)))</formula>
    </cfRule>
  </conditionalFormatting>
  <conditionalFormatting sqref="C109:H109 C109:C121">
    <cfRule type="containsText" dxfId="328" priority="278" operator="containsText" text="P">
      <formula>NOT(ISERROR(SEARCH("P",C109)))</formula>
    </cfRule>
    <cfRule type="containsText" dxfId="327" priority="279" operator="containsText" text="S">
      <formula>NOT(ISERROR(SEARCH("S",C109)))</formula>
    </cfRule>
    <cfRule type="containsText" dxfId="326" priority="280" operator="containsText" text="H">
      <formula>NOT(ISERROR(SEARCH("H",C109)))</formula>
    </cfRule>
    <cfRule type="containsText" dxfId="325" priority="281" operator="containsText" text="E">
      <formula>NOT(ISERROR(SEARCH("E",C109)))</formula>
    </cfRule>
    <cfRule type="containsText" dxfId="324" priority="282" operator="containsText" text="B">
      <formula>NOT(ISERROR(SEARCH("B",C109)))</formula>
    </cfRule>
    <cfRule type="containsText" dxfId="323" priority="283" operator="containsText" text="I">
      <formula>NOT(ISERROR(SEARCH("I",C109)))</formula>
    </cfRule>
  </conditionalFormatting>
  <conditionalFormatting sqref="C123:H123">
    <cfRule type="containsText" dxfId="322" priority="266" operator="containsText" text="P">
      <formula>NOT(ISERROR(SEARCH("P",C123)))</formula>
    </cfRule>
    <cfRule type="containsText" dxfId="321" priority="267" operator="containsText" text="S">
      <formula>NOT(ISERROR(SEARCH("S",C123)))</formula>
    </cfRule>
    <cfRule type="containsText" dxfId="320" priority="268" operator="containsText" text="H">
      <formula>NOT(ISERROR(SEARCH("H",C123)))</formula>
    </cfRule>
    <cfRule type="containsText" dxfId="319" priority="269" operator="containsText" text="E">
      <formula>NOT(ISERROR(SEARCH("E",C123)))</formula>
    </cfRule>
    <cfRule type="containsText" dxfId="318" priority="270" operator="containsText" text="B">
      <formula>NOT(ISERROR(SEARCH("B",C123)))</formula>
    </cfRule>
    <cfRule type="containsText" dxfId="317" priority="271" operator="containsText" text="I">
      <formula>NOT(ISERROR(SEARCH("I",C123)))</formula>
    </cfRule>
  </conditionalFormatting>
  <conditionalFormatting sqref="C124:H124 C124:C126">
    <cfRule type="containsText" dxfId="316" priority="260" operator="containsText" text="P">
      <formula>NOT(ISERROR(SEARCH("P",C124)))</formula>
    </cfRule>
    <cfRule type="containsText" dxfId="315" priority="261" operator="containsText" text="S">
      <formula>NOT(ISERROR(SEARCH("S",C124)))</formula>
    </cfRule>
    <cfRule type="containsText" dxfId="314" priority="262" operator="containsText" text="H">
      <formula>NOT(ISERROR(SEARCH("H",C124)))</formula>
    </cfRule>
    <cfRule type="containsText" dxfId="313" priority="263" operator="containsText" text="E">
      <formula>NOT(ISERROR(SEARCH("E",C124)))</formula>
    </cfRule>
    <cfRule type="containsText" dxfId="312" priority="264" operator="containsText" text="B">
      <formula>NOT(ISERROR(SEARCH("B",C124)))</formula>
    </cfRule>
    <cfRule type="containsText" dxfId="311" priority="265" operator="containsText" text="I">
      <formula>NOT(ISERROR(SEARCH("I",C124)))</formula>
    </cfRule>
  </conditionalFormatting>
  <conditionalFormatting sqref="C89:H99">
    <cfRule type="containsText" dxfId="310" priority="212" operator="containsText" text="P">
      <formula>NOT(ISERROR(SEARCH("P",C89)))</formula>
    </cfRule>
    <cfRule type="containsText" dxfId="309" priority="213" operator="containsText" text="S">
      <formula>NOT(ISERROR(SEARCH("S",C89)))</formula>
    </cfRule>
    <cfRule type="containsText" dxfId="308" priority="214" operator="containsText" text="H">
      <formula>NOT(ISERROR(SEARCH("H",C89)))</formula>
    </cfRule>
    <cfRule type="containsText" dxfId="307" priority="215" operator="containsText" text="E">
      <formula>NOT(ISERROR(SEARCH("E",C89)))</formula>
    </cfRule>
    <cfRule type="containsText" dxfId="306" priority="216" operator="containsText" text="B">
      <formula>NOT(ISERROR(SEARCH("B",C89)))</formula>
    </cfRule>
    <cfRule type="containsText" dxfId="305" priority="217" operator="containsText" text="I">
      <formula>NOT(ISERROR(SEARCH("I",C89)))</formula>
    </cfRule>
  </conditionalFormatting>
  <conditionalFormatting sqref="C125:H125">
    <cfRule type="containsText" dxfId="304" priority="254" operator="containsText" text="P">
      <formula>NOT(ISERROR(SEARCH("P",C125)))</formula>
    </cfRule>
    <cfRule type="containsText" dxfId="303" priority="255" operator="containsText" text="S">
      <formula>NOT(ISERROR(SEARCH("S",C125)))</formula>
    </cfRule>
    <cfRule type="containsText" dxfId="302" priority="256" operator="containsText" text="H">
      <formula>NOT(ISERROR(SEARCH("H",C125)))</formula>
    </cfRule>
    <cfRule type="containsText" dxfId="301" priority="257" operator="containsText" text="E">
      <formula>NOT(ISERROR(SEARCH("E",C125)))</formula>
    </cfRule>
    <cfRule type="containsText" dxfId="300" priority="258" operator="containsText" text="B">
      <formula>NOT(ISERROR(SEARCH("B",C125)))</formula>
    </cfRule>
    <cfRule type="containsText" dxfId="299" priority="259" operator="containsText" text="I">
      <formula>NOT(ISERROR(SEARCH("I",C125)))</formula>
    </cfRule>
  </conditionalFormatting>
  <conditionalFormatting sqref="C109:H121">
    <cfRule type="containsText" dxfId="298" priority="236" operator="containsText" text="P">
      <formula>NOT(ISERROR(SEARCH("P",C109)))</formula>
    </cfRule>
    <cfRule type="containsText" dxfId="297" priority="237" operator="containsText" text="S">
      <formula>NOT(ISERROR(SEARCH("S",C109)))</formula>
    </cfRule>
    <cfRule type="containsText" dxfId="296" priority="238" operator="containsText" text="H">
      <formula>NOT(ISERROR(SEARCH("H",C109)))</formula>
    </cfRule>
    <cfRule type="containsText" dxfId="295" priority="239" operator="containsText" text="E">
      <formula>NOT(ISERROR(SEARCH("E",C109)))</formula>
    </cfRule>
    <cfRule type="containsText" dxfId="294" priority="240" operator="containsText" text="B">
      <formula>NOT(ISERROR(SEARCH("B",C109)))</formula>
    </cfRule>
    <cfRule type="containsText" dxfId="293" priority="241" operator="containsText" text="I">
      <formula>NOT(ISERROR(SEARCH("I",C109)))</formula>
    </cfRule>
  </conditionalFormatting>
  <conditionalFormatting sqref="D103:H105 C102:H102">
    <cfRule type="containsText" dxfId="292" priority="230" operator="containsText" text="P">
      <formula>NOT(ISERROR(SEARCH("P",C102)))</formula>
    </cfRule>
    <cfRule type="containsText" dxfId="291" priority="231" operator="containsText" text="S">
      <formula>NOT(ISERROR(SEARCH("S",C102)))</formula>
    </cfRule>
    <cfRule type="containsText" dxfId="290" priority="232" operator="containsText" text="H">
      <formula>NOT(ISERROR(SEARCH("H",C102)))</formula>
    </cfRule>
    <cfRule type="containsText" dxfId="289" priority="233" operator="containsText" text="E">
      <formula>NOT(ISERROR(SEARCH("E",C102)))</formula>
    </cfRule>
    <cfRule type="containsText" dxfId="288" priority="234" operator="containsText" text="B">
      <formula>NOT(ISERROR(SEARCH("B",C102)))</formula>
    </cfRule>
    <cfRule type="containsText" dxfId="287" priority="235" operator="containsText" text="I">
      <formula>NOT(ISERROR(SEARCH("I",C102)))</formula>
    </cfRule>
  </conditionalFormatting>
  <conditionalFormatting sqref="D103:H105 C102:H102">
    <cfRule type="containsText" dxfId="286" priority="224" operator="containsText" text="P">
      <formula>NOT(ISERROR(SEARCH("P",C102)))</formula>
    </cfRule>
    <cfRule type="containsText" dxfId="285" priority="225" operator="containsText" text="S">
      <formula>NOT(ISERROR(SEARCH("S",C102)))</formula>
    </cfRule>
    <cfRule type="containsText" dxfId="284" priority="226" operator="containsText" text="H">
      <formula>NOT(ISERROR(SEARCH("H",C102)))</formula>
    </cfRule>
    <cfRule type="containsText" dxfId="283" priority="227" operator="containsText" text="E">
      <formula>NOT(ISERROR(SEARCH("E",C102)))</formula>
    </cfRule>
    <cfRule type="containsText" dxfId="282" priority="228" operator="containsText" text="B">
      <formula>NOT(ISERROR(SEARCH("B",C102)))</formula>
    </cfRule>
    <cfRule type="containsText" dxfId="281" priority="229" operator="containsText" text="I">
      <formula>NOT(ISERROR(SEARCH("I",C102)))</formula>
    </cfRule>
  </conditionalFormatting>
  <conditionalFormatting sqref="C89:H99">
    <cfRule type="containsText" dxfId="280" priority="218" operator="containsText" text="P">
      <formula>NOT(ISERROR(SEARCH("P",C89)))</formula>
    </cfRule>
    <cfRule type="containsText" dxfId="279" priority="219" operator="containsText" text="S">
      <formula>NOT(ISERROR(SEARCH("S",C89)))</formula>
    </cfRule>
    <cfRule type="containsText" dxfId="278" priority="220" operator="containsText" text="H">
      <formula>NOT(ISERROR(SEARCH("H",C89)))</formula>
    </cfRule>
    <cfRule type="containsText" dxfId="277" priority="221" operator="containsText" text="E">
      <formula>NOT(ISERROR(SEARCH("E",C89)))</formula>
    </cfRule>
    <cfRule type="containsText" dxfId="276" priority="222" operator="containsText" text="B">
      <formula>NOT(ISERROR(SEARCH("B",C89)))</formula>
    </cfRule>
    <cfRule type="containsText" dxfId="275" priority="223" operator="containsText" text="I">
      <formula>NOT(ISERROR(SEARCH("I",C89)))</formula>
    </cfRule>
  </conditionalFormatting>
  <conditionalFormatting sqref="J45:O46">
    <cfRule type="containsText" dxfId="274" priority="158" operator="containsText" text="P">
      <formula>NOT(ISERROR(SEARCH("P",J45)))</formula>
    </cfRule>
    <cfRule type="containsText" dxfId="273" priority="159" operator="containsText" text="S">
      <formula>NOT(ISERROR(SEARCH("S",J45)))</formula>
    </cfRule>
    <cfRule type="containsText" dxfId="272" priority="160" operator="containsText" text="H">
      <formula>NOT(ISERROR(SEARCH("H",J45)))</formula>
    </cfRule>
    <cfRule type="containsText" dxfId="271" priority="161" operator="containsText" text="E">
      <formula>NOT(ISERROR(SEARCH("E",J45)))</formula>
    </cfRule>
    <cfRule type="containsText" dxfId="270" priority="162" operator="containsText" text="B">
      <formula>NOT(ISERROR(SEARCH("B",J45)))</formula>
    </cfRule>
    <cfRule type="containsText" dxfId="269" priority="163" operator="containsText" text="I">
      <formula>NOT(ISERROR(SEARCH("I",J45)))</formula>
    </cfRule>
  </conditionalFormatting>
  <conditionalFormatting sqref="B19:G20">
    <cfRule type="containsText" dxfId="268" priority="194" operator="containsText" text="P">
      <formula>NOT(ISERROR(SEARCH("P",B19)))</formula>
    </cfRule>
    <cfRule type="containsText" dxfId="267" priority="195" operator="containsText" text="S">
      <formula>NOT(ISERROR(SEARCH("S",B19)))</formula>
    </cfRule>
    <cfRule type="containsText" dxfId="266" priority="196" operator="containsText" text="H">
      <formula>NOT(ISERROR(SEARCH("H",B19)))</formula>
    </cfRule>
    <cfRule type="containsText" dxfId="265" priority="197" operator="containsText" text="E">
      <formula>NOT(ISERROR(SEARCH("E",B19)))</formula>
    </cfRule>
    <cfRule type="containsText" dxfId="264" priority="198" operator="containsText" text="B">
      <formula>NOT(ISERROR(SEARCH("B",B19)))</formula>
    </cfRule>
    <cfRule type="containsText" dxfId="263" priority="199" operator="containsText" text="I">
      <formula>NOT(ISERROR(SEARCH("I",B19)))</formula>
    </cfRule>
  </conditionalFormatting>
  <conditionalFormatting sqref="Z64:AE66">
    <cfRule type="containsText" dxfId="262" priority="122" operator="containsText" text="P">
      <formula>NOT(ISERROR(SEARCH("P",Z64)))</formula>
    </cfRule>
    <cfRule type="containsText" dxfId="261" priority="123" operator="containsText" text="S">
      <formula>NOT(ISERROR(SEARCH("S",Z64)))</formula>
    </cfRule>
    <cfRule type="containsText" dxfId="260" priority="124" operator="containsText" text="H">
      <formula>NOT(ISERROR(SEARCH("H",Z64)))</formula>
    </cfRule>
    <cfRule type="containsText" dxfId="259" priority="125" operator="containsText" text="E">
      <formula>NOT(ISERROR(SEARCH("E",Z64)))</formula>
    </cfRule>
    <cfRule type="containsText" dxfId="258" priority="126" operator="containsText" text="B">
      <formula>NOT(ISERROR(SEARCH("B",Z64)))</formula>
    </cfRule>
    <cfRule type="containsText" dxfId="257" priority="127" operator="containsText" text="I">
      <formula>NOT(ISERROR(SEARCH("I",Z64)))</formula>
    </cfRule>
  </conditionalFormatting>
  <conditionalFormatting sqref="B23:G34">
    <cfRule type="containsText" dxfId="256" priority="188" operator="containsText" text="P">
      <formula>NOT(ISERROR(SEARCH("P",B23)))</formula>
    </cfRule>
    <cfRule type="containsText" dxfId="255" priority="189" operator="containsText" text="S">
      <formula>NOT(ISERROR(SEARCH("S",B23)))</formula>
    </cfRule>
    <cfRule type="containsText" dxfId="254" priority="190" operator="containsText" text="H">
      <formula>NOT(ISERROR(SEARCH("H",B23)))</formula>
    </cfRule>
    <cfRule type="containsText" dxfId="253" priority="191" operator="containsText" text="E">
      <formula>NOT(ISERROR(SEARCH("E",B23)))</formula>
    </cfRule>
    <cfRule type="containsText" dxfId="252" priority="192" operator="containsText" text="B">
      <formula>NOT(ISERROR(SEARCH("B",B23)))</formula>
    </cfRule>
    <cfRule type="containsText" dxfId="251" priority="193" operator="containsText" text="I">
      <formula>NOT(ISERROR(SEARCH("I",B23)))</formula>
    </cfRule>
  </conditionalFormatting>
  <conditionalFormatting sqref="B37:G42">
    <cfRule type="containsText" dxfId="250" priority="182" operator="containsText" text="P">
      <formula>NOT(ISERROR(SEARCH("P",B37)))</formula>
    </cfRule>
    <cfRule type="containsText" dxfId="249" priority="183" operator="containsText" text="S">
      <formula>NOT(ISERROR(SEARCH("S",B37)))</formula>
    </cfRule>
    <cfRule type="containsText" dxfId="248" priority="184" operator="containsText" text="H">
      <formula>NOT(ISERROR(SEARCH("H",B37)))</formula>
    </cfRule>
    <cfRule type="containsText" dxfId="247" priority="185" operator="containsText" text="E">
      <formula>NOT(ISERROR(SEARCH("E",B37)))</formula>
    </cfRule>
    <cfRule type="containsText" dxfId="246" priority="186" operator="containsText" text="B">
      <formula>NOT(ISERROR(SEARCH("B",B37)))</formula>
    </cfRule>
    <cfRule type="containsText" dxfId="245" priority="187" operator="containsText" text="I">
      <formula>NOT(ISERROR(SEARCH("I",B37)))</formula>
    </cfRule>
  </conditionalFormatting>
  <conditionalFormatting sqref="B45:G51">
    <cfRule type="containsText" dxfId="244" priority="176" operator="containsText" text="P">
      <formula>NOT(ISERROR(SEARCH("P",B45)))</formula>
    </cfRule>
    <cfRule type="containsText" dxfId="243" priority="177" operator="containsText" text="S">
      <formula>NOT(ISERROR(SEARCH("S",B45)))</formula>
    </cfRule>
    <cfRule type="containsText" dxfId="242" priority="178" operator="containsText" text="H">
      <formula>NOT(ISERROR(SEARCH("H",B45)))</formula>
    </cfRule>
    <cfRule type="containsText" dxfId="241" priority="179" operator="containsText" text="E">
      <formula>NOT(ISERROR(SEARCH("E",B45)))</formula>
    </cfRule>
    <cfRule type="containsText" dxfId="240" priority="180" operator="containsText" text="B">
      <formula>NOT(ISERROR(SEARCH("B",B45)))</formula>
    </cfRule>
    <cfRule type="containsText" dxfId="239" priority="181" operator="containsText" text="I">
      <formula>NOT(ISERROR(SEARCH("I",B45)))</formula>
    </cfRule>
  </conditionalFormatting>
  <conditionalFormatting sqref="B54:G67">
    <cfRule type="containsText" dxfId="238" priority="170" operator="containsText" text="P">
      <formula>NOT(ISERROR(SEARCH("P",B54)))</formula>
    </cfRule>
    <cfRule type="containsText" dxfId="237" priority="171" operator="containsText" text="S">
      <formula>NOT(ISERROR(SEARCH("S",B54)))</formula>
    </cfRule>
    <cfRule type="containsText" dxfId="236" priority="172" operator="containsText" text="H">
      <formula>NOT(ISERROR(SEARCH("H",B54)))</formula>
    </cfRule>
    <cfRule type="containsText" dxfId="235" priority="173" operator="containsText" text="E">
      <formula>NOT(ISERROR(SEARCH("E",B54)))</formula>
    </cfRule>
    <cfRule type="containsText" dxfId="234" priority="174" operator="containsText" text="B">
      <formula>NOT(ISERROR(SEARCH("B",B54)))</formula>
    </cfRule>
    <cfRule type="containsText" dxfId="233" priority="175" operator="containsText" text="I">
      <formula>NOT(ISERROR(SEARCH("I",B54)))</formula>
    </cfRule>
  </conditionalFormatting>
  <conditionalFormatting sqref="J28:O41">
    <cfRule type="containsText" dxfId="232" priority="164" operator="containsText" text="P">
      <formula>NOT(ISERROR(SEARCH("P",J28)))</formula>
    </cfRule>
    <cfRule type="containsText" dxfId="231" priority="165" operator="containsText" text="S">
      <formula>NOT(ISERROR(SEARCH("S",J28)))</formula>
    </cfRule>
    <cfRule type="containsText" dxfId="230" priority="166" operator="containsText" text="H">
      <formula>NOT(ISERROR(SEARCH("H",J28)))</formula>
    </cfRule>
    <cfRule type="containsText" dxfId="229" priority="167" operator="containsText" text="E">
      <formula>NOT(ISERROR(SEARCH("E",J28)))</formula>
    </cfRule>
    <cfRule type="containsText" dxfId="228" priority="168" operator="containsText" text="B">
      <formula>NOT(ISERROR(SEARCH("B",J28)))</formula>
    </cfRule>
    <cfRule type="containsText" dxfId="227" priority="169" operator="containsText" text="I">
      <formula>NOT(ISERROR(SEARCH("I",J28)))</formula>
    </cfRule>
  </conditionalFormatting>
  <conditionalFormatting sqref="Z11:AE11">
    <cfRule type="containsText" dxfId="226" priority="152" operator="containsText" text="P">
      <formula>NOT(ISERROR(SEARCH("P",Z11)))</formula>
    </cfRule>
    <cfRule type="containsText" dxfId="225" priority="153" operator="containsText" text="S">
      <formula>NOT(ISERROR(SEARCH("S",Z11)))</formula>
    </cfRule>
    <cfRule type="containsText" dxfId="224" priority="154" operator="containsText" text="H">
      <formula>NOT(ISERROR(SEARCH("H",Z11)))</formula>
    </cfRule>
    <cfRule type="containsText" dxfId="223" priority="155" operator="containsText" text="E">
      <formula>NOT(ISERROR(SEARCH("E",Z11)))</formula>
    </cfRule>
    <cfRule type="containsText" dxfId="222" priority="156" operator="containsText" text="B">
      <formula>NOT(ISERROR(SEARCH("B",Z11)))</formula>
    </cfRule>
    <cfRule type="containsText" dxfId="221" priority="157" operator="containsText" text="I">
      <formula>NOT(ISERROR(SEARCH("I",Z11)))</formula>
    </cfRule>
  </conditionalFormatting>
  <conditionalFormatting sqref="Z12:AE12">
    <cfRule type="containsText" dxfId="220" priority="146" operator="containsText" text="P">
      <formula>NOT(ISERROR(SEARCH("P",Z12)))</formula>
    </cfRule>
    <cfRule type="containsText" dxfId="219" priority="147" operator="containsText" text="S">
      <formula>NOT(ISERROR(SEARCH("S",Z12)))</formula>
    </cfRule>
    <cfRule type="containsText" dxfId="218" priority="148" operator="containsText" text="H">
      <formula>NOT(ISERROR(SEARCH("H",Z12)))</formula>
    </cfRule>
    <cfRule type="containsText" dxfId="217" priority="149" operator="containsText" text="E">
      <formula>NOT(ISERROR(SEARCH("E",Z12)))</formula>
    </cfRule>
    <cfRule type="containsText" dxfId="216" priority="150" operator="containsText" text="B">
      <formula>NOT(ISERROR(SEARCH("B",Z12)))</formula>
    </cfRule>
    <cfRule type="containsText" dxfId="215" priority="151" operator="containsText" text="I">
      <formula>NOT(ISERROR(SEARCH("I",Z12)))</formula>
    </cfRule>
  </conditionalFormatting>
  <conditionalFormatting sqref="Z15:AE45">
    <cfRule type="containsText" dxfId="214" priority="140" operator="containsText" text="P">
      <formula>NOT(ISERROR(SEARCH("P",Z15)))</formula>
    </cfRule>
    <cfRule type="containsText" dxfId="213" priority="141" operator="containsText" text="S">
      <formula>NOT(ISERROR(SEARCH("S",Z15)))</formula>
    </cfRule>
    <cfRule type="containsText" dxfId="212" priority="142" operator="containsText" text="H">
      <formula>NOT(ISERROR(SEARCH("H",Z15)))</formula>
    </cfRule>
    <cfRule type="containsText" dxfId="211" priority="143" operator="containsText" text="E">
      <formula>NOT(ISERROR(SEARCH("E",Z15)))</formula>
    </cfRule>
    <cfRule type="containsText" dxfId="210" priority="144" operator="containsText" text="B">
      <formula>NOT(ISERROR(SEARCH("B",Z15)))</formula>
    </cfRule>
    <cfRule type="containsText" dxfId="209" priority="145" operator="containsText" text="I">
      <formula>NOT(ISERROR(SEARCH("I",Z15)))</formula>
    </cfRule>
  </conditionalFormatting>
  <conditionalFormatting sqref="Z48:AE55">
    <cfRule type="containsText" dxfId="208" priority="134" operator="containsText" text="P">
      <formula>NOT(ISERROR(SEARCH("P",Z48)))</formula>
    </cfRule>
    <cfRule type="containsText" dxfId="207" priority="135" operator="containsText" text="S">
      <formula>NOT(ISERROR(SEARCH("S",Z48)))</formula>
    </cfRule>
    <cfRule type="containsText" dxfId="206" priority="136" operator="containsText" text="H">
      <formula>NOT(ISERROR(SEARCH("H",Z48)))</formula>
    </cfRule>
    <cfRule type="containsText" dxfId="205" priority="137" operator="containsText" text="E">
      <formula>NOT(ISERROR(SEARCH("E",Z48)))</formula>
    </cfRule>
    <cfRule type="containsText" dxfId="204" priority="138" operator="containsText" text="B">
      <formula>NOT(ISERROR(SEARCH("B",Z48)))</formula>
    </cfRule>
    <cfRule type="containsText" dxfId="203" priority="139" operator="containsText" text="I">
      <formula>NOT(ISERROR(SEARCH("I",Z48)))</formula>
    </cfRule>
  </conditionalFormatting>
  <conditionalFormatting sqref="Z58:AE61">
    <cfRule type="containsText" dxfId="202" priority="128" operator="containsText" text="P">
      <formula>NOT(ISERROR(SEARCH("P",Z58)))</formula>
    </cfRule>
    <cfRule type="containsText" dxfId="201" priority="129" operator="containsText" text="S">
      <formula>NOT(ISERROR(SEARCH("S",Z58)))</formula>
    </cfRule>
    <cfRule type="containsText" dxfId="200" priority="130" operator="containsText" text="H">
      <formula>NOT(ISERROR(SEARCH("H",Z58)))</formula>
    </cfRule>
    <cfRule type="containsText" dxfId="199" priority="131" operator="containsText" text="E">
      <formula>NOT(ISERROR(SEARCH("E",Z58)))</formula>
    </cfRule>
    <cfRule type="containsText" dxfId="198" priority="132" operator="containsText" text="B">
      <formula>NOT(ISERROR(SEARCH("B",Z58)))</formula>
    </cfRule>
    <cfRule type="containsText" dxfId="197" priority="133" operator="containsText" text="I">
      <formula>NOT(ISERROR(SEARCH("I",Z58)))</formula>
    </cfRule>
  </conditionalFormatting>
  <conditionalFormatting sqref="J44:O44">
    <cfRule type="containsText" dxfId="196" priority="86" operator="containsText" text="P">
      <formula>NOT(ISERROR(SEARCH("P",J44)))</formula>
    </cfRule>
    <cfRule type="containsText" dxfId="195" priority="87" operator="containsText" text="S">
      <formula>NOT(ISERROR(SEARCH("S",J44)))</formula>
    </cfRule>
    <cfRule type="containsText" dxfId="194" priority="88" operator="containsText" text="H">
      <formula>NOT(ISERROR(SEARCH("H",J44)))</formula>
    </cfRule>
    <cfRule type="containsText" dxfId="193" priority="89" operator="containsText" text="E">
      <formula>NOT(ISERROR(SEARCH("E",J44)))</formula>
    </cfRule>
    <cfRule type="containsText" dxfId="192" priority="90" operator="containsText" text="B">
      <formula>NOT(ISERROR(SEARCH("B",J44)))</formula>
    </cfRule>
    <cfRule type="containsText" dxfId="191" priority="91" operator="containsText" text="I">
      <formula>NOT(ISERROR(SEARCH("I",J44)))</formula>
    </cfRule>
  </conditionalFormatting>
  <conditionalFormatting sqref="C128:H128">
    <cfRule type="containsText" dxfId="190" priority="80" operator="containsText" text="P">
      <formula>NOT(ISERROR(SEARCH("P",C128)))</formula>
    </cfRule>
    <cfRule type="containsText" dxfId="189" priority="81" operator="containsText" text="S">
      <formula>NOT(ISERROR(SEARCH("S",C128)))</formula>
    </cfRule>
    <cfRule type="containsText" dxfId="188" priority="82" operator="containsText" text="H">
      <formula>NOT(ISERROR(SEARCH("H",C128)))</formula>
    </cfRule>
    <cfRule type="containsText" dxfId="187" priority="83" operator="containsText" text="E">
      <formula>NOT(ISERROR(SEARCH("E",C128)))</formula>
    </cfRule>
    <cfRule type="containsText" dxfId="186" priority="84" operator="containsText" text="B">
      <formula>NOT(ISERROR(SEARCH("B",C128)))</formula>
    </cfRule>
    <cfRule type="containsText" dxfId="185" priority="85" operator="containsText" text="I">
      <formula>NOT(ISERROR(SEARCH("I",C128)))</formula>
    </cfRule>
  </conditionalFormatting>
  <conditionalFormatting sqref="C129:H129 C129:C130">
    <cfRule type="containsText" dxfId="184" priority="74" operator="containsText" text="P">
      <formula>NOT(ISERROR(SEARCH("P",C129)))</formula>
    </cfRule>
    <cfRule type="containsText" dxfId="183" priority="75" operator="containsText" text="S">
      <formula>NOT(ISERROR(SEARCH("S",C129)))</formula>
    </cfRule>
    <cfRule type="containsText" dxfId="182" priority="76" operator="containsText" text="H">
      <formula>NOT(ISERROR(SEARCH("H",C129)))</formula>
    </cfRule>
    <cfRule type="containsText" dxfId="181" priority="77" operator="containsText" text="E">
      <formula>NOT(ISERROR(SEARCH("E",C129)))</formula>
    </cfRule>
    <cfRule type="containsText" dxfId="180" priority="78" operator="containsText" text="B">
      <formula>NOT(ISERROR(SEARCH("B",C129)))</formula>
    </cfRule>
    <cfRule type="containsText" dxfId="179" priority="79" operator="containsText" text="I">
      <formula>NOT(ISERROR(SEARCH("I",C129)))</formula>
    </cfRule>
  </conditionalFormatting>
  <conditionalFormatting sqref="C130:H130">
    <cfRule type="containsText" dxfId="178" priority="68" operator="containsText" text="P">
      <formula>NOT(ISERROR(SEARCH("P",C130)))</formula>
    </cfRule>
    <cfRule type="containsText" dxfId="177" priority="69" operator="containsText" text="S">
      <formula>NOT(ISERROR(SEARCH("S",C130)))</formula>
    </cfRule>
    <cfRule type="containsText" dxfId="176" priority="70" operator="containsText" text="H">
      <formula>NOT(ISERROR(SEARCH("H",C130)))</formula>
    </cfRule>
    <cfRule type="containsText" dxfId="175" priority="71" operator="containsText" text="E">
      <formula>NOT(ISERROR(SEARCH("E",C130)))</formula>
    </cfRule>
    <cfRule type="containsText" dxfId="174" priority="72" operator="containsText" text="B">
      <formula>NOT(ISERROR(SEARCH("B",C130)))</formula>
    </cfRule>
    <cfRule type="containsText" dxfId="173" priority="73" operator="containsText" text="I">
      <formula>NOT(ISERROR(SEARCH("I",C130)))</formula>
    </cfRule>
  </conditionalFormatting>
  <conditionalFormatting sqref="J23:O23">
    <cfRule type="containsText" dxfId="172" priority="62" operator="containsText" text="P">
      <formula>NOT(ISERROR(SEARCH("P",J23)))</formula>
    </cfRule>
    <cfRule type="containsText" dxfId="171" priority="63" operator="containsText" text="S">
      <formula>NOT(ISERROR(SEARCH("S",J23)))</formula>
    </cfRule>
    <cfRule type="containsText" dxfId="170" priority="64" operator="containsText" text="H">
      <formula>NOT(ISERROR(SEARCH("H",J23)))</formula>
    </cfRule>
    <cfRule type="containsText" dxfId="169" priority="65" operator="containsText" text="E">
      <formula>NOT(ISERROR(SEARCH("E",J23)))</formula>
    </cfRule>
    <cfRule type="containsText" dxfId="168" priority="66" operator="containsText" text="B">
      <formula>NOT(ISERROR(SEARCH("B",J23)))</formula>
    </cfRule>
    <cfRule type="containsText" dxfId="167" priority="67" operator="containsText" text="I">
      <formula>NOT(ISERROR(SEARCH("I",J23)))</formula>
    </cfRule>
  </conditionalFormatting>
  <conditionalFormatting sqref="D106:H106">
    <cfRule type="containsText" dxfId="166" priority="56" operator="containsText" text="P">
      <formula>NOT(ISERROR(SEARCH("P",D106)))</formula>
    </cfRule>
    <cfRule type="containsText" dxfId="165" priority="57" operator="containsText" text="S">
      <formula>NOT(ISERROR(SEARCH("S",D106)))</formula>
    </cfRule>
    <cfRule type="containsText" dxfId="164" priority="58" operator="containsText" text="H">
      <formula>NOT(ISERROR(SEARCH("H",D106)))</formula>
    </cfRule>
    <cfRule type="containsText" dxfId="163" priority="59" operator="containsText" text="E">
      <formula>NOT(ISERROR(SEARCH("E",D106)))</formula>
    </cfRule>
    <cfRule type="containsText" dxfId="162" priority="60" operator="containsText" text="B">
      <formula>NOT(ISERROR(SEARCH("B",D106)))</formula>
    </cfRule>
    <cfRule type="containsText" dxfId="161" priority="61" operator="containsText" text="I">
      <formula>NOT(ISERROR(SEARCH("I",D106)))</formula>
    </cfRule>
  </conditionalFormatting>
  <conditionalFormatting sqref="D106:H106">
    <cfRule type="containsText" dxfId="160" priority="50" operator="containsText" text="P">
      <formula>NOT(ISERROR(SEARCH("P",D106)))</formula>
    </cfRule>
    <cfRule type="containsText" dxfId="159" priority="51" operator="containsText" text="S">
      <formula>NOT(ISERROR(SEARCH("S",D106)))</formula>
    </cfRule>
    <cfRule type="containsText" dxfId="158" priority="52" operator="containsText" text="H">
      <formula>NOT(ISERROR(SEARCH("H",D106)))</formula>
    </cfRule>
    <cfRule type="containsText" dxfId="157" priority="53" operator="containsText" text="E">
      <formula>NOT(ISERROR(SEARCH("E",D106)))</formula>
    </cfRule>
    <cfRule type="containsText" dxfId="156" priority="54" operator="containsText" text="B">
      <formula>NOT(ISERROR(SEARCH("B",D106)))</formula>
    </cfRule>
    <cfRule type="containsText" dxfId="155" priority="55" operator="containsText" text="I">
      <formula>NOT(ISERROR(SEARCH("I",D106)))</formula>
    </cfRule>
  </conditionalFormatting>
  <conditionalFormatting sqref="C103:C106">
    <cfRule type="containsText" dxfId="154" priority="32" operator="containsText" text="P">
      <formula>NOT(ISERROR(SEARCH("P",C103)))</formula>
    </cfRule>
    <cfRule type="containsText" dxfId="153" priority="33" operator="containsText" text="S">
      <formula>NOT(ISERROR(SEARCH("S",C103)))</formula>
    </cfRule>
    <cfRule type="containsText" dxfId="152" priority="34" operator="containsText" text="H">
      <formula>NOT(ISERROR(SEARCH("H",C103)))</formula>
    </cfRule>
    <cfRule type="containsText" dxfId="151" priority="35" operator="containsText" text="E">
      <formula>NOT(ISERROR(SEARCH("E",C103)))</formula>
    </cfRule>
    <cfRule type="containsText" dxfId="150" priority="36" operator="containsText" text="B">
      <formula>NOT(ISERROR(SEARCH("B",C103)))</formula>
    </cfRule>
    <cfRule type="containsText" dxfId="149" priority="37" operator="containsText" text="I">
      <formula>NOT(ISERROR(SEARCH("I",C103)))</formula>
    </cfRule>
  </conditionalFormatting>
  <conditionalFormatting sqref="C103:C106">
    <cfRule type="containsText" dxfId="148" priority="26" operator="containsText" text="P">
      <formula>NOT(ISERROR(SEARCH("P",C103)))</formula>
    </cfRule>
    <cfRule type="containsText" dxfId="147" priority="27" operator="containsText" text="S">
      <formula>NOT(ISERROR(SEARCH("S",C103)))</formula>
    </cfRule>
    <cfRule type="containsText" dxfId="146" priority="28" operator="containsText" text="H">
      <formula>NOT(ISERROR(SEARCH("H",C103)))</formula>
    </cfRule>
    <cfRule type="containsText" dxfId="145" priority="29" operator="containsText" text="E">
      <formula>NOT(ISERROR(SEARCH("E",C103)))</formula>
    </cfRule>
    <cfRule type="containsText" dxfId="144" priority="30" operator="containsText" text="B">
      <formula>NOT(ISERROR(SEARCH("B",C103)))</formula>
    </cfRule>
    <cfRule type="containsText" dxfId="143" priority="31" operator="containsText" text="I">
      <formula>NOT(ISERROR(SEARCH("I",C103)))</formula>
    </cfRule>
  </conditionalFormatting>
  <conditionalFormatting sqref="C97:H99">
    <cfRule type="containsText" dxfId="142" priority="14" operator="containsText" text="P">
      <formula>NOT(ISERROR(SEARCH("P",C97)))</formula>
    </cfRule>
    <cfRule type="containsText" dxfId="141" priority="15" operator="containsText" text="S">
      <formula>NOT(ISERROR(SEARCH("S",C97)))</formula>
    </cfRule>
    <cfRule type="containsText" dxfId="140" priority="16" operator="containsText" text="H">
      <formula>NOT(ISERROR(SEARCH("H",C97)))</formula>
    </cfRule>
    <cfRule type="containsText" dxfId="139" priority="17" operator="containsText" text="E">
      <formula>NOT(ISERROR(SEARCH("E",C97)))</formula>
    </cfRule>
    <cfRule type="containsText" dxfId="138" priority="18" operator="containsText" text="B">
      <formula>NOT(ISERROR(SEARCH("B",C97)))</formula>
    </cfRule>
    <cfRule type="containsText" dxfId="137" priority="19" operator="containsText" text="I">
      <formula>NOT(ISERROR(SEARCH("I",C97)))</formula>
    </cfRule>
  </conditionalFormatting>
  <conditionalFormatting sqref="C97:H99">
    <cfRule type="containsText" dxfId="136" priority="20" operator="containsText" text="P">
      <formula>NOT(ISERROR(SEARCH("P",C97)))</formula>
    </cfRule>
    <cfRule type="containsText" dxfId="135" priority="21" operator="containsText" text="S">
      <formula>NOT(ISERROR(SEARCH("S",C97)))</formula>
    </cfRule>
    <cfRule type="containsText" dxfId="134" priority="22" operator="containsText" text="H">
      <formula>NOT(ISERROR(SEARCH("H",C97)))</formula>
    </cfRule>
    <cfRule type="containsText" dxfId="133" priority="23" operator="containsText" text="E">
      <formula>NOT(ISERROR(SEARCH("E",C97)))</formula>
    </cfRule>
    <cfRule type="containsText" dxfId="132" priority="24" operator="containsText" text="B">
      <formula>NOT(ISERROR(SEARCH("B",C97)))</formula>
    </cfRule>
    <cfRule type="containsText" dxfId="131" priority="25" operator="containsText" text="I">
      <formula>NOT(ISERROR(SEARCH("I",C97)))</formula>
    </cfRule>
  </conditionalFormatting>
  <conditionalFormatting sqref="C120:C121">
    <cfRule type="containsText" dxfId="130" priority="8" operator="containsText" text="P">
      <formula>NOT(ISERROR(SEARCH("P",C120)))</formula>
    </cfRule>
    <cfRule type="containsText" dxfId="129" priority="9" operator="containsText" text="S">
      <formula>NOT(ISERROR(SEARCH("S",C120)))</formula>
    </cfRule>
    <cfRule type="containsText" dxfId="128" priority="10" operator="containsText" text="H">
      <formula>NOT(ISERROR(SEARCH("H",C120)))</formula>
    </cfRule>
    <cfRule type="containsText" dxfId="127" priority="11" operator="containsText" text="E">
      <formula>NOT(ISERROR(SEARCH("E",C120)))</formula>
    </cfRule>
    <cfRule type="containsText" dxfId="126" priority="12" operator="containsText" text="B">
      <formula>NOT(ISERROR(SEARCH("B",C120)))</formula>
    </cfRule>
    <cfRule type="containsText" dxfId="125" priority="13" operator="containsText" text="I">
      <formula>NOT(ISERROR(SEARCH("I",C120)))</formula>
    </cfRule>
  </conditionalFormatting>
  <conditionalFormatting sqref="C120:H121">
    <cfRule type="containsText" dxfId="124" priority="2" operator="containsText" text="P">
      <formula>NOT(ISERROR(SEARCH("P",C120)))</formula>
    </cfRule>
    <cfRule type="containsText" dxfId="123" priority="3" operator="containsText" text="S">
      <formula>NOT(ISERROR(SEARCH("S",C120)))</formula>
    </cfRule>
    <cfRule type="containsText" dxfId="122" priority="4" operator="containsText" text="H">
      <formula>NOT(ISERROR(SEARCH("H",C120)))</formula>
    </cfRule>
    <cfRule type="containsText" dxfId="121" priority="5" operator="containsText" text="E">
      <formula>NOT(ISERROR(SEARCH("E",C120)))</formula>
    </cfRule>
    <cfRule type="containsText" dxfId="120" priority="6" operator="containsText" text="B">
      <formula>NOT(ISERROR(SEARCH("B",C120)))</formula>
    </cfRule>
    <cfRule type="containsText" dxfId="119" priority="7" operator="containsText" text="I">
      <formula>NOT(ISERROR(SEARCH("I",C120)))</formula>
    </cfRule>
  </conditionalFormatting>
  <conditionalFormatting sqref="B4">
    <cfRule type="expression" dxfId="118" priority="1">
      <formula>$A$2="Historic preferred list"</formula>
    </cfRule>
  </conditionalFormatting>
  <dataValidations count="1">
    <dataValidation type="list" allowBlank="1" showInputMessage="1" showErrorMessage="1" sqref="A2" xr:uid="{64E8D1CA-0E0C-4103-83F2-D6E691B42C2C}">
      <formula1>"Current preferred list, Historic preferred list"</formula1>
    </dataValidation>
  </dataValidations>
  <pageMargins left="0.7" right="0.7" top="0.75" bottom="0.75" header="0.3" footer="0.3"/>
  <pageSetup paperSize="9" scale="34" fitToHeight="0" orientation="landscape" r:id="rId1"/>
  <rowBreaks count="1" manualBreakCount="1">
    <brk id="84" max="30" man="1"/>
  </rowBreaks>
  <ignoredErrors>
    <ignoredError sqref="N106"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90ED-8117-4AA7-87AA-3CB237204858}">
  <sheetPr codeName="Sheet2"/>
  <dimension ref="A1:AD426"/>
  <sheetViews>
    <sheetView showGridLines="0" topLeftCell="O1" zoomScale="70" zoomScaleNormal="70" workbookViewId="0">
      <pane ySplit="1" topLeftCell="A2" activePane="bottomLeft" state="frozen"/>
      <selection pane="bottomLeft" activeCell="AC1" sqref="AC1"/>
    </sheetView>
  </sheetViews>
  <sheetFormatPr defaultColWidth="9" defaultRowHeight="75" customHeight="1" outlineLevelCol="1" x14ac:dyDescent="0.25"/>
  <cols>
    <col min="1" max="1" width="16.140625" style="39" customWidth="1"/>
    <col min="2" max="2" width="18.7109375" style="39" customWidth="1"/>
    <col min="3" max="4" width="15.7109375" style="39" hidden="1" customWidth="1" outlineLevel="1"/>
    <col min="5" max="5" width="15.7109375" style="59" hidden="1" customWidth="1" outlineLevel="1"/>
    <col min="6" max="6" width="15.7109375" style="39" customWidth="1" collapsed="1"/>
    <col min="7" max="8" width="15.7109375" style="39" customWidth="1"/>
    <col min="9" max="9" width="60.7109375" style="39" customWidth="1"/>
    <col min="10" max="10" width="15.7109375" style="39" customWidth="1"/>
    <col min="11" max="11" width="15.7109375" style="59" customWidth="1"/>
    <col min="12" max="12" width="15.7109375" style="60" hidden="1" customWidth="1" outlineLevel="1"/>
    <col min="13" max="13" width="15.7109375" style="39" hidden="1" customWidth="1" outlineLevel="1"/>
    <col min="14" max="14" width="15.7109375" style="39" customWidth="1" collapsed="1"/>
    <col min="15" max="30" width="15.7109375" style="39" customWidth="1"/>
    <col min="31" max="16384" width="9" style="39"/>
  </cols>
  <sheetData>
    <row r="1" spans="1:30" ht="75" customHeight="1" thickBot="1" x14ac:dyDescent="0.3">
      <c r="A1" s="34" t="s">
        <v>490</v>
      </c>
      <c r="B1" s="35" t="s">
        <v>0</v>
      </c>
      <c r="C1" s="35" t="s">
        <v>1056</v>
      </c>
      <c r="D1" s="35" t="s">
        <v>1337</v>
      </c>
      <c r="E1" s="35" t="s">
        <v>1354</v>
      </c>
      <c r="F1" s="35" t="s">
        <v>1</v>
      </c>
      <c r="G1" s="35" t="s">
        <v>455</v>
      </c>
      <c r="H1" s="36" t="s">
        <v>456</v>
      </c>
      <c r="I1" s="35" t="s">
        <v>457</v>
      </c>
      <c r="J1" s="35" t="s">
        <v>458</v>
      </c>
      <c r="K1" s="35" t="s">
        <v>459</v>
      </c>
      <c r="L1" s="35" t="s">
        <v>627</v>
      </c>
      <c r="M1" s="35" t="s">
        <v>636</v>
      </c>
      <c r="N1" s="35" t="s">
        <v>460</v>
      </c>
      <c r="O1" s="35" t="s">
        <v>461</v>
      </c>
      <c r="P1" s="36" t="s">
        <v>6</v>
      </c>
      <c r="Q1" s="37" t="s">
        <v>7</v>
      </c>
      <c r="R1" s="35" t="s">
        <v>2</v>
      </c>
      <c r="S1" s="35" t="s">
        <v>3</v>
      </c>
      <c r="T1" s="35" t="s">
        <v>4</v>
      </c>
      <c r="U1" s="35" t="s">
        <v>462</v>
      </c>
      <c r="V1" s="35" t="s">
        <v>5</v>
      </c>
      <c r="W1" s="38" t="s">
        <v>463</v>
      </c>
      <c r="X1" s="35" t="s">
        <v>552</v>
      </c>
      <c r="Y1" s="35" t="s">
        <v>553</v>
      </c>
      <c r="Z1" s="35" t="s">
        <v>554</v>
      </c>
      <c r="AA1" s="35" t="s">
        <v>555</v>
      </c>
      <c r="AB1" s="35" t="s">
        <v>556</v>
      </c>
      <c r="AC1" s="35" t="s">
        <v>557</v>
      </c>
      <c r="AD1" s="38" t="s">
        <v>558</v>
      </c>
    </row>
    <row r="2" spans="1:30" ht="75" customHeight="1" x14ac:dyDescent="0.25">
      <c r="A2" s="40" t="s">
        <v>1347</v>
      </c>
      <c r="B2" s="41" t="s">
        <v>1348</v>
      </c>
      <c r="C2" s="81" t="s">
        <v>1351</v>
      </c>
      <c r="D2" s="81" t="s">
        <v>788</v>
      </c>
      <c r="E2" s="81" t="e" cm="1">
        <f t="array" aca="1" ref="E2" ca="1">_xll.BDP(PreferredList[[#This Row],[Bloomberg_ticker]],"CITY_OF_DOMICILE")</f>
        <v>#NAME?</v>
      </c>
      <c r="F2" s="41" t="s">
        <v>9</v>
      </c>
      <c r="G2" s="41" t="s">
        <v>489</v>
      </c>
      <c r="H2" s="42">
        <v>44942</v>
      </c>
      <c r="I2" s="41" t="s">
        <v>1349</v>
      </c>
      <c r="J2" s="41" t="s">
        <v>148</v>
      </c>
      <c r="K2" s="41" t="s">
        <v>149</v>
      </c>
      <c r="L2" s="43" t="s">
        <v>631</v>
      </c>
      <c r="M2" s="44">
        <f>_xlfn.XLOOKUP(PreferredList[[#This Row],[Equity_region_alternative]],'[3]# Ratios ORDER'!$A:$A,'[3]# Ratios ORDER'!$B:$B)</f>
        <v>8</v>
      </c>
      <c r="N2" s="45" t="str" cm="1">
        <f t="array" aca="1" ref="N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 s="41"/>
      <c r="P2" s="42"/>
      <c r="Q2" s="46" t="str" cm="1">
        <f t="array" aca="1" ref="Q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 s="41"/>
      <c r="S2" s="41"/>
      <c r="T2" s="41"/>
      <c r="U2" s="41"/>
      <c r="V2" s="41" t="s">
        <v>559</v>
      </c>
      <c r="W2" s="47"/>
      <c r="X2" s="48" t="b">
        <f ca="1">OR(PreferredList[[#This Row],[Fund_balanced_exists]:[Fund_privateclient_or_AIM_exists]])</f>
        <v>1</v>
      </c>
      <c r="Y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 spans="1:30" ht="75" customHeight="1" x14ac:dyDescent="0.25">
      <c r="A3" s="40" t="s">
        <v>1342</v>
      </c>
      <c r="B3" s="41" t="s">
        <v>1344</v>
      </c>
      <c r="C3" s="81" t="s">
        <v>1352</v>
      </c>
      <c r="D3" s="81" t="s">
        <v>1338</v>
      </c>
      <c r="E3" s="81" t="e" cm="1">
        <f t="array" aca="1" ref="E3" ca="1">_xll.BDP(PreferredList[[#This Row],[Bloomberg_ticker]],"CITY_OF_DOMICILE")</f>
        <v>#NAME?</v>
      </c>
      <c r="F3" s="41" t="s">
        <v>62</v>
      </c>
      <c r="G3" s="41" t="s">
        <v>489</v>
      </c>
      <c r="H3" s="42">
        <v>44901</v>
      </c>
      <c r="I3" s="41" t="s">
        <v>1341</v>
      </c>
      <c r="J3" s="41"/>
      <c r="K3" s="41"/>
      <c r="L3" s="43"/>
      <c r="M3" s="44">
        <f>_xlfn.XLOOKUP(PreferredList[[#This Row],[Equity_region_alternative]],'[3]# Ratios ORDER'!$A:$A,'[3]# Ratios ORDER'!$B:$B)</f>
        <v>0</v>
      </c>
      <c r="N3" s="45" t="str" cm="1">
        <f t="array" aca="1" ref="N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3" s="41" t="s">
        <v>535</v>
      </c>
      <c r="P3" s="42">
        <v>45703</v>
      </c>
      <c r="Q3" s="46" cm="1">
        <f t="array" aca="1" ref="Q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2.0164383561643837</v>
      </c>
      <c r="R3" s="41" t="s">
        <v>559</v>
      </c>
      <c r="S3" s="41"/>
      <c r="T3" s="41"/>
      <c r="U3" s="41"/>
      <c r="V3" s="41"/>
      <c r="W3" s="47" t="s">
        <v>559</v>
      </c>
      <c r="X3" s="48" t="b">
        <f ca="1">OR(PreferredList[[#This Row],[Fund_balanced_exists]:[Fund_privateclient_or_AIM_exists]])</f>
        <v>1</v>
      </c>
      <c r="Y3"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 spans="1:30" ht="75" customHeight="1" x14ac:dyDescent="0.25">
      <c r="A4" s="40" t="s">
        <v>1343</v>
      </c>
      <c r="B4" s="41" t="s">
        <v>1345</v>
      </c>
      <c r="C4" s="81" t="s">
        <v>1353</v>
      </c>
      <c r="D4" s="81" t="s">
        <v>1338</v>
      </c>
      <c r="E4" s="81" t="e" cm="1">
        <f t="array" aca="1" ref="E4" ca="1">_xll.BDP(PreferredList[[#This Row],[Bloomberg_ticker]],"CITY_OF_DOMICILE")</f>
        <v>#NAME?</v>
      </c>
      <c r="F4" s="41" t="s">
        <v>62</v>
      </c>
      <c r="G4" s="41" t="s">
        <v>489</v>
      </c>
      <c r="H4" s="42">
        <v>44901</v>
      </c>
      <c r="I4" s="41" t="s">
        <v>1341</v>
      </c>
      <c r="J4" s="41"/>
      <c r="K4" s="41"/>
      <c r="L4" s="43"/>
      <c r="M4" s="44">
        <f>_xlfn.XLOOKUP(PreferredList[[#This Row],[Equity_region_alternative]],'[3]# Ratios ORDER'!$A:$A,'[3]# Ratios ORDER'!$B:$B)</f>
        <v>0</v>
      </c>
      <c r="N4" s="45" t="str" cm="1">
        <f t="array" aca="1" ref="N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 s="41" t="s">
        <v>535</v>
      </c>
      <c r="P4" s="42">
        <v>46068</v>
      </c>
      <c r="Q4" s="46" cm="1">
        <f t="array" aca="1" ref="Q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3.0164383561643837</v>
      </c>
      <c r="R4" s="41" t="s">
        <v>559</v>
      </c>
      <c r="S4" s="41"/>
      <c r="T4" s="41"/>
      <c r="U4" s="41"/>
      <c r="V4" s="41"/>
      <c r="W4" s="47" t="s">
        <v>559</v>
      </c>
      <c r="X4" s="48" t="b">
        <f ca="1">OR(PreferredList[[#This Row],[Fund_balanced_exists]:[Fund_privateclient_or_AIM_exists]])</f>
        <v>1</v>
      </c>
      <c r="Y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5" spans="1:30" ht="75" customHeight="1" x14ac:dyDescent="0.25">
      <c r="A5" s="40" t="s">
        <v>448</v>
      </c>
      <c r="B5" s="41" t="s">
        <v>449</v>
      </c>
      <c r="C5" s="97" t="s">
        <v>1266</v>
      </c>
      <c r="D5" s="97" t="s">
        <v>1338</v>
      </c>
      <c r="E5" s="97" t="e" cm="1">
        <f t="array" aca="1" ref="E5" ca="1">_xll.BDP(PreferredList[[#This Row],[Bloomberg_ticker]],"CITY_OF_DOMICILE")</f>
        <v>#NAME?</v>
      </c>
      <c r="F5" s="41" t="s">
        <v>62</v>
      </c>
      <c r="G5" s="53" t="s">
        <v>492</v>
      </c>
      <c r="H5" s="54">
        <v>44901</v>
      </c>
      <c r="I5" s="53" t="s">
        <v>1341</v>
      </c>
      <c r="J5" s="53"/>
      <c r="K5" s="53"/>
      <c r="L5" s="92"/>
      <c r="M5" s="55">
        <f>_xlfn.XLOOKUP(PreferredList[[#This Row],[Equity_region_alternative]],'[3]# Ratios ORDER'!$A:$A,'[3]# Ratios ORDER'!$B:$B)</f>
        <v>0</v>
      </c>
      <c r="N5" s="46" t="str" cm="1">
        <f t="array" aca="1" ref="N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5" s="41" t="s">
        <v>156</v>
      </c>
      <c r="P5" s="42">
        <v>45672</v>
      </c>
      <c r="Q5" s="46" cm="1">
        <f t="array" aca="1" ref="Q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1.9315068493150684</v>
      </c>
      <c r="R5" s="53"/>
      <c r="S5" s="53"/>
      <c r="T5" s="41" t="s">
        <v>559</v>
      </c>
      <c r="U5" s="53"/>
      <c r="V5" s="53"/>
      <c r="W5" s="47"/>
      <c r="X5" s="48" t="b">
        <f ca="1">OR(PreferredList[[#This Row],[Fund_balanced_exists]:[Fund_privateclient_or_AIM_exists]])</f>
        <v>1</v>
      </c>
      <c r="Y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6" spans="1:30" ht="75" customHeight="1" x14ac:dyDescent="0.25">
      <c r="A6" s="40" t="s">
        <v>246</v>
      </c>
      <c r="B6" s="41" t="s">
        <v>603</v>
      </c>
      <c r="C6" s="81" t="s">
        <v>1147</v>
      </c>
      <c r="D6" s="81" t="s">
        <v>1338</v>
      </c>
      <c r="E6" s="81" t="e" cm="1">
        <f t="array" aca="1" ref="E6" ca="1">_xll.BDP(PreferredList[[#This Row],[Bloomberg_ticker]],"CITY_OF_DOMICILE")</f>
        <v>#NAME?</v>
      </c>
      <c r="F6" s="41" t="s">
        <v>62</v>
      </c>
      <c r="G6" s="41" t="s">
        <v>494</v>
      </c>
      <c r="H6" s="42">
        <v>44901</v>
      </c>
      <c r="I6" s="41" t="s">
        <v>1341</v>
      </c>
      <c r="J6" s="41"/>
      <c r="K6" s="41"/>
      <c r="L6" s="43"/>
      <c r="M6" s="44">
        <f>_xlfn.XLOOKUP(PreferredList[[#This Row],[Equity_region_alternative]],'[3]# Ratios ORDER'!$A:$A,'[3]# Ratios ORDER'!$B:$B)</f>
        <v>0</v>
      </c>
      <c r="N6" s="45" t="str" cm="1">
        <f t="array" aca="1" ref="N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6" s="41" t="s">
        <v>156</v>
      </c>
      <c r="P6" s="42" t="s">
        <v>247</v>
      </c>
      <c r="Q6" s="46" cm="1">
        <f t="array" aca="1" ref="Q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4.9315068493150687</v>
      </c>
      <c r="R6" s="41" t="s">
        <v>560</v>
      </c>
      <c r="S6" s="41"/>
      <c r="T6" s="41" t="s">
        <v>560</v>
      </c>
      <c r="U6" s="41"/>
      <c r="V6" s="41"/>
      <c r="W6" s="47"/>
      <c r="X6" s="48" t="b">
        <f ca="1">OR(PreferredList[[#This Row],[Fund_balanced_exists]:[Fund_privateclient_or_AIM_exists]])</f>
        <v>1</v>
      </c>
      <c r="Y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7" spans="1:30" ht="75" customHeight="1" x14ac:dyDescent="0.25">
      <c r="A7" s="40" t="s">
        <v>248</v>
      </c>
      <c r="B7" s="41" t="s">
        <v>604</v>
      </c>
      <c r="C7" s="81" t="s">
        <v>1148</v>
      </c>
      <c r="D7" s="81" t="s">
        <v>1338</v>
      </c>
      <c r="E7" s="81" t="e" cm="1">
        <f t="array" aca="1" ref="E7" ca="1">_xll.BDP(PreferredList[[#This Row],[Bloomberg_ticker]],"CITY_OF_DOMICILE")</f>
        <v>#NAME?</v>
      </c>
      <c r="F7" s="41" t="s">
        <v>62</v>
      </c>
      <c r="G7" s="41" t="s">
        <v>494</v>
      </c>
      <c r="H7" s="42">
        <v>44901</v>
      </c>
      <c r="I7" s="41" t="s">
        <v>1341</v>
      </c>
      <c r="J7" s="41"/>
      <c r="K7" s="41"/>
      <c r="L7" s="43"/>
      <c r="M7" s="44">
        <f>_xlfn.XLOOKUP(PreferredList[[#This Row],[Equity_region_alternative]],'[3]# Ratios ORDER'!$A:$A,'[3]# Ratios ORDER'!$B:$B)</f>
        <v>0</v>
      </c>
      <c r="N7" s="45" t="str" cm="1">
        <f t="array" aca="1" ref="N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7" s="41" t="s">
        <v>156</v>
      </c>
      <c r="P7" s="42" t="s">
        <v>249</v>
      </c>
      <c r="Q7" s="46" cm="1">
        <f t="array" aca="1" ref="Q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5.9068493150684933</v>
      </c>
      <c r="R7" s="41" t="s">
        <v>560</v>
      </c>
      <c r="S7" s="41"/>
      <c r="T7" s="41" t="s">
        <v>560</v>
      </c>
      <c r="U7" s="41"/>
      <c r="V7" s="41"/>
      <c r="W7" s="47"/>
      <c r="X7" s="48" t="b">
        <f ca="1">OR(PreferredList[[#This Row],[Fund_balanced_exists]:[Fund_privateclient_or_AIM_exists]])</f>
        <v>1</v>
      </c>
      <c r="Y7"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8" spans="1:30" ht="75" customHeight="1" x14ac:dyDescent="0.25">
      <c r="A8" s="40" t="s">
        <v>1321</v>
      </c>
      <c r="B8" s="41" t="s">
        <v>1319</v>
      </c>
      <c r="C8" s="81" t="s">
        <v>1325</v>
      </c>
      <c r="D8" s="81" t="s">
        <v>789</v>
      </c>
      <c r="E8" s="81" t="e" cm="1">
        <f t="array" aca="1" ref="E8" ca="1">_xll.BDP(PreferredList[[#This Row],[Bloomberg_ticker]],"CITY_OF_DOMICILE")</f>
        <v>#NAME?</v>
      </c>
      <c r="F8" s="41" t="s">
        <v>9</v>
      </c>
      <c r="G8" s="41" t="s">
        <v>489</v>
      </c>
      <c r="H8" s="42">
        <v>44896</v>
      </c>
      <c r="I8" s="41" t="s">
        <v>1320</v>
      </c>
      <c r="J8" s="41" t="s">
        <v>162</v>
      </c>
      <c r="K8" s="41" t="s">
        <v>504</v>
      </c>
      <c r="L8" s="43" t="s">
        <v>629</v>
      </c>
      <c r="M8" s="44">
        <f>_xlfn.XLOOKUP(PreferredList[[#This Row],[Equity_region_alternative]],'[3]# Ratios ORDER'!$A:$A,'[3]# Ratios ORDER'!$B:$B)</f>
        <v>4</v>
      </c>
      <c r="N8" s="45" t="str" cm="1">
        <f t="array" aca="1" ref="N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 s="41"/>
      <c r="P8" s="42"/>
      <c r="Q8" s="46" t="str" cm="1">
        <f t="array" aca="1" ref="Q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 s="41"/>
      <c r="S8" s="41"/>
      <c r="T8" s="41"/>
      <c r="U8" s="41" t="s">
        <v>559</v>
      </c>
      <c r="V8" s="41"/>
      <c r="W8" s="47"/>
      <c r="X8" s="48" t="b">
        <f ca="1">OR(PreferredList[[#This Row],[Fund_balanced_exists]:[Fund_privateclient_or_AIM_exists]])</f>
        <v>1</v>
      </c>
      <c r="Y8"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8"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 spans="1:30" ht="75" customHeight="1" x14ac:dyDescent="0.25">
      <c r="A9" s="40" t="s">
        <v>126</v>
      </c>
      <c r="B9" s="41" t="s">
        <v>694</v>
      </c>
      <c r="C9" s="81" t="s">
        <v>1142</v>
      </c>
      <c r="D9" s="81" t="s">
        <v>789</v>
      </c>
      <c r="E9" s="81" t="e" cm="1">
        <f t="array" aca="1" ref="E9" ca="1">_xll.BDP(PreferredList[[#This Row],[Bloomberg_ticker]],"CITY_OF_DOMICILE")</f>
        <v>#NAME?</v>
      </c>
      <c r="F9" s="41" t="s">
        <v>9</v>
      </c>
      <c r="G9" s="41" t="s">
        <v>494</v>
      </c>
      <c r="H9" s="42">
        <v>44896</v>
      </c>
      <c r="I9" s="41" t="s">
        <v>1320</v>
      </c>
      <c r="J9" s="41" t="s">
        <v>177</v>
      </c>
      <c r="K9" s="41" t="s">
        <v>503</v>
      </c>
      <c r="L9" s="43" t="s">
        <v>629</v>
      </c>
      <c r="M9" s="44">
        <f>_xlfn.XLOOKUP(PreferredList[[#This Row],[Equity_region_alternative]],'[3]# Ratios ORDER'!$A:$A,'[3]# Ratios ORDER'!$B:$B)</f>
        <v>4</v>
      </c>
      <c r="N9" s="45" t="str" cm="1">
        <f t="array" aca="1" ref="N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 s="41"/>
      <c r="P9" s="42"/>
      <c r="Q9" s="46" t="str" cm="1">
        <f t="array" aca="1" ref="Q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 s="41"/>
      <c r="S9" s="41"/>
      <c r="T9" s="41"/>
      <c r="U9" s="41" t="s">
        <v>560</v>
      </c>
      <c r="V9" s="41"/>
      <c r="W9" s="47"/>
      <c r="X9" s="48" t="b">
        <f ca="1">OR(PreferredList[[#This Row],[Fund_balanced_exists]:[Fund_privateclient_or_AIM_exists]])</f>
        <v>0</v>
      </c>
      <c r="Y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 spans="1:30" ht="75" customHeight="1" x14ac:dyDescent="0.25">
      <c r="A10" s="40" t="s">
        <v>215</v>
      </c>
      <c r="B10" s="41" t="s">
        <v>216</v>
      </c>
      <c r="C10" s="98" t="s">
        <v>1259</v>
      </c>
      <c r="D10" s="98" t="s">
        <v>1259</v>
      </c>
      <c r="E10" s="98" t="e" cm="1">
        <f t="array" aca="1" ref="E10" ca="1">_xll.BDP(PreferredList[[#This Row],[Bloomberg_ticker]],"CITY_OF_DOMICILE")</f>
        <v>#NAME?</v>
      </c>
      <c r="F10" s="41" t="s">
        <v>62</v>
      </c>
      <c r="G10" s="41" t="s">
        <v>494</v>
      </c>
      <c r="H10" s="42">
        <v>44888</v>
      </c>
      <c r="I10" s="41" t="s">
        <v>1340</v>
      </c>
      <c r="J10" s="41"/>
      <c r="K10" s="41"/>
      <c r="L10" s="90"/>
      <c r="M10" s="98">
        <f>_xlfn.XLOOKUP(PreferredList[[#This Row],[Equity_region_alternative]],'[3]# Ratios ORDER'!$A:$A,'[3]# Ratios ORDER'!$B:$B)</f>
        <v>0</v>
      </c>
      <c r="N10" s="45" t="str" cm="1">
        <f t="array" aca="1" ref="N1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10" s="41" t="s">
        <v>217</v>
      </c>
      <c r="P10" s="42" t="s">
        <v>218</v>
      </c>
      <c r="Q10" s="46" t="str" cm="1">
        <f t="array" aca="1" ref="Q1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0" s="41" t="s">
        <v>560</v>
      </c>
      <c r="S10" s="41"/>
      <c r="T10" s="41" t="s">
        <v>560</v>
      </c>
      <c r="U10" s="41"/>
      <c r="V10" s="41"/>
      <c r="W10" s="47" t="s">
        <v>560</v>
      </c>
      <c r="X10" s="50" t="b">
        <f ca="1">OR(PreferredList[[#This Row],[Fund_balanced_exists]:[Fund_privateclient_or_AIM_exists]])</f>
        <v>0</v>
      </c>
      <c r="Y1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 spans="1:30" ht="75" customHeight="1" x14ac:dyDescent="0.25">
      <c r="A11" s="40" t="s">
        <v>1318</v>
      </c>
      <c r="B11" s="41" t="s">
        <v>1317</v>
      </c>
      <c r="C11" s="81" t="s">
        <v>1326</v>
      </c>
      <c r="D11" s="81" t="s">
        <v>790</v>
      </c>
      <c r="E11" s="81" t="e" cm="1">
        <f t="array" aca="1" ref="E11" ca="1">_xll.BDP(PreferredList[[#This Row],[Bloomberg_ticker]],"CITY_OF_DOMICILE")</f>
        <v>#NAME?</v>
      </c>
      <c r="F11" s="41" t="s">
        <v>9</v>
      </c>
      <c r="G11" s="41" t="s">
        <v>489</v>
      </c>
      <c r="H11" s="42">
        <v>44861</v>
      </c>
      <c r="I11" s="41" t="s">
        <v>1316</v>
      </c>
      <c r="J11" s="41" t="s">
        <v>690</v>
      </c>
      <c r="K11" s="41" t="s">
        <v>46</v>
      </c>
      <c r="L11" s="43" t="s">
        <v>46</v>
      </c>
      <c r="M11" s="44">
        <f>_xlfn.XLOOKUP(PreferredList[[#This Row],[Equity_region_alternative]],'[3]# Ratios ORDER'!$A:$A,'[3]# Ratios ORDER'!$B:$B)</f>
        <v>3</v>
      </c>
      <c r="N11" s="45" t="str" cm="1">
        <f t="array" aca="1" ref="N1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 s="41"/>
      <c r="P11" s="42"/>
      <c r="Q11" s="46" t="str" cm="1">
        <f t="array" aca="1" ref="Q1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 s="41"/>
      <c r="S11" s="41"/>
      <c r="T11" s="41"/>
      <c r="U11" s="41" t="s">
        <v>559</v>
      </c>
      <c r="V11" s="41"/>
      <c r="W11" s="47"/>
      <c r="X11" s="48" t="b">
        <f ca="1">OR(PreferredList[[#This Row],[Fund_balanced_exists]:[Fund_privateclient_or_AIM_exists]])</f>
        <v>1</v>
      </c>
      <c r="Y11"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1"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1"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 spans="1:30" ht="75" customHeight="1" x14ac:dyDescent="0.25">
      <c r="A12" s="40" t="s">
        <v>339</v>
      </c>
      <c r="B12" s="41" t="s">
        <v>340</v>
      </c>
      <c r="C12" s="81" t="s">
        <v>1208</v>
      </c>
      <c r="D12" s="81" t="s">
        <v>793</v>
      </c>
      <c r="E12" s="81" t="e" cm="1">
        <f t="array" aca="1" ref="E12" ca="1">_xll.BDP(PreferredList[[#This Row],[Bloomberg_ticker]],"CITY_OF_DOMICILE")</f>
        <v>#NAME?</v>
      </c>
      <c r="F12" s="41" t="s">
        <v>9</v>
      </c>
      <c r="G12" s="41" t="s">
        <v>494</v>
      </c>
      <c r="H12" s="42">
        <v>44846</v>
      </c>
      <c r="I12" s="41" t="s">
        <v>1309</v>
      </c>
      <c r="J12" s="41" t="s">
        <v>177</v>
      </c>
      <c r="K12" s="41" t="s">
        <v>503</v>
      </c>
      <c r="L12" s="43" t="s">
        <v>10</v>
      </c>
      <c r="M12" s="44">
        <f>_xlfn.XLOOKUP(PreferredList[[#This Row],[Equity_region_alternative]],'[3]# Ratios ORDER'!$A:$A,'[3]# Ratios ORDER'!$B:$B)</f>
        <v>1</v>
      </c>
      <c r="N12" s="45" t="str" cm="1">
        <f t="array" aca="1" ref="N1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 s="41"/>
      <c r="P12" s="42"/>
      <c r="Q12" s="46" t="str" cm="1">
        <f t="array" aca="1" ref="Q1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 s="41"/>
      <c r="S12" s="41"/>
      <c r="T12" s="41"/>
      <c r="U12" s="41" t="s">
        <v>560</v>
      </c>
      <c r="V12" s="41"/>
      <c r="W12" s="47"/>
      <c r="X12" s="48" t="b">
        <f ca="1">OR(PreferredList[[#This Row],[Fund_balanced_exists]:[Fund_privateclient_or_AIM_exists]])</f>
        <v>0</v>
      </c>
      <c r="Y1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 spans="1:30" ht="75" customHeight="1" x14ac:dyDescent="0.25">
      <c r="A13" s="40" t="s">
        <v>1306</v>
      </c>
      <c r="B13" s="41" t="s">
        <v>1307</v>
      </c>
      <c r="C13" s="81" t="s">
        <v>1327</v>
      </c>
      <c r="D13" s="81" t="s">
        <v>793</v>
      </c>
      <c r="E13" s="81" t="e" cm="1">
        <f t="array" aca="1" ref="E13" ca="1">_xll.BDP(PreferredList[[#This Row],[Bloomberg_ticker]],"CITY_OF_DOMICILE")</f>
        <v>#NAME?</v>
      </c>
      <c r="F13" s="41" t="s">
        <v>9</v>
      </c>
      <c r="G13" s="41" t="s">
        <v>489</v>
      </c>
      <c r="H13" s="42">
        <v>44846</v>
      </c>
      <c r="I13" s="41" t="s">
        <v>1310</v>
      </c>
      <c r="J13" s="41" t="s">
        <v>144</v>
      </c>
      <c r="K13" s="41" t="s">
        <v>1308</v>
      </c>
      <c r="L13" s="43" t="s">
        <v>140</v>
      </c>
      <c r="M13" s="44">
        <f>_xlfn.XLOOKUP(PreferredList[[#This Row],[Equity_region_alternative]],'[3]# Ratios ORDER'!$A:$A,'[3]# Ratios ORDER'!$B:$B)</f>
        <v>2</v>
      </c>
      <c r="N13" s="45" t="str" cm="1">
        <f t="array" aca="1" ref="N1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3" s="41"/>
      <c r="P13" s="42"/>
      <c r="Q13" s="46" t="str" cm="1">
        <f t="array" aca="1" ref="Q1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3" s="41"/>
      <c r="S13" s="41"/>
      <c r="T13" s="41"/>
      <c r="U13" s="41" t="s">
        <v>559</v>
      </c>
      <c r="V13" s="41"/>
      <c r="W13" s="47"/>
      <c r="X13" s="48" t="b">
        <f ca="1">OR(PreferredList[[#This Row],[Fund_balanced_exists]:[Fund_privateclient_or_AIM_exists]])</f>
        <v>1</v>
      </c>
      <c r="Y13"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3"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 spans="1:30" ht="75" customHeight="1" x14ac:dyDescent="0.25">
      <c r="A14" s="40" t="s">
        <v>205</v>
      </c>
      <c r="B14" s="41" t="s">
        <v>206</v>
      </c>
      <c r="C14" s="81" t="s">
        <v>1172</v>
      </c>
      <c r="D14" s="81" t="s">
        <v>793</v>
      </c>
      <c r="E14" s="81" t="e" cm="1">
        <f t="array" aca="1" ref="E14" ca="1">_xll.BDP(PreferredList[[#This Row],[Bloomberg_ticker]],"CITY_OF_DOMICILE")</f>
        <v>#NAME?</v>
      </c>
      <c r="F14" s="41" t="s">
        <v>9</v>
      </c>
      <c r="G14" s="41" t="s">
        <v>494</v>
      </c>
      <c r="H14" s="42">
        <v>44846</v>
      </c>
      <c r="I14" s="41" t="s">
        <v>1305</v>
      </c>
      <c r="J14" s="41" t="s">
        <v>162</v>
      </c>
      <c r="K14" s="41" t="s">
        <v>504</v>
      </c>
      <c r="L14" s="43" t="s">
        <v>629</v>
      </c>
      <c r="M14" s="44">
        <f>_xlfn.XLOOKUP(PreferredList[[#This Row],[Equity_region_alternative]],'[3]# Ratios ORDER'!$A:$A,'[3]# Ratios ORDER'!$B:$B)</f>
        <v>4</v>
      </c>
      <c r="N14" s="45" t="str" cm="1">
        <f t="array" aca="1" ref="N1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 s="41"/>
      <c r="P14" s="42"/>
      <c r="Q14" s="46" t="str" cm="1">
        <f t="array" aca="1" ref="Q1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 s="41"/>
      <c r="S14" s="41"/>
      <c r="T14" s="41"/>
      <c r="U14" s="41" t="s">
        <v>560</v>
      </c>
      <c r="V14" s="41"/>
      <c r="W14" s="47"/>
      <c r="X14" s="48" t="b">
        <f ca="1">OR(PreferredList[[#This Row],[Fund_balanced_exists]:[Fund_privateclient_or_AIM_exists]])</f>
        <v>0</v>
      </c>
      <c r="Y1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 spans="1:30" ht="75" customHeight="1" x14ac:dyDescent="0.25">
      <c r="A15" s="40" t="s">
        <v>1301</v>
      </c>
      <c r="B15" s="41" t="s">
        <v>1302</v>
      </c>
      <c r="C15" s="81" t="s">
        <v>1328</v>
      </c>
      <c r="D15" s="97" t="s">
        <v>787</v>
      </c>
      <c r="E15" s="97" t="e" cm="1">
        <f t="array" aca="1" ref="E15" ca="1">_xll.BDP(PreferredList[[#This Row],[Bloomberg_ticker]],"CITY_OF_DOMICILE")</f>
        <v>#NAME?</v>
      </c>
      <c r="F15" s="53" t="s">
        <v>9</v>
      </c>
      <c r="G15" s="41" t="s">
        <v>489</v>
      </c>
      <c r="H15" s="42">
        <v>44846</v>
      </c>
      <c r="I15" s="41" t="s">
        <v>1303</v>
      </c>
      <c r="J15" s="41" t="s">
        <v>140</v>
      </c>
      <c r="K15" s="41" t="s">
        <v>516</v>
      </c>
      <c r="L15" s="43" t="s">
        <v>140</v>
      </c>
      <c r="M15" s="44">
        <f>_xlfn.XLOOKUP(PreferredList[[#This Row],[Equity_region_alternative]],'[3]# Ratios ORDER'!$A:$A,'[3]# Ratios ORDER'!$B:$B)</f>
        <v>2</v>
      </c>
      <c r="N15" s="45" t="str" cm="1">
        <f t="array" aca="1" ref="N1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 s="41"/>
      <c r="P15" s="42"/>
      <c r="Q15" s="46" t="str" cm="1">
        <f t="array" aca="1" ref="Q1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 s="41" t="s">
        <v>559</v>
      </c>
      <c r="S15" s="41"/>
      <c r="T15" s="41"/>
      <c r="U15" s="41"/>
      <c r="V15" s="41"/>
      <c r="W15" s="47"/>
      <c r="X15" s="48" t="b">
        <f ca="1">OR(PreferredList[[#This Row],[Fund_balanced_exists]:[Fund_privateclient_or_AIM_exists]])</f>
        <v>1</v>
      </c>
      <c r="Y1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 spans="1:30" ht="75" customHeight="1" x14ac:dyDescent="0.25">
      <c r="A16" s="40" t="s">
        <v>1294</v>
      </c>
      <c r="B16" s="41" t="s">
        <v>1296</v>
      </c>
      <c r="C16" s="81" t="s">
        <v>1329</v>
      </c>
      <c r="D16" s="81" t="s">
        <v>1338</v>
      </c>
      <c r="E16" s="81" t="e" cm="1">
        <f t="array" aca="1" ref="E16" ca="1">_xll.BDP(PreferredList[[#This Row],[Bloomberg_ticker]],"CITY_OF_DOMICILE")</f>
        <v>#NAME?</v>
      </c>
      <c r="F16" s="41" t="s">
        <v>62</v>
      </c>
      <c r="G16" s="41" t="s">
        <v>489</v>
      </c>
      <c r="H16" s="42">
        <v>44840</v>
      </c>
      <c r="I16" s="41" t="s">
        <v>1293</v>
      </c>
      <c r="J16" s="41"/>
      <c r="K16" s="41"/>
      <c r="L16" s="43"/>
      <c r="M16" s="44">
        <f>_xlfn.XLOOKUP(PreferredList[[#This Row],[Equity_region_alternative]],'[3]# Ratios ORDER'!$A:$A,'[3]# Ratios ORDER'!$B:$B)</f>
        <v>0</v>
      </c>
      <c r="N16" s="45" t="str" cm="1">
        <f t="array" aca="1" ref="N1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6" s="41" t="s">
        <v>217</v>
      </c>
      <c r="P16" s="42">
        <v>45542</v>
      </c>
      <c r="Q16" s="46" cm="1">
        <f t="array" aca="1" ref="Q1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1.5753424657534247</v>
      </c>
      <c r="R16" s="41"/>
      <c r="S16" s="41" t="s">
        <v>559</v>
      </c>
      <c r="T16" s="41"/>
      <c r="U16" s="41"/>
      <c r="V16" s="41"/>
      <c r="W16" s="47"/>
      <c r="X16" s="48" t="b">
        <f ca="1">OR(PreferredList[[#This Row],[Fund_balanced_exists]:[Fund_privateclient_or_AIM_exists]])</f>
        <v>1</v>
      </c>
      <c r="Y1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 spans="1:30" ht="75" customHeight="1" x14ac:dyDescent="0.25">
      <c r="A17" s="52" t="s">
        <v>1295</v>
      </c>
      <c r="B17" s="53" t="s">
        <v>1297</v>
      </c>
      <c r="C17" s="81" t="s">
        <v>1259</v>
      </c>
      <c r="D17" s="97" t="s">
        <v>1259</v>
      </c>
      <c r="E17" s="97" t="e" cm="1">
        <f t="array" aca="1" ref="E17" ca="1">_xll.BDP(PreferredList[[#This Row],[Bloomberg_ticker]],"CITY_OF_DOMICILE")</f>
        <v>#NAME?</v>
      </c>
      <c r="F17" s="53" t="s">
        <v>62</v>
      </c>
      <c r="G17" s="53" t="s">
        <v>489</v>
      </c>
      <c r="H17" s="54">
        <v>44840</v>
      </c>
      <c r="I17" s="53" t="s">
        <v>1293</v>
      </c>
      <c r="J17" s="53"/>
      <c r="K17" s="53"/>
      <c r="L17" s="92"/>
      <c r="M17" s="44">
        <f>_xlfn.XLOOKUP(PreferredList[[#This Row],[Equity_region_alternative]],'[3]# Ratios ORDER'!$A:$A,'[3]# Ratios ORDER'!$B:$B)</f>
        <v>0</v>
      </c>
      <c r="N17" s="83" t="str" cm="1">
        <f t="array" aca="1" ref="N1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7" s="53" t="s">
        <v>217</v>
      </c>
      <c r="P17" s="54">
        <v>45723</v>
      </c>
      <c r="Q17" s="56" cm="1">
        <f t="array" aca="1" ref="Q1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2.0712328767123287</v>
      </c>
      <c r="R17" s="53"/>
      <c r="S17" s="53" t="s">
        <v>559</v>
      </c>
      <c r="T17" s="53"/>
      <c r="U17" s="53"/>
      <c r="V17" s="53"/>
      <c r="W17" s="57"/>
      <c r="X17" s="55" t="b">
        <f ca="1">OR(PreferredList[[#This Row],[Fund_balanced_exists]:[Fund_privateclient_or_AIM_exists]])</f>
        <v>1</v>
      </c>
      <c r="Y17" s="93"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 s="93"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7" s="93"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 s="93"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 s="93"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 s="94"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 spans="1:30" ht="75" customHeight="1" x14ac:dyDescent="0.25">
      <c r="A18" s="40" t="s">
        <v>426</v>
      </c>
      <c r="B18" s="41" t="s">
        <v>427</v>
      </c>
      <c r="C18" s="81" t="s">
        <v>1262</v>
      </c>
      <c r="D18" s="81" t="s">
        <v>1338</v>
      </c>
      <c r="E18" s="81" t="e" cm="1">
        <f t="array" aca="1" ref="E18" ca="1">_xll.BDP(PreferredList[[#This Row],[Bloomberg_ticker]],"CITY_OF_DOMICILE")</f>
        <v>#NAME?</v>
      </c>
      <c r="F18" s="41" t="s">
        <v>62</v>
      </c>
      <c r="G18" s="41" t="s">
        <v>493</v>
      </c>
      <c r="H18" s="42">
        <v>44840</v>
      </c>
      <c r="I18" s="41" t="s">
        <v>1293</v>
      </c>
      <c r="J18" s="41"/>
      <c r="K18" s="41"/>
      <c r="L18" s="47"/>
      <c r="M18" s="44">
        <f>_xlfn.XLOOKUP(PreferredList[[#This Row],[Equity_region_alternative]],'[3]# Ratios ORDER'!$A:$A,'[3]# Ratios ORDER'!$B:$B)</f>
        <v>0</v>
      </c>
      <c r="N18" s="45" t="str" cm="1">
        <f t="array" aca="1" ref="N1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Medium Dated</v>
      </c>
      <c r="O18" s="41"/>
      <c r="P18" s="42" t="s">
        <v>428</v>
      </c>
      <c r="Q18" s="46" cm="1">
        <f t="array" aca="1" ref="Q1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9.3287671232876708</v>
      </c>
      <c r="R18" s="41"/>
      <c r="S18" s="41" t="s">
        <v>560</v>
      </c>
      <c r="T18" s="41"/>
      <c r="U18" s="41"/>
      <c r="V18" s="41"/>
      <c r="W18" s="47"/>
      <c r="X18" s="50" t="b">
        <f ca="1">OR(PreferredList[[#This Row],[Fund_balanced_exists]:[Fund_privateclient_or_AIM_exists]])</f>
        <v>1</v>
      </c>
      <c r="Y1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9" spans="1:30" ht="75" customHeight="1" x14ac:dyDescent="0.25">
      <c r="A19" s="40" t="s">
        <v>429</v>
      </c>
      <c r="B19" s="41" t="s">
        <v>430</v>
      </c>
      <c r="C19" s="81" t="s">
        <v>1261</v>
      </c>
      <c r="D19" s="81" t="s">
        <v>1338</v>
      </c>
      <c r="E19" s="81" t="e" cm="1">
        <f t="array" aca="1" ref="E19" ca="1">_xll.BDP(PreferredList[[#This Row],[Bloomberg_ticker]],"CITY_OF_DOMICILE")</f>
        <v>#NAME?</v>
      </c>
      <c r="F19" s="41" t="s">
        <v>62</v>
      </c>
      <c r="G19" s="41" t="s">
        <v>493</v>
      </c>
      <c r="H19" s="42">
        <v>44840</v>
      </c>
      <c r="I19" s="41" t="s">
        <v>1293</v>
      </c>
      <c r="J19" s="41"/>
      <c r="K19" s="41"/>
      <c r="L19" s="47"/>
      <c r="M19" s="44">
        <f>_xlfn.XLOOKUP(PreferredList[[#This Row],[Equity_region_alternative]],'[3]# Ratios ORDER'!$A:$A,'[3]# Ratios ORDER'!$B:$B)</f>
        <v>0</v>
      </c>
      <c r="N19" s="45" t="str" cm="1">
        <f t="array" aca="1" ref="N1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Long Dated</v>
      </c>
      <c r="O19" s="41"/>
      <c r="P19" s="42" t="s">
        <v>431</v>
      </c>
      <c r="Q19" s="46" cm="1">
        <f t="array" aca="1" ref="Q1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13.079452054794521</v>
      </c>
      <c r="R19" s="41"/>
      <c r="S19" s="41" t="s">
        <v>560</v>
      </c>
      <c r="T19" s="41"/>
      <c r="U19" s="41"/>
      <c r="V19" s="41"/>
      <c r="W19" s="47"/>
      <c r="X19" s="50" t="b">
        <f ca="1">OR(PreferredList[[#This Row],[Fund_balanced_exists]:[Fund_privateclient_or_AIM_exists]])</f>
        <v>1</v>
      </c>
      <c r="Y1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20" spans="1:30" ht="75" customHeight="1" x14ac:dyDescent="0.25">
      <c r="A20" s="40" t="s">
        <v>1298</v>
      </c>
      <c r="B20" s="41" t="s">
        <v>1299</v>
      </c>
      <c r="C20" s="81" t="s">
        <v>1330</v>
      </c>
      <c r="D20" s="81" t="s">
        <v>1338</v>
      </c>
      <c r="E20" s="81" t="e" cm="1">
        <f t="array" aca="1" ref="E20" ca="1">_xll.BDP(PreferredList[[#This Row],[Bloomberg_ticker]],"CITY_OF_DOMICILE")</f>
        <v>#NAME?</v>
      </c>
      <c r="F20" s="41" t="s">
        <v>62</v>
      </c>
      <c r="G20" s="41" t="s">
        <v>489</v>
      </c>
      <c r="H20" s="42">
        <v>44834</v>
      </c>
      <c r="I20" s="41" t="s">
        <v>1300</v>
      </c>
      <c r="J20" s="41"/>
      <c r="K20" s="41"/>
      <c r="L20" s="43"/>
      <c r="M20" s="44">
        <f>_xlfn.XLOOKUP(PreferredList[[#This Row],[Equity_region_alternative]],'[3]# Ratios ORDER'!$A:$A,'[3]# Ratios ORDER'!$B:$B)</f>
        <v>0</v>
      </c>
      <c r="N20" s="45" t="str" cm="1">
        <f t="array" aca="1" ref="N2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0" s="41" t="s">
        <v>156</v>
      </c>
      <c r="P20" s="42">
        <v>45611</v>
      </c>
      <c r="Q20" s="46" cm="1">
        <f t="array" aca="1" ref="Q2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1.7643835616438357</v>
      </c>
      <c r="R20" s="41"/>
      <c r="S20" s="41" t="s">
        <v>559</v>
      </c>
      <c r="T20" s="41"/>
      <c r="U20" s="41"/>
      <c r="V20" s="41"/>
      <c r="W20" s="47"/>
      <c r="X20" s="48" t="b">
        <f ca="1">OR(PreferredList[[#This Row],[Fund_balanced_exists]:[Fund_privateclient_or_AIM_exists]])</f>
        <v>1</v>
      </c>
      <c r="Y20"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0"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 spans="1:30" ht="75" customHeight="1" x14ac:dyDescent="0.25">
      <c r="A21" s="40" t="s">
        <v>637</v>
      </c>
      <c r="B21" s="41" t="s">
        <v>410</v>
      </c>
      <c r="C21" s="81" t="s">
        <v>1248</v>
      </c>
      <c r="D21" s="81" t="s">
        <v>791</v>
      </c>
      <c r="E21" s="81" t="e" cm="1">
        <f t="array" aca="1" ref="E21" ca="1">_xll.BDP(PreferredList[[#This Row],[Bloomberg_ticker]],"CITY_OF_DOMICILE")</f>
        <v>#NAME?</v>
      </c>
      <c r="F21" s="41" t="s">
        <v>9</v>
      </c>
      <c r="G21" s="41" t="s">
        <v>494</v>
      </c>
      <c r="H21" s="42">
        <v>44834</v>
      </c>
      <c r="I21" s="41" t="s">
        <v>1292</v>
      </c>
      <c r="J21" s="41" t="s">
        <v>411</v>
      </c>
      <c r="K21" s="41" t="s">
        <v>523</v>
      </c>
      <c r="L21" s="43" t="s">
        <v>633</v>
      </c>
      <c r="M21" s="44">
        <f>_xlfn.XLOOKUP(PreferredList[[#This Row],[Equity_region_alternative]],'[3]# Ratios ORDER'!$A:$A,'[3]# Ratios ORDER'!$B:$B)</f>
        <v>6</v>
      </c>
      <c r="N21" s="45" t="str" cm="1">
        <f t="array" aca="1" ref="N2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 s="41"/>
      <c r="P21" s="42"/>
      <c r="Q21" s="46" t="str" cm="1">
        <f t="array" aca="1" ref="Q2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 s="41"/>
      <c r="S21" s="41"/>
      <c r="T21" s="41"/>
      <c r="U21" s="41"/>
      <c r="V21" s="41" t="s">
        <v>560</v>
      </c>
      <c r="W21" s="47"/>
      <c r="X21" s="48" t="b">
        <f ca="1">OR(PreferredList[[#This Row],[Fund_balanced_exists]:[Fund_privateclient_or_AIM_exists]])</f>
        <v>0</v>
      </c>
      <c r="Y21"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1"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 spans="1:30" ht="75" customHeight="1" x14ac:dyDescent="0.25">
      <c r="A22" s="40" t="s">
        <v>253</v>
      </c>
      <c r="B22" s="41" t="s">
        <v>606</v>
      </c>
      <c r="C22" s="81" t="s">
        <v>1149</v>
      </c>
      <c r="D22" s="81" t="s">
        <v>1338</v>
      </c>
      <c r="E22" s="81" t="e" cm="1">
        <f t="array" aca="1" ref="E22" ca="1">_xll.BDP(PreferredList[[#This Row],[Bloomberg_ticker]],"CITY_OF_DOMICILE")</f>
        <v>#NAME?</v>
      </c>
      <c r="F22" s="41" t="s">
        <v>62</v>
      </c>
      <c r="G22" s="41" t="s">
        <v>494</v>
      </c>
      <c r="H22" s="42">
        <v>44834</v>
      </c>
      <c r="I22" s="41" t="s">
        <v>64</v>
      </c>
      <c r="J22" s="41"/>
      <c r="K22" s="41"/>
      <c r="L22" s="47"/>
      <c r="M22" s="44">
        <f>_xlfn.XLOOKUP(PreferredList[[#This Row],[Equity_region_alternative]],'[3]# Ratios ORDER'!$A:$A,'[3]# Ratios ORDER'!$B:$B)</f>
        <v>0</v>
      </c>
      <c r="N22" s="45" t="str" cm="1">
        <f t="array" aca="1" ref="N2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2" s="41" t="s">
        <v>156</v>
      </c>
      <c r="P22" s="42" t="s">
        <v>254</v>
      </c>
      <c r="Q22" s="46" t="str" cm="1">
        <f t="array" aca="1" ref="Q2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22" s="41"/>
      <c r="S22" s="41" t="s">
        <v>560</v>
      </c>
      <c r="T22" s="41"/>
      <c r="U22" s="41"/>
      <c r="V22" s="41"/>
      <c r="W22" s="47" t="s">
        <v>560</v>
      </c>
      <c r="X22" s="50" t="b">
        <f ca="1">OR(PreferredList[[#This Row],[Fund_balanced_exists]:[Fund_privateclient_or_AIM_exists]])</f>
        <v>0</v>
      </c>
      <c r="Y2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 spans="1:30" ht="75" customHeight="1" x14ac:dyDescent="0.25">
      <c r="A23" s="40" t="s">
        <v>424</v>
      </c>
      <c r="B23" s="41" t="s">
        <v>425</v>
      </c>
      <c r="C23" s="81" t="s">
        <v>1259</v>
      </c>
      <c r="D23" s="81" t="s">
        <v>1259</v>
      </c>
      <c r="E23" s="81" t="e" cm="1">
        <f t="array" aca="1" ref="E23" ca="1">_xll.BDP(PreferredList[[#This Row],[Bloomberg_ticker]],"CITY_OF_DOMICILE")</f>
        <v>#NAME?</v>
      </c>
      <c r="F23" s="41" t="s">
        <v>62</v>
      </c>
      <c r="G23" s="41" t="s">
        <v>494</v>
      </c>
      <c r="H23" s="42">
        <v>44811</v>
      </c>
      <c r="I23" s="41" t="s">
        <v>157</v>
      </c>
      <c r="J23" s="41"/>
      <c r="K23" s="41"/>
      <c r="L23" s="90"/>
      <c r="M23" s="44">
        <f>_xlfn.XLOOKUP(PreferredList[[#This Row],[Equity_region_alternative]],'[3]# Ratios ORDER'!$A:$A,'[3]# Ratios ORDER'!$B:$B)</f>
        <v>0</v>
      </c>
      <c r="N23" s="45" t="str" cm="1">
        <f t="array" aca="1" ref="N2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3" s="41" t="s">
        <v>217</v>
      </c>
      <c r="P23" s="42">
        <v>44811</v>
      </c>
      <c r="Q23" s="46" t="str" cm="1">
        <f t="array" aca="1" ref="Q2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23" s="41"/>
      <c r="S23" s="41"/>
      <c r="T23" s="41"/>
      <c r="U23" s="41"/>
      <c r="V23" s="41"/>
      <c r="W23" s="47" t="s">
        <v>560</v>
      </c>
      <c r="X23" s="50" t="b">
        <f ca="1">OR(PreferredList[[#This Row],[Fund_balanced_exists]:[Fund_privateclient_or_AIM_exists]])</f>
        <v>0</v>
      </c>
      <c r="Y2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 spans="1:30" ht="75" customHeight="1" x14ac:dyDescent="0.25">
      <c r="A24" s="40" t="s">
        <v>721</v>
      </c>
      <c r="B24" s="41" t="s">
        <v>341</v>
      </c>
      <c r="C24" s="81" t="s">
        <v>1062</v>
      </c>
      <c r="D24" s="81" t="s">
        <v>793</v>
      </c>
      <c r="E24" s="81" t="e" cm="1">
        <f t="array" aca="1" ref="E24" ca="1">_xll.BDP(PreferredList[[#This Row],[Bloomberg_ticker]],"CITY_OF_DOMICILE")</f>
        <v>#NAME?</v>
      </c>
      <c r="F24" s="41" t="s">
        <v>9</v>
      </c>
      <c r="G24" s="41" t="s">
        <v>493</v>
      </c>
      <c r="H24" s="42">
        <v>44792</v>
      </c>
      <c r="I24" s="41" t="s">
        <v>1315</v>
      </c>
      <c r="J24" s="41" t="s">
        <v>177</v>
      </c>
      <c r="K24" s="41" t="s">
        <v>503</v>
      </c>
      <c r="L24" s="43" t="s">
        <v>10</v>
      </c>
      <c r="M24" s="44">
        <f>_xlfn.XLOOKUP(PreferredList[[#This Row],[Equity_region_alternative]],'[3]# Ratios ORDER'!$A:$A,'[3]# Ratios ORDER'!$B:$B)</f>
        <v>1</v>
      </c>
      <c r="N24" s="45" t="str" cm="1">
        <f t="array" aca="1" ref="N2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 s="41"/>
      <c r="P24" s="42"/>
      <c r="Q24" s="46" t="str" cm="1">
        <f t="array" aca="1" ref="Q2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 s="41" t="s">
        <v>560</v>
      </c>
      <c r="S24" s="41"/>
      <c r="T24" s="41"/>
      <c r="U24" s="41"/>
      <c r="V24" s="41"/>
      <c r="W24" s="47"/>
      <c r="X24" s="48" t="b">
        <f ca="1">OR(PreferredList[[#This Row],[Fund_balanced_exists]:[Fund_privateclient_or_AIM_exists]])</f>
        <v>1</v>
      </c>
      <c r="Y2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 spans="1:30" ht="75" customHeight="1" x14ac:dyDescent="0.25">
      <c r="A25" s="40" t="s">
        <v>723</v>
      </c>
      <c r="B25" s="41" t="s">
        <v>725</v>
      </c>
      <c r="C25" s="81" t="s">
        <v>1063</v>
      </c>
      <c r="D25" s="81" t="s">
        <v>793</v>
      </c>
      <c r="E25" s="81" t="e" cm="1">
        <f t="array" aca="1" ref="E25" ca="1">_xll.BDP(PreferredList[[#This Row],[Bloomberg_ticker]],"CITY_OF_DOMICILE")</f>
        <v>#NAME?</v>
      </c>
      <c r="F25" s="41" t="s">
        <v>9</v>
      </c>
      <c r="G25" s="41" t="s">
        <v>489</v>
      </c>
      <c r="H25" s="42">
        <v>44775</v>
      </c>
      <c r="I25" s="41" t="s">
        <v>724</v>
      </c>
      <c r="J25" s="41" t="s">
        <v>148</v>
      </c>
      <c r="K25" s="41" t="s">
        <v>510</v>
      </c>
      <c r="L25" s="43" t="s">
        <v>631</v>
      </c>
      <c r="M25" s="44">
        <f>_xlfn.XLOOKUP(PreferredList[[#This Row],[Equity_region_alternative]],'[3]# Ratios ORDER'!$A:$A,'[3]# Ratios ORDER'!$B:$B)</f>
        <v>8</v>
      </c>
      <c r="N25" s="45" t="str" cm="1">
        <f t="array" aca="1" ref="N2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 s="41"/>
      <c r="P25" s="42"/>
      <c r="Q25" s="46" t="str" cm="1">
        <f t="array" aca="1" ref="Q2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 s="41"/>
      <c r="S25" s="41"/>
      <c r="T25" s="41"/>
      <c r="U25" s="41"/>
      <c r="V25" s="41" t="s">
        <v>559</v>
      </c>
      <c r="W25" s="47"/>
      <c r="X25" s="48" t="b">
        <f ca="1">OR(PreferredList[[#This Row],[Fund_balanced_exists]:[Fund_privateclient_or_AIM_exists]])</f>
        <v>1</v>
      </c>
      <c r="Y2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 spans="1:30" ht="75" customHeight="1" x14ac:dyDescent="0.25">
      <c r="A26" s="40" t="s">
        <v>450</v>
      </c>
      <c r="B26" s="41" t="s">
        <v>608</v>
      </c>
      <c r="C26" s="81" t="s">
        <v>1267</v>
      </c>
      <c r="D26" s="81" t="s">
        <v>1338</v>
      </c>
      <c r="E26" s="81" t="e" cm="1">
        <f t="array" aca="1" ref="E26" ca="1">_xll.BDP(PreferredList[[#This Row],[Bloomberg_ticker]],"CITY_OF_DOMICILE")</f>
        <v>#NAME?</v>
      </c>
      <c r="F26" s="41" t="s">
        <v>62</v>
      </c>
      <c r="G26" s="41" t="s">
        <v>494</v>
      </c>
      <c r="H26" s="42">
        <v>44773</v>
      </c>
      <c r="I26" s="41" t="s">
        <v>157</v>
      </c>
      <c r="J26" s="41"/>
      <c r="K26" s="41"/>
      <c r="L26" s="43"/>
      <c r="M26" s="44">
        <f>_xlfn.XLOOKUP(PreferredList[[#This Row],[Equity_region_alternative]],'[3]# Ratios ORDER'!$A:$A,'[3]# Ratios ORDER'!$B:$B)</f>
        <v>0</v>
      </c>
      <c r="N26" s="45" t="str" cm="1">
        <f t="array" aca="1" ref="N2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6" s="41" t="s">
        <v>156</v>
      </c>
      <c r="P26" s="42" t="s">
        <v>451</v>
      </c>
      <c r="Q26" s="46" t="str" cm="1">
        <f t="array" aca="1" ref="Q2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26" s="41" t="s">
        <v>560</v>
      </c>
      <c r="S26" s="41"/>
      <c r="T26" s="41" t="s">
        <v>560</v>
      </c>
      <c r="U26" s="41"/>
      <c r="V26" s="41"/>
      <c r="W26" s="47" t="s">
        <v>560</v>
      </c>
      <c r="X26" s="48" t="b">
        <f ca="1">OR(PreferredList[[#This Row],[Fund_balanced_exists]:[Fund_privateclient_or_AIM_exists]])</f>
        <v>0</v>
      </c>
      <c r="Y2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 spans="1:30" ht="75" customHeight="1" x14ac:dyDescent="0.25">
      <c r="A27" s="40" t="s">
        <v>721</v>
      </c>
      <c r="B27" s="41" t="s">
        <v>341</v>
      </c>
      <c r="C27" s="81" t="s">
        <v>1062</v>
      </c>
      <c r="D27" s="81" t="s">
        <v>793</v>
      </c>
      <c r="E27" s="81" t="e" cm="1">
        <f t="array" aca="1" ref="E27" ca="1">_xll.BDP(PreferredList[[#This Row],[Bloomberg_ticker]],"CITY_OF_DOMICILE")</f>
        <v>#NAME?</v>
      </c>
      <c r="F27" s="41" t="s">
        <v>9</v>
      </c>
      <c r="G27" s="41" t="s">
        <v>493</v>
      </c>
      <c r="H27" s="42">
        <v>44767</v>
      </c>
      <c r="I27" s="41" t="s">
        <v>720</v>
      </c>
      <c r="J27" s="41" t="s">
        <v>177</v>
      </c>
      <c r="K27" s="41" t="s">
        <v>503</v>
      </c>
      <c r="L27" s="43" t="s">
        <v>10</v>
      </c>
      <c r="M27" s="44">
        <f>_xlfn.XLOOKUP(PreferredList[[#This Row],[Equity_region_alternative]],'[3]# Ratios ORDER'!$A:$A,'[3]# Ratios ORDER'!$B:$B)</f>
        <v>1</v>
      </c>
      <c r="N27" s="45" t="str" cm="1">
        <f t="array" aca="1" ref="N2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 s="41"/>
      <c r="P27" s="42"/>
      <c r="Q27" s="46" t="str" cm="1">
        <f t="array" aca="1" ref="Q2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 s="41"/>
      <c r="S27" s="41"/>
      <c r="T27" s="41" t="s">
        <v>560</v>
      </c>
      <c r="U27" s="41"/>
      <c r="V27" s="41"/>
      <c r="W27" s="47"/>
      <c r="X27" s="48" t="b">
        <f ca="1">OR(PreferredList[[#This Row],[Fund_balanced_exists]:[Fund_privateclient_or_AIM_exists]])</f>
        <v>1</v>
      </c>
      <c r="Y27"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7"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 spans="1:30" ht="75" customHeight="1" x14ac:dyDescent="0.25">
      <c r="A28" s="40" t="s">
        <v>191</v>
      </c>
      <c r="B28" s="41" t="s">
        <v>192</v>
      </c>
      <c r="C28" s="81" t="s">
        <v>1064</v>
      </c>
      <c r="D28" s="81" t="s">
        <v>790</v>
      </c>
      <c r="E28" s="81" t="e" cm="1">
        <f t="array" aca="1" ref="E28" ca="1">_xll.BDP(PreferredList[[#This Row],[Bloomberg_ticker]],"CITY_OF_DOMICILE")</f>
        <v>#NAME?</v>
      </c>
      <c r="F28" s="41" t="s">
        <v>9</v>
      </c>
      <c r="G28" s="41" t="s">
        <v>494</v>
      </c>
      <c r="H28" s="42">
        <v>44767</v>
      </c>
      <c r="I28" s="41" t="s">
        <v>720</v>
      </c>
      <c r="J28" s="41" t="s">
        <v>177</v>
      </c>
      <c r="K28" s="41" t="s">
        <v>503</v>
      </c>
      <c r="L28" s="43" t="s">
        <v>10</v>
      </c>
      <c r="M28" s="44">
        <f>_xlfn.XLOOKUP(PreferredList[[#This Row],[Equity_region_alternative]],'[3]# Ratios ORDER'!$A:$A,'[3]# Ratios ORDER'!$B:$B)</f>
        <v>1</v>
      </c>
      <c r="N28" s="45" t="str" cm="1">
        <f t="array" aca="1" ref="N2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 s="41"/>
      <c r="P28" s="42"/>
      <c r="Q28" s="46" t="str" cm="1">
        <f t="array" aca="1" ref="Q2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 s="41"/>
      <c r="S28" s="41"/>
      <c r="T28" s="41"/>
      <c r="U28" s="41" t="s">
        <v>560</v>
      </c>
      <c r="V28" s="41"/>
      <c r="W28" s="47"/>
      <c r="X28" s="48" t="b">
        <f ca="1">OR(PreferredList[[#This Row],[Fund_balanced_exists]:[Fund_privateclient_or_AIM_exists]])</f>
        <v>0</v>
      </c>
      <c r="Y28"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 spans="1:30" ht="75" customHeight="1" x14ac:dyDescent="0.25">
      <c r="A29" s="40" t="s">
        <v>683</v>
      </c>
      <c r="B29" s="41" t="s">
        <v>684</v>
      </c>
      <c r="C29" s="81" t="s">
        <v>1065</v>
      </c>
      <c r="D29" s="81" t="s">
        <v>793</v>
      </c>
      <c r="E29" s="81" t="e" cm="1">
        <f t="array" aca="1" ref="E29" ca="1">_xll.BDP(PreferredList[[#This Row],[Bloomberg_ticker]],"CITY_OF_DOMICILE")</f>
        <v>#NAME?</v>
      </c>
      <c r="F29" s="41" t="s">
        <v>9</v>
      </c>
      <c r="G29" s="41" t="s">
        <v>492</v>
      </c>
      <c r="H29" s="42">
        <v>44767</v>
      </c>
      <c r="I29" s="41" t="s">
        <v>720</v>
      </c>
      <c r="J29" s="41" t="s">
        <v>10</v>
      </c>
      <c r="K29" s="41" t="s">
        <v>503</v>
      </c>
      <c r="L29" s="43" t="s">
        <v>10</v>
      </c>
      <c r="M29" s="44">
        <f>_xlfn.XLOOKUP(PreferredList[[#This Row],[Equity_region_alternative]],'[3]# Ratios ORDER'!$A:$A,'[3]# Ratios ORDER'!$B:$B)</f>
        <v>1</v>
      </c>
      <c r="N29" s="45" t="str" cm="1">
        <f t="array" aca="1" ref="N2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 s="41"/>
      <c r="P29" s="42"/>
      <c r="Q29" s="46" t="str" cm="1">
        <f t="array" aca="1" ref="Q2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 s="41"/>
      <c r="S29" s="41"/>
      <c r="T29" s="41" t="s">
        <v>559</v>
      </c>
      <c r="U29" s="41" t="s">
        <v>559</v>
      </c>
      <c r="V29" s="41"/>
      <c r="W29" s="47"/>
      <c r="X29" s="48" t="b">
        <f ca="1">OR(PreferredList[[#This Row],[Fund_balanced_exists]:[Fund_privateclient_or_AIM_exists]])</f>
        <v>1</v>
      </c>
      <c r="Y2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 spans="1:30" ht="75" customHeight="1" x14ac:dyDescent="0.25">
      <c r="A30" s="40" t="s">
        <v>687</v>
      </c>
      <c r="B30" s="41" t="s">
        <v>688</v>
      </c>
      <c r="C30" s="81" t="s">
        <v>1066</v>
      </c>
      <c r="D30" s="81" t="s">
        <v>788</v>
      </c>
      <c r="E30" s="81" t="e" cm="1">
        <f t="array" aca="1" ref="E30" ca="1">_xll.BDP(PreferredList[[#This Row],[Bloomberg_ticker]],"CITY_OF_DOMICILE")</f>
        <v>#NAME?</v>
      </c>
      <c r="F30" s="41" t="s">
        <v>9</v>
      </c>
      <c r="G30" s="41" t="s">
        <v>489</v>
      </c>
      <c r="H30" s="42">
        <v>44760</v>
      </c>
      <c r="I30" s="41" t="s">
        <v>689</v>
      </c>
      <c r="J30" s="41" t="s">
        <v>690</v>
      </c>
      <c r="K30" s="41" t="s">
        <v>46</v>
      </c>
      <c r="L30" s="43" t="s">
        <v>46</v>
      </c>
      <c r="M30" s="44">
        <f>_xlfn.XLOOKUP(PreferredList[[#This Row],[Equity_region_alternative]],'[3]# Ratios ORDER'!$A:$A,'[3]# Ratios ORDER'!$B:$B)</f>
        <v>3</v>
      </c>
      <c r="N30" s="45" t="str" cm="1">
        <f t="array" aca="1" ref="N3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 s="41"/>
      <c r="P30" s="42"/>
      <c r="Q30" s="46" t="str" cm="1">
        <f t="array" aca="1" ref="Q3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 s="41"/>
      <c r="S30" s="41"/>
      <c r="T30" s="41"/>
      <c r="U30" s="41" t="s">
        <v>559</v>
      </c>
      <c r="V30" s="41"/>
      <c r="W30" s="47"/>
      <c r="X30" s="48" t="b">
        <f ca="1">OR(PreferredList[[#This Row],[Fund_balanced_exists]:[Fund_privateclient_or_AIM_exists]])</f>
        <v>1</v>
      </c>
      <c r="Y30"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0"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 spans="1:30" ht="75" customHeight="1" x14ac:dyDescent="0.25">
      <c r="A31" s="40" t="s">
        <v>683</v>
      </c>
      <c r="B31" s="41" t="s">
        <v>684</v>
      </c>
      <c r="C31" s="81" t="s">
        <v>1065</v>
      </c>
      <c r="D31" s="81" t="s">
        <v>793</v>
      </c>
      <c r="E31" s="81" t="e" cm="1">
        <f t="array" aca="1" ref="E31" ca="1">_xll.BDP(PreferredList[[#This Row],[Bloomberg_ticker]],"CITY_OF_DOMICILE")</f>
        <v>#NAME?</v>
      </c>
      <c r="F31" s="41" t="s">
        <v>9</v>
      </c>
      <c r="G31" s="41" t="s">
        <v>489</v>
      </c>
      <c r="H31" s="42">
        <v>44747</v>
      </c>
      <c r="I31" s="41" t="s">
        <v>685</v>
      </c>
      <c r="J31" s="41" t="s">
        <v>10</v>
      </c>
      <c r="K31" s="41" t="s">
        <v>503</v>
      </c>
      <c r="L31" s="43" t="s">
        <v>10</v>
      </c>
      <c r="M31" s="44">
        <f>_xlfn.XLOOKUP(PreferredList[[#This Row],[Equity_region_alternative]],'[3]# Ratios ORDER'!$A:$A,'[3]# Ratios ORDER'!$B:$B)</f>
        <v>1</v>
      </c>
      <c r="N31" s="45" t="str" cm="1">
        <f t="array" aca="1" ref="N3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 s="41"/>
      <c r="P31" s="42"/>
      <c r="Q31" s="46" t="str" cm="1">
        <f t="array" aca="1" ref="Q3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 s="41" t="s">
        <v>559</v>
      </c>
      <c r="S31" s="41"/>
      <c r="T31" s="41"/>
      <c r="U31" s="41"/>
      <c r="V31" s="41"/>
      <c r="W31" s="47"/>
      <c r="X31" s="48" t="b">
        <f ca="1">OR(PreferredList[[#This Row],[Fund_balanced_exists]:[Fund_privateclient_or_AIM_exists]])</f>
        <v>1</v>
      </c>
      <c r="Y31"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1"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1"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1"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 spans="1:30" ht="75" customHeight="1" x14ac:dyDescent="0.25">
      <c r="A32" s="40" t="s">
        <v>566</v>
      </c>
      <c r="B32" s="41" t="s">
        <v>417</v>
      </c>
      <c r="C32" s="81" t="s">
        <v>1067</v>
      </c>
      <c r="D32" s="81" t="s">
        <v>786</v>
      </c>
      <c r="E32" s="81" t="e" cm="1">
        <f t="array" aca="1" ref="E32" ca="1">_xll.BDP(PreferredList[[#This Row],[Bloomberg_ticker]],"CITY_OF_DOMICILE")</f>
        <v>#NAME?</v>
      </c>
      <c r="F32" s="41" t="s">
        <v>9</v>
      </c>
      <c r="G32" s="41" t="s">
        <v>494</v>
      </c>
      <c r="H32" s="42">
        <v>44732</v>
      </c>
      <c r="I32" s="41" t="s">
        <v>681</v>
      </c>
      <c r="J32" s="41" t="s">
        <v>513</v>
      </c>
      <c r="K32" s="41" t="s">
        <v>526</v>
      </c>
      <c r="L32" s="43" t="s">
        <v>630</v>
      </c>
      <c r="M32" s="44">
        <f>_xlfn.XLOOKUP(PreferredList[[#This Row],[Equity_region_alternative]],'[3]# Ratios ORDER'!$A:$A,'[3]# Ratios ORDER'!$B:$B)</f>
        <v>10</v>
      </c>
      <c r="N32" s="45" t="str" cm="1">
        <f t="array" aca="1" ref="N3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 s="41"/>
      <c r="P32" s="42"/>
      <c r="Q32" s="46" t="str" cm="1">
        <f t="array" aca="1" ref="Q3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 s="41"/>
      <c r="S32" s="41"/>
      <c r="T32" s="41"/>
      <c r="U32" s="41"/>
      <c r="V32" s="41" t="s">
        <v>560</v>
      </c>
      <c r="W32" s="47"/>
      <c r="X32" s="48" t="b">
        <f ca="1">OR(PreferredList[[#This Row],[Fund_balanced_exists]:[Fund_privateclient_or_AIM_exists]])</f>
        <v>0</v>
      </c>
      <c r="Y3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 spans="1:30" ht="75" customHeight="1" x14ac:dyDescent="0.25">
      <c r="A33" s="40" t="s">
        <v>567</v>
      </c>
      <c r="B33" s="41" t="s">
        <v>418</v>
      </c>
      <c r="C33" s="81" t="s">
        <v>1068</v>
      </c>
      <c r="D33" s="81" t="s">
        <v>786</v>
      </c>
      <c r="E33" s="81" t="e" cm="1">
        <f t="array" aca="1" ref="E33" ca="1">_xll.BDP(PreferredList[[#This Row],[Bloomberg_ticker]],"CITY_OF_DOMICILE")</f>
        <v>#NAME?</v>
      </c>
      <c r="F33" s="41" t="s">
        <v>9</v>
      </c>
      <c r="G33" s="41" t="s">
        <v>494</v>
      </c>
      <c r="H33" s="42">
        <v>44732</v>
      </c>
      <c r="I33" s="41" t="s">
        <v>681</v>
      </c>
      <c r="J33" s="41" t="s">
        <v>513</v>
      </c>
      <c r="K33" s="41" t="s">
        <v>527</v>
      </c>
      <c r="L33" s="43" t="s">
        <v>630</v>
      </c>
      <c r="M33" s="44">
        <f>_xlfn.XLOOKUP(PreferredList[[#This Row],[Equity_region_alternative]],'[3]# Ratios ORDER'!$A:$A,'[3]# Ratios ORDER'!$B:$B)</f>
        <v>10</v>
      </c>
      <c r="N33" s="45" t="str" cm="1">
        <f t="array" aca="1" ref="N3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 s="41"/>
      <c r="P33" s="42"/>
      <c r="Q33" s="46" t="str" cm="1">
        <f t="array" aca="1" ref="Q3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 s="41"/>
      <c r="S33" s="41"/>
      <c r="T33" s="41"/>
      <c r="U33" s="41"/>
      <c r="V33" s="41" t="s">
        <v>560</v>
      </c>
      <c r="W33" s="47"/>
      <c r="X33" s="48" t="b">
        <f ca="1">OR(PreferredList[[#This Row],[Fund_balanced_exists]:[Fund_privateclient_or_AIM_exists]])</f>
        <v>0</v>
      </c>
      <c r="Y33"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 spans="1:30" ht="75" customHeight="1" x14ac:dyDescent="0.25">
      <c r="A34" s="40" t="s">
        <v>680</v>
      </c>
      <c r="B34" s="41" t="s">
        <v>405</v>
      </c>
      <c r="C34" s="81" t="s">
        <v>1069</v>
      </c>
      <c r="D34" s="81" t="s">
        <v>786</v>
      </c>
      <c r="E34" s="81" t="e" cm="1">
        <f t="array" aca="1" ref="E34" ca="1">_xll.BDP(PreferredList[[#This Row],[Bloomberg_ticker]],"CITY_OF_DOMICILE")</f>
        <v>#NAME?</v>
      </c>
      <c r="F34" s="41" t="s">
        <v>9</v>
      </c>
      <c r="G34" s="41" t="s">
        <v>494</v>
      </c>
      <c r="H34" s="42">
        <v>44732</v>
      </c>
      <c r="I34" s="41" t="s">
        <v>655</v>
      </c>
      <c r="J34" s="41" t="s">
        <v>148</v>
      </c>
      <c r="K34" s="41" t="s">
        <v>520</v>
      </c>
      <c r="L34" s="43" t="s">
        <v>635</v>
      </c>
      <c r="M34" s="44">
        <f>_xlfn.XLOOKUP(PreferredList[[#This Row],[Equity_region_alternative]],'[3]# Ratios ORDER'!$A:$A,'[3]# Ratios ORDER'!$B:$B)</f>
        <v>9</v>
      </c>
      <c r="N34" s="45" t="str" cm="1">
        <f t="array" aca="1" ref="N3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 s="41"/>
      <c r="P34" s="42"/>
      <c r="Q34" s="46" t="str" cm="1">
        <f t="array" aca="1" ref="Q3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 s="41"/>
      <c r="S34" s="41"/>
      <c r="T34" s="41"/>
      <c r="U34" s="41"/>
      <c r="V34" s="41" t="s">
        <v>560</v>
      </c>
      <c r="W34" s="47"/>
      <c r="X34" s="48" t="b">
        <f ca="1">OR(PreferredList[[#This Row],[Fund_balanced_exists]:[Fund_privateclient_or_AIM_exists]])</f>
        <v>0</v>
      </c>
      <c r="Y3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5" spans="1:30" ht="75" customHeight="1" x14ac:dyDescent="0.25">
      <c r="A35" s="40" t="s">
        <v>164</v>
      </c>
      <c r="B35" s="41" t="s">
        <v>415</v>
      </c>
      <c r="C35" s="81" t="s">
        <v>1070</v>
      </c>
      <c r="D35" s="81" t="s">
        <v>788</v>
      </c>
      <c r="E35" s="81" t="e" cm="1">
        <f t="array" aca="1" ref="E35" ca="1">_xll.BDP(PreferredList[[#This Row],[Bloomberg_ticker]],"CITY_OF_DOMICILE")</f>
        <v>#NAME?</v>
      </c>
      <c r="F35" s="41" t="s">
        <v>9</v>
      </c>
      <c r="G35" s="41" t="s">
        <v>494</v>
      </c>
      <c r="H35" s="42">
        <v>44732</v>
      </c>
      <c r="I35" s="41" t="s">
        <v>655</v>
      </c>
      <c r="J35" s="41" t="s">
        <v>411</v>
      </c>
      <c r="K35" s="41" t="s">
        <v>508</v>
      </c>
      <c r="L35" s="43" t="s">
        <v>633</v>
      </c>
      <c r="M35" s="44">
        <f>_xlfn.XLOOKUP(PreferredList[[#This Row],[Equity_region_alternative]],'[3]# Ratios ORDER'!$A:$A,'[3]# Ratios ORDER'!$B:$B)</f>
        <v>6</v>
      </c>
      <c r="N35" s="45" t="str" cm="1">
        <f t="array" aca="1" ref="N3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 s="41"/>
      <c r="P35" s="42"/>
      <c r="Q35" s="46" t="str" cm="1">
        <f t="array" aca="1" ref="Q3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 s="41"/>
      <c r="S35" s="41"/>
      <c r="T35" s="41"/>
      <c r="U35" s="41"/>
      <c r="V35" s="41" t="s">
        <v>560</v>
      </c>
      <c r="W35" s="47"/>
      <c r="X35" s="48" t="b">
        <f ca="1">OR(PreferredList[[#This Row],[Fund_balanced_exists]:[Fund_privateclient_or_AIM_exists]])</f>
        <v>0</v>
      </c>
      <c r="Y3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 spans="1:30" ht="75" customHeight="1" x14ac:dyDescent="0.25">
      <c r="A36" s="40" t="s">
        <v>641</v>
      </c>
      <c r="B36" s="41" t="s">
        <v>397</v>
      </c>
      <c r="C36" s="81" t="s">
        <v>1071</v>
      </c>
      <c r="D36" s="81" t="s">
        <v>786</v>
      </c>
      <c r="E36" s="81" t="e" cm="1">
        <f t="array" aca="1" ref="E36" ca="1">_xll.BDP(PreferredList[[#This Row],[Bloomberg_ticker]],"CITY_OF_DOMICILE")</f>
        <v>#NAME?</v>
      </c>
      <c r="F36" s="41" t="s">
        <v>9</v>
      </c>
      <c r="G36" s="41" t="s">
        <v>494</v>
      </c>
      <c r="H36" s="42">
        <v>44732</v>
      </c>
      <c r="I36" s="41" t="s">
        <v>655</v>
      </c>
      <c r="J36" s="41" t="s">
        <v>148</v>
      </c>
      <c r="K36" s="41" t="s">
        <v>517</v>
      </c>
      <c r="L36" s="43" t="s">
        <v>631</v>
      </c>
      <c r="M36" s="44">
        <f>_xlfn.XLOOKUP(PreferredList[[#This Row],[Equity_region_alternative]],'[3]# Ratios ORDER'!$A:$A,'[3]# Ratios ORDER'!$B:$B)</f>
        <v>8</v>
      </c>
      <c r="N36" s="45" t="str" cm="1">
        <f t="array" aca="1" ref="N3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 s="41"/>
      <c r="P36" s="42"/>
      <c r="Q36" s="46" t="str" cm="1">
        <f t="array" aca="1" ref="Q3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 s="41"/>
      <c r="S36" s="41"/>
      <c r="T36" s="41"/>
      <c r="U36" s="41"/>
      <c r="V36" s="41" t="s">
        <v>560</v>
      </c>
      <c r="W36" s="47"/>
      <c r="X36" s="48" t="b">
        <f ca="1">OR(PreferredList[[#This Row],[Fund_balanced_exists]:[Fund_privateclient_or_AIM_exists]])</f>
        <v>0</v>
      </c>
      <c r="Y3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 spans="1:30" ht="75" customHeight="1" x14ac:dyDescent="0.25">
      <c r="A37" s="40" t="s">
        <v>40</v>
      </c>
      <c r="B37" s="41" t="s">
        <v>691</v>
      </c>
      <c r="C37" s="81" t="s">
        <v>1072</v>
      </c>
      <c r="D37" s="81" t="s">
        <v>793</v>
      </c>
      <c r="E37" s="81" t="e" cm="1">
        <f t="array" aca="1" ref="E37" ca="1">_xll.BDP(PreferredList[[#This Row],[Bloomberg_ticker]],"CITY_OF_DOMICILE")</f>
        <v>#NAME?</v>
      </c>
      <c r="F37" s="41" t="s">
        <v>9</v>
      </c>
      <c r="G37" s="41" t="s">
        <v>494</v>
      </c>
      <c r="H37" s="42">
        <v>44732</v>
      </c>
      <c r="I37" s="41" t="s">
        <v>655</v>
      </c>
      <c r="J37" s="41" t="s">
        <v>148</v>
      </c>
      <c r="K37" s="41" t="s">
        <v>478</v>
      </c>
      <c r="L37" s="43" t="s">
        <v>631</v>
      </c>
      <c r="M37" s="44">
        <f>_xlfn.XLOOKUP(PreferredList[[#This Row],[Equity_region_alternative]],'[3]# Ratios ORDER'!$A:$A,'[3]# Ratios ORDER'!$B:$B)</f>
        <v>8</v>
      </c>
      <c r="N37" s="45" t="str" cm="1">
        <f t="array" aca="1" ref="N3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 s="41"/>
      <c r="P37" s="42"/>
      <c r="Q37" s="46" t="str" cm="1">
        <f t="array" aca="1" ref="Q3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 s="41"/>
      <c r="S37" s="41"/>
      <c r="T37" s="41"/>
      <c r="U37" s="41"/>
      <c r="V37" s="41" t="s">
        <v>560</v>
      </c>
      <c r="W37" s="47"/>
      <c r="X37" s="48" t="b">
        <f ca="1">OR(PreferredList[[#This Row],[Fund_balanced_exists]:[Fund_privateclient_or_AIM_exists]])</f>
        <v>0</v>
      </c>
      <c r="Y37"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7"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 spans="1:30" ht="75" customHeight="1" x14ac:dyDescent="0.25">
      <c r="A38" s="40" t="s">
        <v>302</v>
      </c>
      <c r="B38" s="41" t="s">
        <v>303</v>
      </c>
      <c r="C38" s="81" t="s">
        <v>1073</v>
      </c>
      <c r="D38" s="81" t="s">
        <v>789</v>
      </c>
      <c r="E38" s="81" t="e" cm="1">
        <f t="array" aca="1" ref="E38" ca="1">_xll.BDP(PreferredList[[#This Row],[Bloomberg_ticker]],"CITY_OF_DOMICILE")</f>
        <v>#NAME?</v>
      </c>
      <c r="F38" s="41" t="s">
        <v>9</v>
      </c>
      <c r="G38" s="41" t="s">
        <v>494</v>
      </c>
      <c r="H38" s="42">
        <v>44718</v>
      </c>
      <c r="I38" s="41" t="s">
        <v>656</v>
      </c>
      <c r="J38" s="41" t="s">
        <v>162</v>
      </c>
      <c r="K38" s="41" t="s">
        <v>504</v>
      </c>
      <c r="L38" s="43" t="s">
        <v>629</v>
      </c>
      <c r="M38" s="44">
        <f>_xlfn.XLOOKUP(PreferredList[[#This Row],[Equity_region_alternative]],'[3]# Ratios ORDER'!$A:$A,'[3]# Ratios ORDER'!$B:$B)</f>
        <v>4</v>
      </c>
      <c r="N38" s="45" t="str" cm="1">
        <f t="array" aca="1" ref="N3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 s="41"/>
      <c r="P38" s="42"/>
      <c r="Q38" s="46" t="str" cm="1">
        <f t="array" aca="1" ref="Q3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 s="41" t="s">
        <v>560</v>
      </c>
      <c r="S38" s="41"/>
      <c r="T38" s="41" t="s">
        <v>560</v>
      </c>
      <c r="U38" s="41"/>
      <c r="V38" s="41"/>
      <c r="W38" s="47"/>
      <c r="X38" s="48" t="b">
        <f ca="1">OR(PreferredList[[#This Row],[Fund_balanced_exists]:[Fund_privateclient_or_AIM_exists]])</f>
        <v>0</v>
      </c>
      <c r="Y38"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8"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8"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8"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8"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 spans="1:30" ht="75" customHeight="1" x14ac:dyDescent="0.25">
      <c r="A39" s="40" t="s">
        <v>351</v>
      </c>
      <c r="B39" s="41" t="s">
        <v>352</v>
      </c>
      <c r="C39" s="81" t="s">
        <v>1074</v>
      </c>
      <c r="D39" s="81" t="s">
        <v>796</v>
      </c>
      <c r="E39" s="81" t="e" cm="1">
        <f t="array" aca="1" ref="E39" ca="1">_xll.BDP(PreferredList[[#This Row],[Bloomberg_ticker]],"CITY_OF_DOMICILE")</f>
        <v>#NAME?</v>
      </c>
      <c r="F39" s="41" t="s">
        <v>9</v>
      </c>
      <c r="G39" s="41" t="s">
        <v>493</v>
      </c>
      <c r="H39" s="42">
        <v>44718</v>
      </c>
      <c r="I39" s="41" t="s">
        <v>655</v>
      </c>
      <c r="J39" s="41" t="s">
        <v>144</v>
      </c>
      <c r="K39" s="41" t="s">
        <v>516</v>
      </c>
      <c r="L39" s="43" t="s">
        <v>140</v>
      </c>
      <c r="M39" s="44">
        <f>_xlfn.XLOOKUP(PreferredList[[#This Row],[Equity_region_alternative]],'[3]# Ratios ORDER'!$A:$A,'[3]# Ratios ORDER'!$B:$B)</f>
        <v>2</v>
      </c>
      <c r="N39" s="45" t="str" cm="1">
        <f t="array" aca="1" ref="N3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 s="41"/>
      <c r="P39" s="42"/>
      <c r="Q39" s="46" t="str" cm="1">
        <f t="array" aca="1" ref="Q3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 s="41"/>
      <c r="S39" s="41"/>
      <c r="T39" s="41" t="s">
        <v>560</v>
      </c>
      <c r="U39" s="41"/>
      <c r="V39" s="41"/>
      <c r="W39" s="47"/>
      <c r="X39" s="48" t="b">
        <f ca="1">OR(PreferredList[[#This Row],[Fund_balanced_exists]:[Fund_privateclient_or_AIM_exists]])</f>
        <v>1</v>
      </c>
      <c r="Y3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 spans="1:30" ht="75" customHeight="1" x14ac:dyDescent="0.25">
      <c r="A40" s="40" t="s">
        <v>16</v>
      </c>
      <c r="B40" s="41" t="s">
        <v>1047</v>
      </c>
      <c r="C40" s="81" t="s">
        <v>1075</v>
      </c>
      <c r="D40" s="81" t="s">
        <v>787</v>
      </c>
      <c r="E40" s="81" t="e" cm="1">
        <f t="array" aca="1" ref="E40" ca="1">_xll.BDP(PreferredList[[#This Row],[Bloomberg_ticker]],"CITY_OF_DOMICILE")</f>
        <v>#NAME?</v>
      </c>
      <c r="F40" s="41" t="s">
        <v>9</v>
      </c>
      <c r="G40" s="41" t="s">
        <v>494</v>
      </c>
      <c r="H40" s="42">
        <v>44718</v>
      </c>
      <c r="I40" s="41" t="s">
        <v>655</v>
      </c>
      <c r="J40" s="41" t="s">
        <v>140</v>
      </c>
      <c r="K40" s="41" t="s">
        <v>141</v>
      </c>
      <c r="L40" s="43" t="s">
        <v>140</v>
      </c>
      <c r="M40" s="44">
        <f>_xlfn.XLOOKUP(PreferredList[[#This Row],[Equity_region_alternative]],'[3]# Ratios ORDER'!$A:$A,'[3]# Ratios ORDER'!$B:$B)</f>
        <v>2</v>
      </c>
      <c r="N40" s="45" t="str" cm="1">
        <f t="array" aca="1" ref="N4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 s="41"/>
      <c r="P40" s="42"/>
      <c r="Q40" s="46" t="str" cm="1">
        <f t="array" aca="1" ref="Q4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 s="41"/>
      <c r="S40" s="41" t="s">
        <v>560</v>
      </c>
      <c r="T40" s="41"/>
      <c r="U40" s="41"/>
      <c r="V40" s="41"/>
      <c r="W40" s="47"/>
      <c r="X40" s="48" t="b">
        <f ca="1">OR(PreferredList[[#This Row],[Fund_balanced_exists]:[Fund_privateclient_or_AIM_exists]])</f>
        <v>0</v>
      </c>
      <c r="Y40"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0"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0"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0"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 spans="1:30" ht="75" customHeight="1" x14ac:dyDescent="0.25">
      <c r="A41" s="40" t="s">
        <v>55</v>
      </c>
      <c r="B41" s="41" t="s">
        <v>1055</v>
      </c>
      <c r="C41" s="81" t="s">
        <v>1076</v>
      </c>
      <c r="D41" s="81" t="s">
        <v>787</v>
      </c>
      <c r="E41" s="81" t="e" cm="1">
        <f t="array" aca="1" ref="E41" ca="1">_xll.BDP(PreferredList[[#This Row],[Bloomberg_ticker]],"CITY_OF_DOMICILE")</f>
        <v>#NAME?</v>
      </c>
      <c r="F41" s="41" t="s">
        <v>9</v>
      </c>
      <c r="G41" s="41" t="s">
        <v>494</v>
      </c>
      <c r="H41" s="42">
        <v>44718</v>
      </c>
      <c r="I41" s="41" t="s">
        <v>655</v>
      </c>
      <c r="J41" s="41" t="s">
        <v>46</v>
      </c>
      <c r="K41" s="41" t="s">
        <v>46</v>
      </c>
      <c r="L41" s="43" t="s">
        <v>46</v>
      </c>
      <c r="M41" s="44">
        <f>_xlfn.XLOOKUP(PreferredList[[#This Row],[Equity_region_alternative]],'[3]# Ratios ORDER'!$A:$A,'[3]# Ratios ORDER'!$B:$B)</f>
        <v>3</v>
      </c>
      <c r="N41" s="45" t="str" cm="1">
        <f t="array" aca="1" ref="N4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1" s="41"/>
      <c r="P41" s="42"/>
      <c r="Q41" s="46" t="str" cm="1">
        <f t="array" aca="1" ref="Q4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1" s="41" t="s">
        <v>560</v>
      </c>
      <c r="S41" s="41"/>
      <c r="T41" s="41"/>
      <c r="U41" s="41"/>
      <c r="V41" s="41"/>
      <c r="W41" s="47"/>
      <c r="X41" s="48" t="b">
        <f ca="1">OR(PreferredList[[#This Row],[Fund_balanced_exists]:[Fund_privateclient_or_AIM_exists]])</f>
        <v>0</v>
      </c>
      <c r="Y41"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1"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2" spans="1:30" ht="75" customHeight="1" x14ac:dyDescent="0.25">
      <c r="A42" s="40" t="s">
        <v>469</v>
      </c>
      <c r="B42" s="41" t="s">
        <v>386</v>
      </c>
      <c r="C42" s="81" t="s">
        <v>1077</v>
      </c>
      <c r="D42" s="81" t="s">
        <v>786</v>
      </c>
      <c r="E42" s="81" t="e" cm="1">
        <f t="array" aca="1" ref="E42" ca="1">_xll.BDP(PreferredList[[#This Row],[Bloomberg_ticker]],"CITY_OF_DOMICILE")</f>
        <v>#NAME?</v>
      </c>
      <c r="F42" s="41" t="s">
        <v>9</v>
      </c>
      <c r="G42" s="41" t="s">
        <v>493</v>
      </c>
      <c r="H42" s="42">
        <v>44718</v>
      </c>
      <c r="I42" s="41" t="s">
        <v>655</v>
      </c>
      <c r="J42" s="41" t="s">
        <v>148</v>
      </c>
      <c r="K42" s="41" t="s">
        <v>517</v>
      </c>
      <c r="L42" s="43" t="s">
        <v>631</v>
      </c>
      <c r="M42" s="44">
        <f>_xlfn.XLOOKUP(PreferredList[[#This Row],[Equity_region_alternative]],'[3]# Ratios ORDER'!$A:$A,'[3]# Ratios ORDER'!$B:$B)</f>
        <v>8</v>
      </c>
      <c r="N42" s="45" t="str" cm="1">
        <f t="array" aca="1" ref="N4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2" s="41"/>
      <c r="P42" s="42"/>
      <c r="Q42" s="46" t="str" cm="1">
        <f t="array" aca="1" ref="Q4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2" s="41" t="s">
        <v>560</v>
      </c>
      <c r="S42" s="41"/>
      <c r="T42" s="41" t="s">
        <v>560</v>
      </c>
      <c r="U42" s="41"/>
      <c r="V42" s="41"/>
      <c r="W42" s="47"/>
      <c r="X42" s="48" t="b">
        <f ca="1">OR(PreferredList[[#This Row],[Fund_balanced_exists]:[Fund_privateclient_or_AIM_exists]])</f>
        <v>1</v>
      </c>
      <c r="Y4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4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3" spans="1:30" ht="75" customHeight="1" x14ac:dyDescent="0.25">
      <c r="A43" s="40" t="s">
        <v>653</v>
      </c>
      <c r="B43" s="41" t="s">
        <v>312</v>
      </c>
      <c r="C43" s="81" t="s">
        <v>1078</v>
      </c>
      <c r="D43" s="81" t="s">
        <v>789</v>
      </c>
      <c r="E43" s="81" t="e" cm="1">
        <f t="array" aca="1" ref="E43" ca="1">_xll.BDP(PreferredList[[#This Row],[Bloomberg_ticker]],"CITY_OF_DOMICILE")</f>
        <v>#NAME?</v>
      </c>
      <c r="F43" s="41" t="s">
        <v>9</v>
      </c>
      <c r="G43" s="41" t="s">
        <v>494</v>
      </c>
      <c r="H43" s="42">
        <v>44718</v>
      </c>
      <c r="I43" s="41" t="s">
        <v>654</v>
      </c>
      <c r="J43" s="41" t="s">
        <v>140</v>
      </c>
      <c r="K43" s="41" t="s">
        <v>516</v>
      </c>
      <c r="L43" s="43" t="s">
        <v>140</v>
      </c>
      <c r="M43" s="44">
        <f>_xlfn.XLOOKUP(PreferredList[[#This Row],[Equity_region_alternative]],'[3]# Ratios ORDER'!$A:$A,'[3]# Ratios ORDER'!$B:$B)</f>
        <v>2</v>
      </c>
      <c r="N43" s="45" t="str" cm="1">
        <f t="array" aca="1" ref="N4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3" s="41"/>
      <c r="P43" s="42"/>
      <c r="Q43" s="46" t="str" cm="1">
        <f t="array" aca="1" ref="Q4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3" s="41" t="s">
        <v>560</v>
      </c>
      <c r="S43" s="41"/>
      <c r="T43" s="41" t="s">
        <v>560</v>
      </c>
      <c r="U43" s="41"/>
      <c r="V43" s="41"/>
      <c r="W43" s="47"/>
      <c r="X43" s="48" t="b">
        <f ca="1">OR(PreferredList[[#This Row],[Fund_balanced_exists]:[Fund_privateclient_or_AIM_exists]])</f>
        <v>0</v>
      </c>
      <c r="Y43"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3"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3"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3"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3"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3"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4" spans="1:30" ht="75" customHeight="1" x14ac:dyDescent="0.25">
      <c r="A44" s="40" t="s">
        <v>326</v>
      </c>
      <c r="B44" s="41" t="s">
        <v>327</v>
      </c>
      <c r="C44" s="81" t="s">
        <v>1079</v>
      </c>
      <c r="D44" s="81" t="s">
        <v>788</v>
      </c>
      <c r="E44" s="81" t="e" cm="1">
        <f t="array" aca="1" ref="E44" ca="1">_xll.BDP(PreferredList[[#This Row],[Bloomberg_ticker]],"CITY_OF_DOMICILE")</f>
        <v>#NAME?</v>
      </c>
      <c r="F44" s="41" t="s">
        <v>9</v>
      </c>
      <c r="G44" s="41" t="s">
        <v>494</v>
      </c>
      <c r="H44" s="42">
        <v>44718</v>
      </c>
      <c r="I44" s="41" t="s">
        <v>652</v>
      </c>
      <c r="J44" s="41" t="s">
        <v>162</v>
      </c>
      <c r="K44" s="41" t="s">
        <v>504</v>
      </c>
      <c r="L44" s="43" t="s">
        <v>629</v>
      </c>
      <c r="M44" s="44">
        <f>_xlfn.XLOOKUP(PreferredList[[#This Row],[Equity_region_alternative]],'[3]# Ratios ORDER'!$A:$A,'[3]# Ratios ORDER'!$B:$B)</f>
        <v>4</v>
      </c>
      <c r="N44" s="45" t="str" cm="1">
        <f t="array" aca="1" ref="N4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4" s="41"/>
      <c r="P44" s="42"/>
      <c r="Q44" s="46" t="str" cm="1">
        <f t="array" aca="1" ref="Q4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4" s="41" t="s">
        <v>560</v>
      </c>
      <c r="S44" s="41"/>
      <c r="T44" s="41" t="s">
        <v>560</v>
      </c>
      <c r="U44" s="41"/>
      <c r="V44" s="41"/>
      <c r="W44" s="47"/>
      <c r="X44" s="48" t="b">
        <f ca="1">OR(PreferredList[[#This Row],[Fund_balanced_exists]:[Fund_privateclient_or_AIM_exists]])</f>
        <v>0</v>
      </c>
      <c r="Y4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5" spans="1:30" ht="75" customHeight="1" x14ac:dyDescent="0.25">
      <c r="A45" s="40" t="s">
        <v>477</v>
      </c>
      <c r="B45" s="41" t="s">
        <v>692</v>
      </c>
      <c r="C45" s="81" t="s">
        <v>1080</v>
      </c>
      <c r="D45" s="81" t="s">
        <v>786</v>
      </c>
      <c r="E45" s="81" t="e" cm="1">
        <f t="array" aca="1" ref="E45" ca="1">_xll.BDP(PreferredList[[#This Row],[Bloomberg_ticker]],"CITY_OF_DOMICILE")</f>
        <v>#NAME?</v>
      </c>
      <c r="F45" s="41" t="s">
        <v>9</v>
      </c>
      <c r="G45" s="41" t="s">
        <v>493</v>
      </c>
      <c r="H45" s="42">
        <v>44718</v>
      </c>
      <c r="I45" s="41" t="s">
        <v>650</v>
      </c>
      <c r="J45" s="41" t="s">
        <v>148</v>
      </c>
      <c r="K45" s="41" t="s">
        <v>515</v>
      </c>
      <c r="L45" s="43" t="s">
        <v>631</v>
      </c>
      <c r="M45" s="44">
        <f>_xlfn.XLOOKUP(PreferredList[[#This Row],[Equity_region_alternative]],'[3]# Ratios ORDER'!$A:$A,'[3]# Ratios ORDER'!$B:$B)</f>
        <v>8</v>
      </c>
      <c r="N45" s="45" t="str" cm="1">
        <f t="array" aca="1" ref="N4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5" s="41"/>
      <c r="P45" s="42"/>
      <c r="Q45" s="46" t="str" cm="1">
        <f t="array" aca="1" ref="Q4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5" s="41" t="s">
        <v>560</v>
      </c>
      <c r="S45" s="41" t="s">
        <v>560</v>
      </c>
      <c r="T45" s="41" t="s">
        <v>560</v>
      </c>
      <c r="U45" s="41"/>
      <c r="V45" s="41"/>
      <c r="W45" s="47"/>
      <c r="X45" s="48" t="b">
        <f ca="1">OR(PreferredList[[#This Row],[Fund_balanced_exists]:[Fund_privateclient_or_AIM_exists]])</f>
        <v>1</v>
      </c>
      <c r="Y4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4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6" spans="1:30" ht="75" customHeight="1" x14ac:dyDescent="0.25">
      <c r="A46" s="40" t="s">
        <v>188</v>
      </c>
      <c r="B46" s="41" t="s">
        <v>189</v>
      </c>
      <c r="C46" s="81" t="s">
        <v>1081</v>
      </c>
      <c r="D46" s="81" t="s">
        <v>790</v>
      </c>
      <c r="E46" s="81" t="e" cm="1">
        <f t="array" aca="1" ref="E46" ca="1">_xll.BDP(PreferredList[[#This Row],[Bloomberg_ticker]],"CITY_OF_DOMICILE")</f>
        <v>#NAME?</v>
      </c>
      <c r="F46" s="41" t="s">
        <v>9</v>
      </c>
      <c r="G46" s="41" t="s">
        <v>494</v>
      </c>
      <c r="H46" s="42">
        <v>44718</v>
      </c>
      <c r="I46" s="41" t="s">
        <v>655</v>
      </c>
      <c r="J46" s="41" t="s">
        <v>10</v>
      </c>
      <c r="K46" s="41" t="s">
        <v>503</v>
      </c>
      <c r="L46" s="43" t="s">
        <v>10</v>
      </c>
      <c r="M46" s="44">
        <f>_xlfn.XLOOKUP(PreferredList[[#This Row],[Equity_region_alternative]],'[3]# Ratios ORDER'!$A:$A,'[3]# Ratios ORDER'!$B:$B)</f>
        <v>1</v>
      </c>
      <c r="N46" s="45" t="str" cm="1">
        <f t="array" aca="1" ref="N4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6" s="41"/>
      <c r="P46" s="42"/>
      <c r="Q46" s="46" t="str" cm="1">
        <f t="array" aca="1" ref="Q4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6" s="41"/>
      <c r="S46" s="41" t="s">
        <v>560</v>
      </c>
      <c r="T46" s="41"/>
      <c r="U46" s="41"/>
      <c r="V46" s="41"/>
      <c r="W46" s="47"/>
      <c r="X46" s="48" t="b">
        <f ca="1">OR(PreferredList[[#This Row],[Fund_balanced_exists]:[Fund_privateclient_or_AIM_exists]])</f>
        <v>0</v>
      </c>
      <c r="Y4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7" spans="1:30" ht="75" customHeight="1" x14ac:dyDescent="0.25">
      <c r="A47" s="40" t="s">
        <v>305</v>
      </c>
      <c r="B47" s="41" t="s">
        <v>306</v>
      </c>
      <c r="C47" s="81" t="s">
        <v>1082</v>
      </c>
      <c r="D47" s="81" t="s">
        <v>789</v>
      </c>
      <c r="E47" s="81" t="e" cm="1">
        <f t="array" aca="1" ref="E47" ca="1">_xll.BDP(PreferredList[[#This Row],[Bloomberg_ticker]],"CITY_OF_DOMICILE")</f>
        <v>#NAME?</v>
      </c>
      <c r="F47" s="41" t="s">
        <v>9</v>
      </c>
      <c r="G47" s="41" t="s">
        <v>494</v>
      </c>
      <c r="H47" s="42">
        <v>44718</v>
      </c>
      <c r="I47" s="41" t="s">
        <v>655</v>
      </c>
      <c r="J47" s="41" t="s">
        <v>10</v>
      </c>
      <c r="K47" s="41" t="s">
        <v>503</v>
      </c>
      <c r="L47" s="43" t="s">
        <v>10</v>
      </c>
      <c r="M47" s="44">
        <f>_xlfn.XLOOKUP(PreferredList[[#This Row],[Equity_region_alternative]],'[3]# Ratios ORDER'!$A:$A,'[3]# Ratios ORDER'!$B:$B)</f>
        <v>1</v>
      </c>
      <c r="N47" s="45" t="str" cm="1">
        <f t="array" aca="1" ref="N4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7" s="41"/>
      <c r="P47" s="42"/>
      <c r="Q47" s="46" t="str" cm="1">
        <f t="array" aca="1" ref="Q4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7" s="41"/>
      <c r="S47" s="41" t="s">
        <v>560</v>
      </c>
      <c r="T47" s="41"/>
      <c r="U47" s="41"/>
      <c r="V47" s="41"/>
      <c r="W47" s="47"/>
      <c r="X47" s="48" t="b">
        <f ca="1">OR(PreferredList[[#This Row],[Fund_balanced_exists]:[Fund_privateclient_or_AIM_exists]])</f>
        <v>0</v>
      </c>
      <c r="Y47"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7"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7"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7"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7"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7"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8" spans="1:30" ht="75" customHeight="1" x14ac:dyDescent="0.25">
      <c r="A48" s="40" t="s">
        <v>191</v>
      </c>
      <c r="B48" s="41" t="s">
        <v>192</v>
      </c>
      <c r="C48" s="81" t="s">
        <v>1064</v>
      </c>
      <c r="D48" s="81" t="s">
        <v>790</v>
      </c>
      <c r="E48" s="81" t="e" cm="1">
        <f t="array" aca="1" ref="E48" ca="1">_xll.BDP(PreferredList[[#This Row],[Bloomberg_ticker]],"CITY_OF_DOMICILE")</f>
        <v>#NAME?</v>
      </c>
      <c r="F48" s="41" t="s">
        <v>9</v>
      </c>
      <c r="G48" s="41" t="s">
        <v>493</v>
      </c>
      <c r="H48" s="42">
        <v>44718</v>
      </c>
      <c r="I48" s="41" t="s">
        <v>651</v>
      </c>
      <c r="J48" s="41" t="s">
        <v>177</v>
      </c>
      <c r="K48" s="41" t="s">
        <v>503</v>
      </c>
      <c r="L48" s="43" t="s">
        <v>10</v>
      </c>
      <c r="M48" s="44">
        <f>_xlfn.XLOOKUP(PreferredList[[#This Row],[Equity_region_alternative]],'[3]# Ratios ORDER'!$A:$A,'[3]# Ratios ORDER'!$B:$B)</f>
        <v>1</v>
      </c>
      <c r="N48" s="45" t="str" cm="1">
        <f t="array" aca="1" ref="N4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8" s="41"/>
      <c r="P48" s="42"/>
      <c r="Q48" s="46" t="str" cm="1">
        <f t="array" aca="1" ref="Q4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8" s="41" t="s">
        <v>560</v>
      </c>
      <c r="S48" s="41" t="s">
        <v>560</v>
      </c>
      <c r="T48" s="41"/>
      <c r="U48" s="41"/>
      <c r="V48" s="41"/>
      <c r="W48" s="47"/>
      <c r="X48" s="48" t="b">
        <f ca="1">OR(PreferredList[[#This Row],[Fund_balanced_exists]:[Fund_privateclient_or_AIM_exists]])</f>
        <v>0</v>
      </c>
      <c r="Y48"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8"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8"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8"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8"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8"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9" spans="1:30" ht="75" customHeight="1" x14ac:dyDescent="0.25">
      <c r="A49" s="40" t="s">
        <v>237</v>
      </c>
      <c r="B49" s="41" t="s">
        <v>238</v>
      </c>
      <c r="C49" s="81" t="s">
        <v>1087</v>
      </c>
      <c r="D49" s="81" t="s">
        <v>1338</v>
      </c>
      <c r="E49" s="81" t="e" cm="1">
        <f t="array" aca="1" ref="E49" ca="1">_xll.BDP(PreferredList[[#This Row],[Bloomberg_ticker]],"CITY_OF_DOMICILE")</f>
        <v>#NAME?</v>
      </c>
      <c r="F49" s="41" t="s">
        <v>62</v>
      </c>
      <c r="G49" s="41" t="s">
        <v>494</v>
      </c>
      <c r="H49" s="42">
        <v>44713</v>
      </c>
      <c r="I49" s="41"/>
      <c r="J49" s="41"/>
      <c r="K49" s="41"/>
      <c r="L49" s="43"/>
      <c r="M49" s="44">
        <f>_xlfn.XLOOKUP(PreferredList[[#This Row],[Equity_region_alternative]],'[3]# Ratios ORDER'!$A:$A,'[3]# Ratios ORDER'!$B:$B)</f>
        <v>0</v>
      </c>
      <c r="N49" s="45" t="str" cm="1">
        <f t="array" aca="1" ref="N4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9" s="41" t="s">
        <v>217</v>
      </c>
      <c r="P49" s="42">
        <v>44764</v>
      </c>
      <c r="Q49" s="46" t="str" cm="1">
        <f t="array" aca="1" ref="Q4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49" s="41" t="s">
        <v>560</v>
      </c>
      <c r="S49" s="41" t="s">
        <v>560</v>
      </c>
      <c r="T49" s="41" t="s">
        <v>560</v>
      </c>
      <c r="U49" s="41"/>
      <c r="V49" s="41"/>
      <c r="W49" s="47" t="s">
        <v>560</v>
      </c>
      <c r="X49" s="48" t="b">
        <f ca="1">OR(PreferredList[[#This Row],[Fund_balanced_exists]:[Fund_privateclient_or_AIM_exists]])</f>
        <v>0</v>
      </c>
      <c r="Y4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0" spans="1:30" ht="75" customHeight="1" x14ac:dyDescent="0.25">
      <c r="A50" s="40" t="s">
        <v>219</v>
      </c>
      <c r="B50" s="41" t="s">
        <v>672</v>
      </c>
      <c r="C50" s="81" t="s">
        <v>1085</v>
      </c>
      <c r="D50" s="81" t="s">
        <v>1338</v>
      </c>
      <c r="E50" s="81" t="e" cm="1">
        <f t="array" aca="1" ref="E50" ca="1">_xll.BDP(PreferredList[[#This Row],[Bloomberg_ticker]],"CITY_OF_DOMICILE")</f>
        <v>#NAME?</v>
      </c>
      <c r="F50" s="41" t="s">
        <v>62</v>
      </c>
      <c r="G50" s="41" t="s">
        <v>494</v>
      </c>
      <c r="H50" s="42">
        <v>44713</v>
      </c>
      <c r="I50" s="41"/>
      <c r="J50" s="41"/>
      <c r="K50" s="41"/>
      <c r="L50" s="43"/>
      <c r="M50" s="44">
        <f>_xlfn.XLOOKUP(PreferredList[[#This Row],[Equity_region_alternative]],'[3]# Ratios ORDER'!$A:$A,'[3]# Ratios ORDER'!$B:$B)</f>
        <v>0</v>
      </c>
      <c r="N50" s="45" t="str" cm="1">
        <f t="array" aca="1" ref="N5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0" s="41" t="s">
        <v>217</v>
      </c>
      <c r="P50" s="42" t="s">
        <v>220</v>
      </c>
      <c r="Q50" s="46" cm="1">
        <f t="array" aca="1" ref="Q5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0.57260273972602738</v>
      </c>
      <c r="R50" s="41" t="s">
        <v>560</v>
      </c>
      <c r="S50" s="41"/>
      <c r="T50" s="41" t="s">
        <v>560</v>
      </c>
      <c r="U50" s="41"/>
      <c r="V50" s="41"/>
      <c r="W50" s="47" t="s">
        <v>560</v>
      </c>
      <c r="X50" s="48" t="b">
        <f ca="1">OR(PreferredList[[#This Row],[Fund_balanced_exists]:[Fund_privateclient_or_AIM_exists]])</f>
        <v>0</v>
      </c>
      <c r="Y50"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50"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0"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50"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0"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0"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1" spans="1:30" ht="75" customHeight="1" x14ac:dyDescent="0.25">
      <c r="A51" s="40" t="s">
        <v>661</v>
      </c>
      <c r="B51" s="41" t="s">
        <v>662</v>
      </c>
      <c r="C51" s="81" t="s">
        <v>1090</v>
      </c>
      <c r="D51" s="81" t="s">
        <v>1338</v>
      </c>
      <c r="E51" s="81" t="e" cm="1">
        <f t="array" aca="1" ref="E51" ca="1">_xll.BDP(PreferredList[[#This Row],[Bloomberg_ticker]],"CITY_OF_DOMICILE")</f>
        <v>#NAME?</v>
      </c>
      <c r="F51" s="41" t="s">
        <v>62</v>
      </c>
      <c r="G51" s="41" t="s">
        <v>489</v>
      </c>
      <c r="H51" s="42">
        <v>44713</v>
      </c>
      <c r="I51" s="41" t="s">
        <v>655</v>
      </c>
      <c r="J51" s="41"/>
      <c r="K51" s="41"/>
      <c r="L51" s="43"/>
      <c r="M51" s="44">
        <f>_xlfn.XLOOKUP(PreferredList[[#This Row],[Equity_region_alternative]],'[3]# Ratios ORDER'!$A:$A,'[3]# Ratios ORDER'!$B:$B)</f>
        <v>0</v>
      </c>
      <c r="N51" s="45" t="str" cm="1">
        <f t="array" aca="1" ref="N5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1" s="41" t="s">
        <v>156</v>
      </c>
      <c r="P51" s="42">
        <v>45138</v>
      </c>
      <c r="Q51" s="46" cm="1">
        <f t="array" aca="1" ref="Q5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0.46849315068493153</v>
      </c>
      <c r="R51" s="41" t="s">
        <v>559</v>
      </c>
      <c r="S51" s="41"/>
      <c r="T51" s="41" t="s">
        <v>559</v>
      </c>
      <c r="U51" s="41"/>
      <c r="V51" s="41"/>
      <c r="W51" s="47"/>
      <c r="X51" s="48" t="b">
        <f ca="1">OR(PreferredList[[#This Row],[Fund_balanced_exists]:[Fund_privateclient_or_AIM_exists]])</f>
        <v>1</v>
      </c>
      <c r="Y51"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1"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1"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1"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1"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1"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2" spans="1:30" ht="75" customHeight="1" x14ac:dyDescent="0.25">
      <c r="A52" s="40" t="s">
        <v>657</v>
      </c>
      <c r="B52" s="41" t="s">
        <v>660</v>
      </c>
      <c r="C52" s="81" t="s">
        <v>1091</v>
      </c>
      <c r="D52" s="81" t="s">
        <v>1338</v>
      </c>
      <c r="E52" s="81" t="e" cm="1">
        <f t="array" aca="1" ref="E52" ca="1">_xll.BDP(PreferredList[[#This Row],[Bloomberg_ticker]],"CITY_OF_DOMICILE")</f>
        <v>#NAME?</v>
      </c>
      <c r="F52" s="41" t="s">
        <v>62</v>
      </c>
      <c r="G52" s="41" t="s">
        <v>489</v>
      </c>
      <c r="H52" s="42">
        <v>44713</v>
      </c>
      <c r="I52" s="41" t="s">
        <v>655</v>
      </c>
      <c r="J52" s="41"/>
      <c r="K52" s="41"/>
      <c r="L52" s="43"/>
      <c r="M52" s="44">
        <f>_xlfn.XLOOKUP(PreferredList[[#This Row],[Equity_region_alternative]],'[3]# Ratios ORDER'!$A:$A,'[3]# Ratios ORDER'!$B:$B)</f>
        <v>0</v>
      </c>
      <c r="N52" s="45" t="str" cm="1">
        <f t="array" aca="1" ref="N5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2" s="41" t="s">
        <v>156</v>
      </c>
      <c r="P52" s="42">
        <v>45306</v>
      </c>
      <c r="Q52" s="46" cm="1">
        <f t="array" aca="1" ref="Q5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0.92876712328767119</v>
      </c>
      <c r="R52" s="41" t="s">
        <v>559</v>
      </c>
      <c r="S52" s="41" t="s">
        <v>559</v>
      </c>
      <c r="T52" s="41" t="s">
        <v>559</v>
      </c>
      <c r="U52" s="41"/>
      <c r="V52" s="41"/>
      <c r="W52" s="47"/>
      <c r="X52" s="48" t="b">
        <f ca="1">OR(PreferredList[[#This Row],[Fund_balanced_exists]:[Fund_privateclient_or_AIM_exists]])</f>
        <v>1</v>
      </c>
      <c r="Y5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5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3" spans="1:30" ht="75" customHeight="1" x14ac:dyDescent="0.25">
      <c r="A53" s="40" t="s">
        <v>658</v>
      </c>
      <c r="B53" s="41" t="s">
        <v>659</v>
      </c>
      <c r="C53" s="81" t="s">
        <v>1092</v>
      </c>
      <c r="D53" s="81" t="s">
        <v>1338</v>
      </c>
      <c r="E53" s="81" t="e" cm="1">
        <f t="array" aca="1" ref="E53" ca="1">_xll.BDP(PreferredList[[#This Row],[Bloomberg_ticker]],"CITY_OF_DOMICILE")</f>
        <v>#NAME?</v>
      </c>
      <c r="F53" s="41" t="s">
        <v>62</v>
      </c>
      <c r="G53" s="41" t="s">
        <v>489</v>
      </c>
      <c r="H53" s="42">
        <v>44713</v>
      </c>
      <c r="I53" s="41" t="s">
        <v>655</v>
      </c>
      <c r="J53" s="41"/>
      <c r="K53" s="41"/>
      <c r="L53" s="43"/>
      <c r="M53" s="44">
        <f>_xlfn.XLOOKUP(PreferredList[[#This Row],[Equity_region_alternative]],'[3]# Ratios ORDER'!$A:$A,'[3]# Ratios ORDER'!$B:$B)</f>
        <v>0</v>
      </c>
      <c r="N53" s="45" t="str" cm="1">
        <f t="array" aca="1" ref="N5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3" s="41" t="s">
        <v>156</v>
      </c>
      <c r="P53" s="42">
        <v>45488</v>
      </c>
      <c r="Q53" s="46" cm="1">
        <f t="array" aca="1" ref="Q5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1.4273972602739726</v>
      </c>
      <c r="R53" s="41" t="s">
        <v>559</v>
      </c>
      <c r="S53" s="41" t="s">
        <v>559</v>
      </c>
      <c r="T53" s="41" t="s">
        <v>559</v>
      </c>
      <c r="U53" s="41"/>
      <c r="V53" s="41"/>
      <c r="W53" s="47"/>
      <c r="X53" s="48" t="b">
        <f ca="1">OR(PreferredList[[#This Row],[Fund_balanced_exists]:[Fund_privateclient_or_AIM_exists]])</f>
        <v>1</v>
      </c>
      <c r="Y53"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3"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53"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3"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3"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3"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4" spans="1:30" ht="75" customHeight="1" x14ac:dyDescent="0.25">
      <c r="A54" s="40" t="s">
        <v>439</v>
      </c>
      <c r="B54" s="41" t="s">
        <v>440</v>
      </c>
      <c r="C54" s="81" t="s">
        <v>1086</v>
      </c>
      <c r="D54" s="81" t="s">
        <v>1338</v>
      </c>
      <c r="E54" s="81" t="e" cm="1">
        <f t="array" aca="1" ref="E54" ca="1">_xll.BDP(PreferredList[[#This Row],[Bloomberg_ticker]],"CITY_OF_DOMICILE")</f>
        <v>#NAME?</v>
      </c>
      <c r="F54" s="41" t="s">
        <v>62</v>
      </c>
      <c r="G54" s="41" t="s">
        <v>494</v>
      </c>
      <c r="H54" s="42">
        <v>44713</v>
      </c>
      <c r="I54" s="41"/>
      <c r="J54" s="41"/>
      <c r="K54" s="41"/>
      <c r="L54" s="43"/>
      <c r="M54" s="44">
        <f>_xlfn.XLOOKUP(PreferredList[[#This Row],[Equity_region_alternative]],'[3]# Ratios ORDER'!$A:$A,'[3]# Ratios ORDER'!$B:$B)</f>
        <v>0</v>
      </c>
      <c r="N54" s="45" t="str" cm="1">
        <f t="array" aca="1" ref="N5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4" s="41" t="s">
        <v>535</v>
      </c>
      <c r="P54" s="42" t="s">
        <v>441</v>
      </c>
      <c r="Q54" s="46" cm="1">
        <f t="array" aca="1" ref="Q5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1.9315068493150684</v>
      </c>
      <c r="R54" s="41"/>
      <c r="S54" s="41"/>
      <c r="T54" s="41" t="s">
        <v>560</v>
      </c>
      <c r="U54" s="41"/>
      <c r="V54" s="41"/>
      <c r="W54" s="47"/>
      <c r="X54" s="48" t="b">
        <f ca="1">OR(PreferredList[[#This Row],[Fund_balanced_exists]:[Fund_privateclient_or_AIM_exists]])</f>
        <v>1</v>
      </c>
      <c r="Y5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5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5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55" spans="1:30" ht="75" customHeight="1" x14ac:dyDescent="0.25">
      <c r="A55" s="40" t="s">
        <v>663</v>
      </c>
      <c r="B55" s="41" t="s">
        <v>665</v>
      </c>
      <c r="C55" s="81" t="s">
        <v>1089</v>
      </c>
      <c r="D55" s="81" t="s">
        <v>1338</v>
      </c>
      <c r="E55" s="81" t="e" cm="1">
        <f t="array" aca="1" ref="E55" ca="1">_xll.BDP(PreferredList[[#This Row],[Bloomberg_ticker]],"CITY_OF_DOMICILE")</f>
        <v>#NAME?</v>
      </c>
      <c r="F55" s="41" t="s">
        <v>62</v>
      </c>
      <c r="G55" s="41" t="s">
        <v>489</v>
      </c>
      <c r="H55" s="42">
        <v>44713</v>
      </c>
      <c r="I55" s="41" t="s">
        <v>655</v>
      </c>
      <c r="J55" s="41"/>
      <c r="K55" s="41"/>
      <c r="L55" s="43"/>
      <c r="M55" s="44">
        <f>_xlfn.XLOOKUP(PreferredList[[#This Row],[Equity_region_alternative]],'[3]# Ratios ORDER'!$A:$A,'[3]# Ratios ORDER'!$B:$B)</f>
        <v>0</v>
      </c>
      <c r="N55" s="45" t="str" cm="1">
        <f t="array" aca="1" ref="N5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5" s="41" t="s">
        <v>667</v>
      </c>
      <c r="P55" s="42">
        <v>45862</v>
      </c>
      <c r="Q55" s="46" cm="1">
        <f t="array" aca="1" ref="Q5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2.452054794520548</v>
      </c>
      <c r="R55" s="41" t="s">
        <v>559</v>
      </c>
      <c r="S55" s="41"/>
      <c r="T55" s="41" t="s">
        <v>559</v>
      </c>
      <c r="U55" s="41"/>
      <c r="V55" s="41"/>
      <c r="W55" s="47"/>
      <c r="X55" s="48" t="b">
        <f ca="1">OR(PreferredList[[#This Row],[Fund_balanced_exists]:[Fund_privateclient_or_AIM_exists]])</f>
        <v>1</v>
      </c>
      <c r="Y5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6" spans="1:30" ht="75" customHeight="1" x14ac:dyDescent="0.25">
      <c r="A56" s="40" t="s">
        <v>673</v>
      </c>
      <c r="B56" s="41" t="s">
        <v>611</v>
      </c>
      <c r="C56" s="81" t="s">
        <v>1084</v>
      </c>
      <c r="D56" s="81" t="s">
        <v>1338</v>
      </c>
      <c r="E56" s="81" t="e" cm="1">
        <f t="array" aca="1" ref="E56" ca="1">_xll.BDP(PreferredList[[#This Row],[Bloomberg_ticker]],"CITY_OF_DOMICILE")</f>
        <v>#NAME?</v>
      </c>
      <c r="F56" s="41" t="s">
        <v>62</v>
      </c>
      <c r="G56" s="41" t="s">
        <v>489</v>
      </c>
      <c r="H56" s="42">
        <v>44713</v>
      </c>
      <c r="I56" s="41"/>
      <c r="J56" s="41"/>
      <c r="K56" s="41"/>
      <c r="L56" s="43"/>
      <c r="M56" s="44">
        <f>_xlfn.XLOOKUP(PreferredList[[#This Row],[Equity_region_alternative]],'[3]# Ratios ORDER'!$A:$A,'[3]# Ratios ORDER'!$B:$B)</f>
        <v>0</v>
      </c>
      <c r="N56" s="45" t="str" cm="1">
        <f t="array" aca="1" ref="N5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56" s="41" t="s">
        <v>217</v>
      </c>
      <c r="P56" s="42">
        <v>46103</v>
      </c>
      <c r="Q56" s="46" cm="1">
        <f t="array" aca="1" ref="Q5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3.1123287671232878</v>
      </c>
      <c r="R56" s="41"/>
      <c r="S56" s="41"/>
      <c r="T56" s="41" t="s">
        <v>559</v>
      </c>
      <c r="U56" s="41"/>
      <c r="V56" s="41"/>
      <c r="W56" s="47"/>
      <c r="X56" s="48" t="b">
        <f ca="1">OR(PreferredList[[#This Row],[Fund_balanced_exists]:[Fund_privateclient_or_AIM_exists]])</f>
        <v>1</v>
      </c>
      <c r="Y5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5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7" spans="1:30" ht="75" customHeight="1" x14ac:dyDescent="0.25">
      <c r="A57" s="40" t="s">
        <v>423</v>
      </c>
      <c r="B57" s="41" t="s">
        <v>611</v>
      </c>
      <c r="C57" s="81" t="s">
        <v>1084</v>
      </c>
      <c r="D57" s="81" t="s">
        <v>1338</v>
      </c>
      <c r="E57" s="81" t="e" cm="1">
        <f t="array" aca="1" ref="E57" ca="1">_xll.BDP(PreferredList[[#This Row],[Bloomberg_ticker]],"CITY_OF_DOMICILE")</f>
        <v>#NAME?</v>
      </c>
      <c r="F57" s="41" t="s">
        <v>62</v>
      </c>
      <c r="G57" s="41" t="s">
        <v>489</v>
      </c>
      <c r="H57" s="42">
        <v>44713</v>
      </c>
      <c r="I57" s="41"/>
      <c r="J57" s="41"/>
      <c r="K57" s="41"/>
      <c r="L57" s="47"/>
      <c r="M57" s="44">
        <f>_xlfn.XLOOKUP(PreferredList[[#This Row],[Equity_region_alternative]],'[3]# Ratios ORDER'!$A:$A,'[3]# Ratios ORDER'!$B:$B)</f>
        <v>0</v>
      </c>
      <c r="N57" s="45" t="str" cm="1">
        <f t="array" aca="1" ref="N5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57" s="41" t="s">
        <v>217</v>
      </c>
      <c r="P57" s="42">
        <v>46103</v>
      </c>
      <c r="Q57" s="46" cm="1">
        <f t="array" aca="1" ref="Q5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3.1123287671232878</v>
      </c>
      <c r="R57" s="41" t="s">
        <v>559</v>
      </c>
      <c r="S57" s="41"/>
      <c r="T57" s="41"/>
      <c r="U57" s="41"/>
      <c r="V57" s="41"/>
      <c r="W57" s="47"/>
      <c r="X57" s="50" t="b">
        <f ca="1">OR(PreferredList[[#This Row],[Fund_balanced_exists]:[Fund_privateclient_or_AIM_exists]])</f>
        <v>1</v>
      </c>
      <c r="Y5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5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8" spans="1:30" ht="75" customHeight="1" x14ac:dyDescent="0.25">
      <c r="A58" s="40" t="s">
        <v>664</v>
      </c>
      <c r="B58" s="41" t="s">
        <v>666</v>
      </c>
      <c r="C58" s="81" t="s">
        <v>1088</v>
      </c>
      <c r="D58" s="81" t="s">
        <v>1338</v>
      </c>
      <c r="E58" s="81" t="e" cm="1">
        <f t="array" aca="1" ref="E58" ca="1">_xll.BDP(PreferredList[[#This Row],[Bloomberg_ticker]],"CITY_OF_DOMICILE")</f>
        <v>#NAME?</v>
      </c>
      <c r="F58" s="41" t="s">
        <v>62</v>
      </c>
      <c r="G58" s="41" t="s">
        <v>489</v>
      </c>
      <c r="H58" s="42">
        <v>44713</v>
      </c>
      <c r="I58" s="41" t="s">
        <v>655</v>
      </c>
      <c r="J58" s="41"/>
      <c r="K58" s="41"/>
      <c r="L58" s="43"/>
      <c r="M58" s="44">
        <f>_xlfn.XLOOKUP(PreferredList[[#This Row],[Equity_region_alternative]],'[3]# Ratios ORDER'!$A:$A,'[3]# Ratios ORDER'!$B:$B)</f>
        <v>0</v>
      </c>
      <c r="N58" s="45" t="str" cm="1">
        <f t="array" aca="1" ref="N5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58" s="41" t="s">
        <v>667</v>
      </c>
      <c r="P58" s="42">
        <v>46170</v>
      </c>
      <c r="Q58" s="46" cm="1">
        <f t="array" aca="1" ref="Q5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3.2958904109589042</v>
      </c>
      <c r="R58" s="41" t="s">
        <v>559</v>
      </c>
      <c r="S58" s="41"/>
      <c r="T58" s="41" t="s">
        <v>559</v>
      </c>
      <c r="U58" s="41"/>
      <c r="V58" s="41"/>
      <c r="W58" s="47"/>
      <c r="X58" s="48" t="b">
        <f ca="1">OR(PreferredList[[#This Row],[Fund_balanced_exists]:[Fund_privateclient_or_AIM_exists]])</f>
        <v>1</v>
      </c>
      <c r="Y58"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8"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58"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8"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8"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8"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59" spans="1:30" ht="75" customHeight="1" x14ac:dyDescent="0.25">
      <c r="A59" s="40" t="s">
        <v>674</v>
      </c>
      <c r="B59" s="41" t="s">
        <v>675</v>
      </c>
      <c r="C59" s="81" t="s">
        <v>1083</v>
      </c>
      <c r="D59" s="81" t="s">
        <v>1338</v>
      </c>
      <c r="E59" s="81" t="e" cm="1">
        <f t="array" aca="1" ref="E59" ca="1">_xll.BDP(PreferredList[[#This Row],[Bloomberg_ticker]],"CITY_OF_DOMICILE")</f>
        <v>#NAME?</v>
      </c>
      <c r="F59" s="41" t="s">
        <v>62</v>
      </c>
      <c r="G59" s="41" t="s">
        <v>489</v>
      </c>
      <c r="H59" s="42">
        <v>44713</v>
      </c>
      <c r="I59" s="41" t="s">
        <v>655</v>
      </c>
      <c r="J59" s="41"/>
      <c r="K59" s="41"/>
      <c r="L59" s="43"/>
      <c r="M59" s="44">
        <f>_xlfn.XLOOKUP(PreferredList[[#This Row],[Equity_region_alternative]],'[3]# Ratios ORDER'!$A:$A,'[3]# Ratios ORDER'!$B:$B)</f>
        <v>0</v>
      </c>
      <c r="N59" s="45" t="str" cm="1">
        <f t="array" aca="1" ref="N5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59" s="41" t="s">
        <v>156</v>
      </c>
      <c r="P59" s="42">
        <v>46492</v>
      </c>
      <c r="Q59" s="46" cm="1">
        <f t="array" aca="1" ref="Q5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4.1780821917808222</v>
      </c>
      <c r="R59" s="41" t="s">
        <v>559</v>
      </c>
      <c r="S59" s="41" t="s">
        <v>559</v>
      </c>
      <c r="T59" s="41" t="s">
        <v>559</v>
      </c>
      <c r="U59" s="41"/>
      <c r="V59" s="41"/>
      <c r="W59" s="47"/>
      <c r="X59" s="48" t="b">
        <f ca="1">OR(PreferredList[[#This Row],[Fund_balanced_exists]:[Fund_privateclient_or_AIM_exists]])</f>
        <v>1</v>
      </c>
      <c r="Y5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5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5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5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5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5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0" spans="1:30" ht="75" customHeight="1" x14ac:dyDescent="0.25">
      <c r="A60" s="40" t="s">
        <v>250</v>
      </c>
      <c r="B60" s="41" t="s">
        <v>605</v>
      </c>
      <c r="C60" s="81" t="s">
        <v>1093</v>
      </c>
      <c r="D60" s="81" t="s">
        <v>1338</v>
      </c>
      <c r="E60" s="81" t="e" cm="1">
        <f t="array" aca="1" ref="E60" ca="1">_xll.BDP(PreferredList[[#This Row],[Bloomberg_ticker]],"CITY_OF_DOMICILE")</f>
        <v>#NAME?</v>
      </c>
      <c r="F60" s="41" t="s">
        <v>62</v>
      </c>
      <c r="G60" s="41" t="s">
        <v>494</v>
      </c>
      <c r="H60" s="42">
        <v>44712</v>
      </c>
      <c r="I60" s="41" t="s">
        <v>64</v>
      </c>
      <c r="J60" s="41"/>
      <c r="K60" s="41"/>
      <c r="L60" s="43"/>
      <c r="M60" s="44">
        <f>_xlfn.XLOOKUP(PreferredList[[#This Row],[Equity_region_alternative]],'[3]# Ratios ORDER'!$A:$A,'[3]# Ratios ORDER'!$B:$B)</f>
        <v>0</v>
      </c>
      <c r="N60" s="45" t="str" cm="1">
        <f t="array" aca="1" ref="N6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60" s="41" t="s">
        <v>156</v>
      </c>
      <c r="P60" s="42">
        <v>44712</v>
      </c>
      <c r="Q60" s="46" t="str" cm="1">
        <f t="array" aca="1" ref="Q6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60" s="41" t="s">
        <v>560</v>
      </c>
      <c r="S60" s="41"/>
      <c r="T60" s="41" t="s">
        <v>560</v>
      </c>
      <c r="U60" s="41"/>
      <c r="V60" s="41"/>
      <c r="W60" s="47" t="s">
        <v>560</v>
      </c>
      <c r="X60" s="48" t="b">
        <f ca="1">OR(PreferredList[[#This Row],[Fund_balanced_exists]:[Fund_privateclient_or_AIM_exists]])</f>
        <v>0</v>
      </c>
      <c r="Y60"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0"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0"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0"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0"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0"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1" spans="1:30" ht="75" customHeight="1" x14ac:dyDescent="0.25">
      <c r="A61" s="40" t="s">
        <v>613</v>
      </c>
      <c r="B61" s="41" t="s">
        <v>614</v>
      </c>
      <c r="C61" s="81" t="s">
        <v>1094</v>
      </c>
      <c r="D61" s="81" t="s">
        <v>793</v>
      </c>
      <c r="E61" s="81" t="e" cm="1">
        <f t="array" aca="1" ref="E61" ca="1">_xll.BDP(PreferredList[[#This Row],[Bloomberg_ticker]],"CITY_OF_DOMICILE")</f>
        <v>#NAME?</v>
      </c>
      <c r="F61" s="41" t="s">
        <v>9</v>
      </c>
      <c r="G61" s="41" t="s">
        <v>489</v>
      </c>
      <c r="H61" s="42">
        <v>44704</v>
      </c>
      <c r="I61" s="41" t="s">
        <v>615</v>
      </c>
      <c r="J61" s="41" t="s">
        <v>144</v>
      </c>
      <c r="K61" s="41" t="s">
        <v>509</v>
      </c>
      <c r="L61" s="47" t="s">
        <v>140</v>
      </c>
      <c r="M61" s="44">
        <f>_xlfn.XLOOKUP(PreferredList[[#This Row],[Equity_region_alternative]],'[3]# Ratios ORDER'!$A:$A,'[3]# Ratios ORDER'!$B:$B)</f>
        <v>2</v>
      </c>
      <c r="N61" s="45" t="str" cm="1">
        <f t="array" aca="1" ref="N6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1" s="41"/>
      <c r="P61" s="42"/>
      <c r="Q61" s="46" t="str" cm="1">
        <f t="array" aca="1" ref="Q6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1" s="41"/>
      <c r="S61" s="41"/>
      <c r="T61" s="41"/>
      <c r="U61" s="41" t="s">
        <v>559</v>
      </c>
      <c r="V61" s="41"/>
      <c r="W61" s="47"/>
      <c r="X61" s="50" t="b">
        <f ca="1">OR(PreferredList[[#This Row],[Fund_balanced_exists]:[Fund_privateclient_or_AIM_exists]])</f>
        <v>1</v>
      </c>
      <c r="Y6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6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2" spans="1:30" ht="75" customHeight="1" x14ac:dyDescent="0.25">
      <c r="A62" s="52" t="s">
        <v>616</v>
      </c>
      <c r="B62" s="41" t="s">
        <v>617</v>
      </c>
      <c r="C62" s="81" t="s">
        <v>1095</v>
      </c>
      <c r="D62" s="97" t="s">
        <v>787</v>
      </c>
      <c r="E62" s="97" t="e" cm="1">
        <f t="array" aca="1" ref="E62" ca="1">_xll.BDP(PreferredList[[#This Row],[Bloomberg_ticker]],"CITY_OF_DOMICILE")</f>
        <v>#NAME?</v>
      </c>
      <c r="F62" s="53" t="s">
        <v>9</v>
      </c>
      <c r="G62" s="53" t="s">
        <v>489</v>
      </c>
      <c r="H62" s="54">
        <v>44704</v>
      </c>
      <c r="I62" s="53" t="s">
        <v>618</v>
      </c>
      <c r="J62" s="53" t="s">
        <v>22</v>
      </c>
      <c r="K62" s="53" t="s">
        <v>503</v>
      </c>
      <c r="L62" s="53" t="s">
        <v>784</v>
      </c>
      <c r="M62" s="44">
        <f>_xlfn.XLOOKUP(PreferredList[[#This Row],[Equity_region_alternative]],'[3]# Ratios ORDER'!$A:$A,'[3]# Ratios ORDER'!$B:$B)</f>
        <v>11</v>
      </c>
      <c r="N62" s="53" t="str" cm="1">
        <f t="array" aca="1" ref="N6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2" s="53"/>
      <c r="P62" s="54"/>
      <c r="Q62" s="91" t="str" cm="1">
        <f t="array" aca="1" ref="Q6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2" s="53"/>
      <c r="S62" s="53"/>
      <c r="T62" s="53"/>
      <c r="U62" s="53"/>
      <c r="V62" s="53"/>
      <c r="W62" s="57" t="s">
        <v>559</v>
      </c>
      <c r="X62" s="48" t="b">
        <f ca="1">OR(PreferredList[[#This Row],[Fund_balanced_exists]:[Fund_privateclient_or_AIM_exists]])</f>
        <v>1</v>
      </c>
      <c r="Y6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63" spans="1:30" ht="75" customHeight="1" x14ac:dyDescent="0.25">
      <c r="A63" s="40" t="s">
        <v>362</v>
      </c>
      <c r="B63" s="41" t="s">
        <v>363</v>
      </c>
      <c r="C63" s="81" t="s">
        <v>1096</v>
      </c>
      <c r="D63" s="81" t="s">
        <v>793</v>
      </c>
      <c r="E63" s="81" t="e" cm="1">
        <f t="array" aca="1" ref="E63" ca="1">_xll.BDP(PreferredList[[#This Row],[Bloomberg_ticker]],"CITY_OF_DOMICILE")</f>
        <v>#NAME?</v>
      </c>
      <c r="F63" s="41" t="s">
        <v>9</v>
      </c>
      <c r="G63" s="41" t="s">
        <v>494</v>
      </c>
      <c r="H63" s="42">
        <v>44683</v>
      </c>
      <c r="I63" s="41"/>
      <c r="J63" s="41" t="s">
        <v>162</v>
      </c>
      <c r="K63" s="41" t="s">
        <v>504</v>
      </c>
      <c r="L63" s="58" t="s">
        <v>629</v>
      </c>
      <c r="M63" s="44">
        <f>_xlfn.XLOOKUP(PreferredList[[#This Row],[Equity_region_alternative]],'[3]# Ratios ORDER'!$A:$A,'[3]# Ratios ORDER'!$B:$B)</f>
        <v>4</v>
      </c>
      <c r="N63" s="46" t="str" cm="1">
        <f t="array" aca="1" ref="N6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3" s="41"/>
      <c r="P63" s="42"/>
      <c r="Q63" s="46" t="str" cm="1">
        <f t="array" aca="1" ref="Q6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3" s="41"/>
      <c r="S63" s="41"/>
      <c r="T63" s="41"/>
      <c r="U63" s="41" t="s">
        <v>560</v>
      </c>
      <c r="V63" s="41"/>
      <c r="W63" s="47"/>
      <c r="X63" s="48" t="b">
        <f ca="1">OR(PreferredList[[#This Row],[Fund_balanced_exists]:[Fund_privateclient_or_AIM_exists]])</f>
        <v>0</v>
      </c>
      <c r="Y63"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3"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3"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3"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3"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3"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4" spans="1:30" ht="75" customHeight="1" x14ac:dyDescent="0.25">
      <c r="A64" s="40" t="s">
        <v>619</v>
      </c>
      <c r="B64" s="41" t="s">
        <v>620</v>
      </c>
      <c r="C64" s="81" t="s">
        <v>1097</v>
      </c>
      <c r="D64" s="81" t="s">
        <v>789</v>
      </c>
      <c r="E64" s="81" t="e" cm="1">
        <f t="array" aca="1" ref="E64" ca="1">_xll.BDP(PreferredList[[#This Row],[Bloomberg_ticker]],"CITY_OF_DOMICILE")</f>
        <v>#NAME?</v>
      </c>
      <c r="F64" s="41" t="s">
        <v>9</v>
      </c>
      <c r="G64" s="41" t="s">
        <v>489</v>
      </c>
      <c r="H64" s="42">
        <v>44676</v>
      </c>
      <c r="I64" s="41" t="s">
        <v>625</v>
      </c>
      <c r="J64" s="41" t="s">
        <v>148</v>
      </c>
      <c r="K64" s="41" t="s">
        <v>517</v>
      </c>
      <c r="L64" s="47" t="s">
        <v>631</v>
      </c>
      <c r="M64" s="44">
        <f>_xlfn.XLOOKUP(PreferredList[[#This Row],[Equity_region_alternative]],'[3]# Ratios ORDER'!$A:$A,'[3]# Ratios ORDER'!$B:$B)</f>
        <v>8</v>
      </c>
      <c r="N64" s="46" t="str" cm="1">
        <f t="array" aca="1" ref="N6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4" s="41"/>
      <c r="P64" s="42"/>
      <c r="Q64" s="46" t="str" cm="1">
        <f t="array" aca="1" ref="Q6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4" s="41"/>
      <c r="S64" s="41"/>
      <c r="T64" s="41"/>
      <c r="U64" s="41"/>
      <c r="V64" s="41" t="s">
        <v>559</v>
      </c>
      <c r="W64" s="47"/>
      <c r="X64" s="48" t="b">
        <f ca="1">OR(PreferredList[[#This Row],[Fund_balanced_exists]:[Fund_privateclient_or_AIM_exists]])</f>
        <v>1</v>
      </c>
      <c r="Y64"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4"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4"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4"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4"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64"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5" spans="1:30" ht="75" customHeight="1" x14ac:dyDescent="0.25">
      <c r="A65" s="40" t="s">
        <v>442</v>
      </c>
      <c r="B65" s="41" t="s">
        <v>443</v>
      </c>
      <c r="C65" s="81" t="s">
        <v>1098</v>
      </c>
      <c r="D65" s="81" t="s">
        <v>1338</v>
      </c>
      <c r="E65" s="81" t="e" cm="1">
        <f t="array" aca="1" ref="E65" ca="1">_xll.BDP(PreferredList[[#This Row],[Bloomberg_ticker]],"CITY_OF_DOMICILE")</f>
        <v>#NAME?</v>
      </c>
      <c r="F65" s="41" t="s">
        <v>62</v>
      </c>
      <c r="G65" s="41" t="s">
        <v>494</v>
      </c>
      <c r="H65" s="42">
        <v>44666</v>
      </c>
      <c r="I65" s="41" t="s">
        <v>64</v>
      </c>
      <c r="J65" s="41"/>
      <c r="K65" s="41"/>
      <c r="L65" s="58"/>
      <c r="M65" s="44">
        <f>_xlfn.XLOOKUP(PreferredList[[#This Row],[Equity_region_alternative]],'[3]# Ratios ORDER'!$A:$A,'[3]# Ratios ORDER'!$B:$B)</f>
        <v>0</v>
      </c>
      <c r="N65" s="46" t="str" cm="1">
        <f t="array" aca="1" ref="N6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65" s="41" t="s">
        <v>156</v>
      </c>
      <c r="P65" s="42" t="s">
        <v>444</v>
      </c>
      <c r="Q65" s="46" t="str" cm="1">
        <f t="array" aca="1" ref="Q6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65" s="41" t="s">
        <v>560</v>
      </c>
      <c r="S65" s="41" t="s">
        <v>560</v>
      </c>
      <c r="T65" s="41" t="s">
        <v>560</v>
      </c>
      <c r="U65" s="41"/>
      <c r="V65" s="41"/>
      <c r="W65" s="47"/>
      <c r="X65" s="48" t="b">
        <f ca="1">OR(PreferredList[[#This Row],[Fund_balanced_exists]:[Fund_privateclient_or_AIM_exists]])</f>
        <v>0</v>
      </c>
      <c r="Y65"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5"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5"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5"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5"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5"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6" spans="1:30" ht="75" customHeight="1" x14ac:dyDescent="0.25">
      <c r="A66" s="40" t="s">
        <v>302</v>
      </c>
      <c r="B66" s="41" t="s">
        <v>303</v>
      </c>
      <c r="C66" s="81" t="s">
        <v>1073</v>
      </c>
      <c r="D66" s="81" t="s">
        <v>789</v>
      </c>
      <c r="E66" s="81" t="e" cm="1">
        <f t="array" aca="1" ref="E66" ca="1">_xll.BDP(PreferredList[[#This Row],[Bloomberg_ticker]],"CITY_OF_DOMICILE")</f>
        <v>#NAME?</v>
      </c>
      <c r="F66" s="41" t="s">
        <v>9</v>
      </c>
      <c r="G66" s="41" t="s">
        <v>489</v>
      </c>
      <c r="H66" s="42">
        <v>44652</v>
      </c>
      <c r="I66" s="41" t="s">
        <v>491</v>
      </c>
      <c r="J66" s="41" t="s">
        <v>162</v>
      </c>
      <c r="K66" s="41" t="s">
        <v>504</v>
      </c>
      <c r="L66" s="41" t="s">
        <v>629</v>
      </c>
      <c r="M66" s="44">
        <f>_xlfn.XLOOKUP(PreferredList[[#This Row],[Equity_region_alternative]],'[3]# Ratios ORDER'!$A:$A,'[3]# Ratios ORDER'!$B:$B)</f>
        <v>4</v>
      </c>
      <c r="N66" s="46" t="str" cm="1">
        <f t="array" aca="1" ref="N6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6" s="41" t="s">
        <v>63</v>
      </c>
      <c r="P66" s="42"/>
      <c r="Q66" s="46" t="str" cm="1">
        <f t="array" aca="1" ref="Q6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6" s="41" t="s">
        <v>559</v>
      </c>
      <c r="S66" s="41"/>
      <c r="T66" s="41" t="s">
        <v>559</v>
      </c>
      <c r="U66" s="41"/>
      <c r="V66" s="41"/>
      <c r="W66" s="47"/>
      <c r="X66" s="50" t="b">
        <f ca="1">OR(PreferredList[[#This Row],[Fund_balanced_exists]:[Fund_privateclient_or_AIM_exists]])</f>
        <v>0</v>
      </c>
      <c r="Y6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7" spans="1:30" ht="75" customHeight="1" x14ac:dyDescent="0.25">
      <c r="A67" s="40" t="s">
        <v>298</v>
      </c>
      <c r="B67" s="41" t="s">
        <v>299</v>
      </c>
      <c r="C67" s="81" t="s">
        <v>1099</v>
      </c>
      <c r="D67" s="81" t="s">
        <v>794</v>
      </c>
      <c r="E67" s="81" t="e" cm="1">
        <f t="array" aca="1" ref="E67" ca="1">_xll.BDP(PreferredList[[#This Row],[Bloomberg_ticker]],"CITY_OF_DOMICILE")</f>
        <v>#NAME?</v>
      </c>
      <c r="F67" s="41" t="s">
        <v>9</v>
      </c>
      <c r="G67" s="41" t="s">
        <v>489</v>
      </c>
      <c r="H67" s="42">
        <v>44637</v>
      </c>
      <c r="I67" s="41" t="s">
        <v>532</v>
      </c>
      <c r="J67" s="41" t="s">
        <v>10</v>
      </c>
      <c r="K67" s="41" t="s">
        <v>503</v>
      </c>
      <c r="L67" s="41" t="s">
        <v>10</v>
      </c>
      <c r="M67" s="44">
        <f>_xlfn.XLOOKUP(PreferredList[[#This Row],[Equity_region_alternative]],'[3]# Ratios ORDER'!$A:$A,'[3]# Ratios ORDER'!$B:$B)</f>
        <v>1</v>
      </c>
      <c r="N67" s="46" t="str" cm="1">
        <f t="array" aca="1" ref="N6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7" s="41" t="s">
        <v>63</v>
      </c>
      <c r="P67" s="42"/>
      <c r="Q67" s="46" t="str" cm="1">
        <f t="array" aca="1" ref="Q6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7" s="41"/>
      <c r="S67" s="41" t="s">
        <v>559</v>
      </c>
      <c r="T67" s="41"/>
      <c r="U67" s="41"/>
      <c r="V67" s="41"/>
      <c r="W67" s="47"/>
      <c r="X67" s="50" t="b">
        <f ca="1">OR(PreferredList[[#This Row],[Fund_balanced_exists]:[Fund_privateclient_or_AIM_exists]])</f>
        <v>1</v>
      </c>
      <c r="Y6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6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8" spans="1:30" ht="75" customHeight="1" x14ac:dyDescent="0.25">
      <c r="A68" s="40" t="s">
        <v>300</v>
      </c>
      <c r="B68" s="41" t="s">
        <v>301</v>
      </c>
      <c r="C68" s="81" t="s">
        <v>1100</v>
      </c>
      <c r="D68" s="81" t="s">
        <v>796</v>
      </c>
      <c r="E68" s="81" t="e" cm="1">
        <f t="array" aca="1" ref="E68" ca="1">_xll.BDP(PreferredList[[#This Row],[Bloomberg_ticker]],"CITY_OF_DOMICILE")</f>
        <v>#NAME?</v>
      </c>
      <c r="F68" s="41" t="s">
        <v>9</v>
      </c>
      <c r="G68" s="41" t="s">
        <v>489</v>
      </c>
      <c r="H68" s="42">
        <v>44636</v>
      </c>
      <c r="I68" s="41" t="s">
        <v>533</v>
      </c>
      <c r="J68" s="41" t="s">
        <v>10</v>
      </c>
      <c r="K68" s="41" t="s">
        <v>503</v>
      </c>
      <c r="L68" s="41" t="s">
        <v>10</v>
      </c>
      <c r="M68" s="44">
        <f>_xlfn.XLOOKUP(PreferredList[[#This Row],[Equity_region_alternative]],'[3]# Ratios ORDER'!$A:$A,'[3]# Ratios ORDER'!$B:$B)</f>
        <v>1</v>
      </c>
      <c r="N68" s="46" t="str" cm="1">
        <f t="array" aca="1" ref="N6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8" s="41" t="s">
        <v>63</v>
      </c>
      <c r="P68" s="42"/>
      <c r="Q68" s="46" t="str" cm="1">
        <f t="array" aca="1" ref="Q6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8" s="41"/>
      <c r="S68" s="41" t="s">
        <v>559</v>
      </c>
      <c r="T68" s="41"/>
      <c r="U68" s="41"/>
      <c r="V68" s="41"/>
      <c r="W68" s="47"/>
      <c r="X68" s="50" t="b">
        <f ca="1">OR(PreferredList[[#This Row],[Fund_balanced_exists]:[Fund_privateclient_or_AIM_exists]])</f>
        <v>1</v>
      </c>
      <c r="Y6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6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69" spans="1:30" ht="75" customHeight="1" x14ac:dyDescent="0.25">
      <c r="A69" s="40" t="s">
        <v>682</v>
      </c>
      <c r="B69" s="41" t="s">
        <v>693</v>
      </c>
      <c r="C69" s="81" t="s">
        <v>1101</v>
      </c>
      <c r="D69" s="81" t="s">
        <v>788</v>
      </c>
      <c r="E69" s="81" t="e" cm="1">
        <f t="array" aca="1" ref="E69" ca="1">_xll.BDP(PreferredList[[#This Row],[Bloomberg_ticker]],"CITY_OF_DOMICILE")</f>
        <v>#NAME?</v>
      </c>
      <c r="F69" s="41" t="s">
        <v>9</v>
      </c>
      <c r="G69" s="41" t="s">
        <v>494</v>
      </c>
      <c r="H69" s="42">
        <v>44621</v>
      </c>
      <c r="I69" s="41"/>
      <c r="J69" s="41" t="s">
        <v>22</v>
      </c>
      <c r="K69" s="41" t="s">
        <v>503</v>
      </c>
      <c r="L69" s="41" t="s">
        <v>784</v>
      </c>
      <c r="M69" s="44">
        <f>_xlfn.XLOOKUP(PreferredList[[#This Row],[Equity_region_alternative]],'[3]# Ratios ORDER'!$A:$A,'[3]# Ratios ORDER'!$B:$B)</f>
        <v>11</v>
      </c>
      <c r="N69" s="46" t="str" cm="1">
        <f t="array" aca="1" ref="N6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69" s="41"/>
      <c r="P69" s="42"/>
      <c r="Q69" s="46" t="str" cm="1">
        <f t="array" aca="1" ref="Q6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69" s="41"/>
      <c r="S69" s="41"/>
      <c r="T69" s="41"/>
      <c r="U69" s="41"/>
      <c r="V69" s="41"/>
      <c r="W69" s="47" t="s">
        <v>560</v>
      </c>
      <c r="X69" s="48" t="b">
        <f ca="1">OR(PreferredList[[#This Row],[Fund_balanced_exists]:[Fund_privateclient_or_AIM_exists]])</f>
        <v>0</v>
      </c>
      <c r="Y6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6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6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6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6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6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0" spans="1:30" ht="75" customHeight="1" x14ac:dyDescent="0.25">
      <c r="A70" s="40" t="s">
        <v>179</v>
      </c>
      <c r="B70" s="41" t="s">
        <v>649</v>
      </c>
      <c r="C70" s="81" t="s">
        <v>1102</v>
      </c>
      <c r="D70" s="81" t="s">
        <v>793</v>
      </c>
      <c r="E70" s="81" t="e" cm="1">
        <f t="array" aca="1" ref="E70" ca="1">_xll.BDP(PreferredList[[#This Row],[Bloomberg_ticker]],"CITY_OF_DOMICILE")</f>
        <v>#NAME?</v>
      </c>
      <c r="F70" s="41" t="s">
        <v>9</v>
      </c>
      <c r="G70" s="41" t="s">
        <v>494</v>
      </c>
      <c r="H70" s="42">
        <v>44620</v>
      </c>
      <c r="I70" s="41" t="s">
        <v>180</v>
      </c>
      <c r="J70" s="41" t="s">
        <v>513</v>
      </c>
      <c r="K70" s="41" t="s">
        <v>136</v>
      </c>
      <c r="L70" s="41" t="s">
        <v>630</v>
      </c>
      <c r="M70" s="44">
        <f>_xlfn.XLOOKUP(PreferredList[[#This Row],[Equity_region_alternative]],'[3]# Ratios ORDER'!$A:$A,'[3]# Ratios ORDER'!$B:$B)</f>
        <v>10</v>
      </c>
      <c r="N70" s="46" t="str" cm="1">
        <f t="array" aca="1" ref="N7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0" s="41"/>
      <c r="P70" s="42"/>
      <c r="Q70" s="46" t="str" cm="1">
        <f t="array" aca="1" ref="Q7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0" s="41"/>
      <c r="S70" s="41"/>
      <c r="T70" s="41"/>
      <c r="U70" s="41"/>
      <c r="V70" s="41" t="s">
        <v>560</v>
      </c>
      <c r="W70" s="47"/>
      <c r="X70" s="50" t="b">
        <f ca="1">OR(PreferredList[[#This Row],[Fund_balanced_exists]:[Fund_privateclient_or_AIM_exists]])</f>
        <v>0</v>
      </c>
      <c r="Y7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1" spans="1:30" ht="75" customHeight="1" x14ac:dyDescent="0.25">
      <c r="A71" s="40" t="s">
        <v>222</v>
      </c>
      <c r="B71" s="41" t="s">
        <v>1048</v>
      </c>
      <c r="C71" s="81" t="s">
        <v>1103</v>
      </c>
      <c r="D71" s="81" t="s">
        <v>787</v>
      </c>
      <c r="E71" s="81" t="e" cm="1">
        <f t="array" aca="1" ref="E71" ca="1">_xll.BDP(PreferredList[[#This Row],[Bloomberg_ticker]],"CITY_OF_DOMICILE")</f>
        <v>#NAME?</v>
      </c>
      <c r="F71" s="41" t="s">
        <v>9</v>
      </c>
      <c r="G71" s="41" t="s">
        <v>494</v>
      </c>
      <c r="H71" s="42">
        <v>44593</v>
      </c>
      <c r="I71" s="41" t="s">
        <v>722</v>
      </c>
      <c r="J71" s="41" t="s">
        <v>144</v>
      </c>
      <c r="K71" s="41" t="s">
        <v>141</v>
      </c>
      <c r="L71" s="58" t="s">
        <v>140</v>
      </c>
      <c r="M71" s="44">
        <f>_xlfn.XLOOKUP(PreferredList[[#This Row],[Equity_region_alternative]],'[3]# Ratios ORDER'!$A:$A,'[3]# Ratios ORDER'!$B:$B)</f>
        <v>2</v>
      </c>
      <c r="N71" s="46" t="str" cm="1">
        <f t="array" aca="1" ref="N7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1" s="41"/>
      <c r="P71" s="42"/>
      <c r="Q71" s="46" t="str" cm="1">
        <f t="array" aca="1" ref="Q7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1" s="41" t="s">
        <v>560</v>
      </c>
      <c r="S71" s="41" t="s">
        <v>560</v>
      </c>
      <c r="T71" s="41" t="s">
        <v>560</v>
      </c>
      <c r="U71" s="41" t="s">
        <v>560</v>
      </c>
      <c r="V71" s="41"/>
      <c r="W71" s="47"/>
      <c r="X71" s="48" t="b">
        <f ca="1">OR(PreferredList[[#This Row],[Fund_balanced_exists]:[Fund_privateclient_or_AIM_exists]])</f>
        <v>0</v>
      </c>
      <c r="Y71"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1"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1"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1"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1"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1"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2" spans="1:30" ht="75" customHeight="1" x14ac:dyDescent="0.25">
      <c r="A72" s="40" t="s">
        <v>176</v>
      </c>
      <c r="B72" s="41" t="s">
        <v>712</v>
      </c>
      <c r="C72" s="81" t="s">
        <v>1104</v>
      </c>
      <c r="D72" s="81" t="s">
        <v>788</v>
      </c>
      <c r="E72" s="81" t="e" cm="1">
        <f t="array" aca="1" ref="E72" ca="1">_xll.BDP(PreferredList[[#This Row],[Bloomberg_ticker]],"CITY_OF_DOMICILE")</f>
        <v>#NAME?</v>
      </c>
      <c r="F72" s="41" t="s">
        <v>9</v>
      </c>
      <c r="G72" s="41" t="s">
        <v>494</v>
      </c>
      <c r="H72" s="42">
        <v>44592</v>
      </c>
      <c r="I72" s="41" t="s">
        <v>178</v>
      </c>
      <c r="J72" s="41" t="s">
        <v>10</v>
      </c>
      <c r="K72" s="41" t="s">
        <v>503</v>
      </c>
      <c r="L72" s="41" t="s">
        <v>10</v>
      </c>
      <c r="M72" s="44">
        <f>_xlfn.XLOOKUP(PreferredList[[#This Row],[Equity_region_alternative]],'[3]# Ratios ORDER'!$A:$A,'[3]# Ratios ORDER'!$B:$B)</f>
        <v>1</v>
      </c>
      <c r="N72" s="46" t="str" cm="1">
        <f t="array" aca="1" ref="N7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2" s="41"/>
      <c r="P72" s="42"/>
      <c r="Q72" s="46" t="str" cm="1">
        <f t="array" aca="1" ref="Q7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2" s="41"/>
      <c r="S72" s="41"/>
      <c r="T72" s="41"/>
      <c r="U72" s="41" t="s">
        <v>560</v>
      </c>
      <c r="V72" s="41"/>
      <c r="W72" s="47"/>
      <c r="X72" s="50" t="b">
        <f ca="1">OR(PreferredList[[#This Row],[Fund_balanced_exists]:[Fund_privateclient_or_AIM_exists]])</f>
        <v>0</v>
      </c>
      <c r="Y7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3" spans="1:30" ht="75" customHeight="1" x14ac:dyDescent="0.25">
      <c r="A73" s="40" t="s">
        <v>174</v>
      </c>
      <c r="B73" s="41" t="s">
        <v>1049</v>
      </c>
      <c r="C73" s="81" t="s">
        <v>1105</v>
      </c>
      <c r="D73" s="81" t="s">
        <v>790</v>
      </c>
      <c r="E73" s="81" t="e" cm="1">
        <f t="array" aca="1" ref="E73" ca="1">_xll.BDP(PreferredList[[#This Row],[Bloomberg_ticker]],"CITY_OF_DOMICILE")</f>
        <v>#NAME?</v>
      </c>
      <c r="F73" s="41" t="s">
        <v>9</v>
      </c>
      <c r="G73" s="41" t="s">
        <v>494</v>
      </c>
      <c r="H73" s="42">
        <v>44589</v>
      </c>
      <c r="I73" s="41" t="s">
        <v>175</v>
      </c>
      <c r="J73" s="41" t="s">
        <v>502</v>
      </c>
      <c r="K73" s="41" t="s">
        <v>141</v>
      </c>
      <c r="L73" s="41" t="s">
        <v>140</v>
      </c>
      <c r="M73" s="44">
        <f>_xlfn.XLOOKUP(PreferredList[[#This Row],[Equity_region_alternative]],'[3]# Ratios ORDER'!$A:$A,'[3]# Ratios ORDER'!$B:$B)</f>
        <v>2</v>
      </c>
      <c r="N73" s="46" t="str" cm="1">
        <f t="array" aca="1" ref="N7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3" s="41"/>
      <c r="P73" s="42"/>
      <c r="Q73" s="46" t="str" cm="1">
        <f t="array" aca="1" ref="Q7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3" s="41" t="s">
        <v>560</v>
      </c>
      <c r="S73" s="41"/>
      <c r="T73" s="41" t="s">
        <v>560</v>
      </c>
      <c r="U73" s="41"/>
      <c r="V73" s="41"/>
      <c r="W73" s="47"/>
      <c r="X73" s="50" t="b">
        <f ca="1">OR(PreferredList[[#This Row],[Fund_balanced_exists]:[Fund_privateclient_or_AIM_exists]])</f>
        <v>0</v>
      </c>
      <c r="Y7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4" spans="1:30" ht="75" customHeight="1" x14ac:dyDescent="0.25">
      <c r="A74" s="40" t="s">
        <v>464</v>
      </c>
      <c r="B74" s="41" t="s">
        <v>316</v>
      </c>
      <c r="C74" s="81" t="s">
        <v>1106</v>
      </c>
      <c r="D74" s="81" t="s">
        <v>793</v>
      </c>
      <c r="E74" s="81" t="e" cm="1">
        <f t="array" aca="1" ref="E74" ca="1">_xll.BDP(PreferredList[[#This Row],[Bloomberg_ticker]],"CITY_OF_DOMICILE")</f>
        <v>#NAME?</v>
      </c>
      <c r="F74" s="41" t="s">
        <v>9</v>
      </c>
      <c r="G74" s="41" t="s">
        <v>492</v>
      </c>
      <c r="H74" s="42">
        <v>44589</v>
      </c>
      <c r="I74" s="41" t="s">
        <v>465</v>
      </c>
      <c r="J74" s="41" t="s">
        <v>502</v>
      </c>
      <c r="K74" s="41" t="s">
        <v>516</v>
      </c>
      <c r="L74" s="41" t="s">
        <v>140</v>
      </c>
      <c r="M74" s="44">
        <f>_xlfn.XLOOKUP(PreferredList[[#This Row],[Equity_region_alternative]],'[3]# Ratios ORDER'!$A:$A,'[3]# Ratios ORDER'!$B:$B)</f>
        <v>2</v>
      </c>
      <c r="N74" s="46" t="str" cm="1">
        <f t="array" aca="1" ref="N7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4" s="41"/>
      <c r="P74" s="42"/>
      <c r="Q74" s="46" t="str" cm="1">
        <f t="array" aca="1" ref="Q7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4" s="41" t="s">
        <v>559</v>
      </c>
      <c r="S74" s="41"/>
      <c r="T74" s="41"/>
      <c r="U74" s="41"/>
      <c r="V74" s="41"/>
      <c r="W74" s="47"/>
      <c r="X74" s="50" t="b">
        <f ca="1">OR(PreferredList[[#This Row],[Fund_balanced_exists]:[Fund_privateclient_or_AIM_exists]])</f>
        <v>1</v>
      </c>
      <c r="Y7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7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7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7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5" spans="1:30" ht="75" customHeight="1" x14ac:dyDescent="0.25">
      <c r="A75" s="40" t="s">
        <v>398</v>
      </c>
      <c r="B75" s="41" t="s">
        <v>399</v>
      </c>
      <c r="C75" s="81" t="s">
        <v>1107</v>
      </c>
      <c r="D75" s="81" t="s">
        <v>787</v>
      </c>
      <c r="E75" s="81" t="e" cm="1">
        <f t="array" aca="1" ref="E75" ca="1">_xll.BDP(PreferredList[[#This Row],[Bloomberg_ticker]],"CITY_OF_DOMICILE")</f>
        <v>#NAME?</v>
      </c>
      <c r="F75" s="41" t="s">
        <v>9</v>
      </c>
      <c r="G75" s="41" t="s">
        <v>489</v>
      </c>
      <c r="H75" s="42">
        <v>44588</v>
      </c>
      <c r="I75" s="41" t="s">
        <v>534</v>
      </c>
      <c r="J75" s="41" t="s">
        <v>148</v>
      </c>
      <c r="K75" s="41" t="s">
        <v>505</v>
      </c>
      <c r="L75" s="41" t="s">
        <v>631</v>
      </c>
      <c r="M75" s="44">
        <f>_xlfn.XLOOKUP(PreferredList[[#This Row],[Equity_region_alternative]],'[3]# Ratios ORDER'!$A:$A,'[3]# Ratios ORDER'!$B:$B)</f>
        <v>8</v>
      </c>
      <c r="N75" s="46" t="str" cm="1">
        <f t="array" aca="1" ref="N7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5" s="41" t="s">
        <v>63</v>
      </c>
      <c r="P75" s="42"/>
      <c r="Q75" s="46" t="str" cm="1">
        <f t="array" aca="1" ref="Q7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5" s="41"/>
      <c r="S75" s="41"/>
      <c r="T75" s="41"/>
      <c r="U75" s="41"/>
      <c r="V75" s="41" t="s">
        <v>559</v>
      </c>
      <c r="W75" s="47"/>
      <c r="X75" s="50" t="b">
        <f ca="1">OR(PreferredList[[#This Row],[Fund_balanced_exists]:[Fund_privateclient_or_AIM_exists]])</f>
        <v>1</v>
      </c>
      <c r="Y7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7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6" spans="1:30" ht="75" customHeight="1" x14ac:dyDescent="0.25">
      <c r="A76" s="40" t="s">
        <v>172</v>
      </c>
      <c r="B76" s="41" t="s">
        <v>719</v>
      </c>
      <c r="C76" s="81" t="s">
        <v>1108</v>
      </c>
      <c r="D76" s="81" t="s">
        <v>787</v>
      </c>
      <c r="E76" s="81" t="e" cm="1">
        <f t="array" aca="1" ref="E76" ca="1">_xll.BDP(PreferredList[[#This Row],[Bloomberg_ticker]],"CITY_OF_DOMICILE")</f>
        <v>#NAME?</v>
      </c>
      <c r="F76" s="41" t="s">
        <v>9</v>
      </c>
      <c r="G76" s="41" t="s">
        <v>494</v>
      </c>
      <c r="H76" s="42">
        <v>44587</v>
      </c>
      <c r="I76" s="41" t="s">
        <v>173</v>
      </c>
      <c r="J76" s="41" t="s">
        <v>513</v>
      </c>
      <c r="K76" s="41" t="s">
        <v>506</v>
      </c>
      <c r="L76" s="41" t="s">
        <v>631</v>
      </c>
      <c r="M76" s="44">
        <f>_xlfn.XLOOKUP(PreferredList[[#This Row],[Equity_region_alternative]],'[3]# Ratios ORDER'!$A:$A,'[3]# Ratios ORDER'!$B:$B)</f>
        <v>8</v>
      </c>
      <c r="N76" s="46" t="str" cm="1">
        <f t="array" aca="1" ref="N7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6" s="41"/>
      <c r="P76" s="42"/>
      <c r="Q76" s="46" t="str" cm="1">
        <f t="array" aca="1" ref="Q7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6" s="41"/>
      <c r="S76" s="41"/>
      <c r="T76" s="41"/>
      <c r="U76" s="41"/>
      <c r="V76" s="41" t="s">
        <v>560</v>
      </c>
      <c r="W76" s="47"/>
      <c r="X76" s="50" t="b">
        <f ca="1">OR(PreferredList[[#This Row],[Fund_balanced_exists]:[Fund_privateclient_or_AIM_exists]])</f>
        <v>0</v>
      </c>
      <c r="Y7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7" spans="1:30" ht="75" customHeight="1" x14ac:dyDescent="0.25">
      <c r="A77" s="40" t="s">
        <v>296</v>
      </c>
      <c r="B77" s="41" t="s">
        <v>601</v>
      </c>
      <c r="C77" s="81" t="s">
        <v>1109</v>
      </c>
      <c r="D77" s="81" t="s">
        <v>1338</v>
      </c>
      <c r="E77" s="81" t="e" cm="1">
        <f t="array" aca="1" ref="E77" ca="1">_xll.BDP(PreferredList[[#This Row],[Bloomberg_ticker]],"CITY_OF_DOMICILE")</f>
        <v>#NAME?</v>
      </c>
      <c r="F77" s="41" t="s">
        <v>62</v>
      </c>
      <c r="G77" s="41" t="s">
        <v>489</v>
      </c>
      <c r="H77" s="42">
        <v>44578</v>
      </c>
      <c r="I77" s="41" t="s">
        <v>297</v>
      </c>
      <c r="J77" s="41"/>
      <c r="K77" s="41"/>
      <c r="L77" s="41" t="s">
        <v>629</v>
      </c>
      <c r="M77" s="44">
        <f>_xlfn.XLOOKUP(PreferredList[[#This Row],[Equity_region_alternative]],'[3]# Ratios ORDER'!$A:$A,'[3]# Ratios ORDER'!$B:$B)</f>
        <v>4</v>
      </c>
      <c r="N77" s="46" t="str" cm="1">
        <f t="array" aca="1" ref="N7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77" s="41" t="s">
        <v>217</v>
      </c>
      <c r="P77" s="42">
        <v>44957</v>
      </c>
      <c r="Q77" s="46" t="str" cm="1">
        <f t="array" aca="1" ref="Q7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77" s="41" t="s">
        <v>559</v>
      </c>
      <c r="S77" s="41"/>
      <c r="T77" s="41"/>
      <c r="U77" s="41"/>
      <c r="V77" s="41"/>
      <c r="W77" s="47" t="s">
        <v>559</v>
      </c>
      <c r="X77" s="50" t="b">
        <f ca="1">OR(PreferredList[[#This Row],[Fund_balanced_exists]:[Fund_privateclient_or_AIM_exists]])</f>
        <v>1</v>
      </c>
      <c r="Y7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7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78" spans="1:30" ht="75" customHeight="1" x14ac:dyDescent="0.25">
      <c r="A78" s="40" t="s">
        <v>170</v>
      </c>
      <c r="B78" s="41" t="s">
        <v>1057</v>
      </c>
      <c r="C78" s="81" t="s">
        <v>1110</v>
      </c>
      <c r="D78" s="81" t="s">
        <v>786</v>
      </c>
      <c r="E78" s="81" t="e" cm="1">
        <f t="array" aca="1" ref="E78" ca="1">_xll.BDP(PreferredList[[#This Row],[Bloomberg_ticker]],"CITY_OF_DOMICILE")</f>
        <v>#NAME?</v>
      </c>
      <c r="F78" s="41" t="s">
        <v>9</v>
      </c>
      <c r="G78" s="41" t="s">
        <v>494</v>
      </c>
      <c r="H78" s="42">
        <v>44573</v>
      </c>
      <c r="I78" s="41" t="s">
        <v>169</v>
      </c>
      <c r="J78" s="41" t="s">
        <v>507</v>
      </c>
      <c r="K78" s="41" t="s">
        <v>171</v>
      </c>
      <c r="L78" s="41" t="s">
        <v>632</v>
      </c>
      <c r="M78" s="44">
        <f>_xlfn.XLOOKUP(PreferredList[[#This Row],[Equity_region_alternative]],'[3]# Ratios ORDER'!$A:$A,'[3]# Ratios ORDER'!$B:$B)</f>
        <v>7</v>
      </c>
      <c r="N78" s="46" t="str" cm="1">
        <f t="array" aca="1" ref="N7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8" s="41"/>
      <c r="P78" s="42"/>
      <c r="Q78" s="46" t="str" cm="1">
        <f t="array" aca="1" ref="Q7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8" s="41"/>
      <c r="S78" s="41"/>
      <c r="T78" s="41"/>
      <c r="U78" s="41"/>
      <c r="V78" s="41" t="s">
        <v>560</v>
      </c>
      <c r="W78" s="47"/>
      <c r="X78" s="50" t="b">
        <f ca="1">OR(PreferredList[[#This Row],[Fund_balanced_exists]:[Fund_privateclient_or_AIM_exists]])</f>
        <v>0</v>
      </c>
      <c r="Y7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79" spans="1:30" ht="75" customHeight="1" x14ac:dyDescent="0.25">
      <c r="A79" s="40" t="s">
        <v>168</v>
      </c>
      <c r="B79" s="41" t="s">
        <v>1058</v>
      </c>
      <c r="C79" s="81" t="s">
        <v>1111</v>
      </c>
      <c r="D79" s="81" t="s">
        <v>786</v>
      </c>
      <c r="E79" s="81" t="e" cm="1">
        <f t="array" aca="1" ref="E79" ca="1">_xll.BDP(PreferredList[[#This Row],[Bloomberg_ticker]],"CITY_OF_DOMICILE")</f>
        <v>#NAME?</v>
      </c>
      <c r="F79" s="41" t="s">
        <v>9</v>
      </c>
      <c r="G79" s="41" t="s">
        <v>494</v>
      </c>
      <c r="H79" s="42">
        <v>44573</v>
      </c>
      <c r="I79" s="41" t="s">
        <v>169</v>
      </c>
      <c r="J79" s="41" t="s">
        <v>507</v>
      </c>
      <c r="K79" s="41" t="s">
        <v>171</v>
      </c>
      <c r="L79" s="41" t="s">
        <v>632</v>
      </c>
      <c r="M79" s="44">
        <f>_xlfn.XLOOKUP(PreferredList[[#This Row],[Equity_region_alternative]],'[3]# Ratios ORDER'!$A:$A,'[3]# Ratios ORDER'!$B:$B)</f>
        <v>7</v>
      </c>
      <c r="N79" s="46" t="str" cm="1">
        <f t="array" aca="1" ref="N7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79" s="41"/>
      <c r="P79" s="42"/>
      <c r="Q79" s="46" t="str" cm="1">
        <f t="array" aca="1" ref="Q7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79" s="41"/>
      <c r="S79" s="41"/>
      <c r="T79" s="41"/>
      <c r="U79" s="41"/>
      <c r="V79" s="41" t="s">
        <v>560</v>
      </c>
      <c r="W79" s="47"/>
      <c r="X79" s="50" t="b">
        <f ca="1">OR(PreferredList[[#This Row],[Fund_balanced_exists]:[Fund_privateclient_or_AIM_exists]])</f>
        <v>0</v>
      </c>
      <c r="Y7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7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7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7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7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7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0" spans="1:30" ht="75" customHeight="1" x14ac:dyDescent="0.25">
      <c r="A80" s="40" t="s">
        <v>167</v>
      </c>
      <c r="B80" s="41"/>
      <c r="C80" s="81" t="s">
        <v>1112</v>
      </c>
      <c r="D80" s="81" t="s">
        <v>1112</v>
      </c>
      <c r="E80" s="81" t="e" cm="1">
        <f t="array" aca="1" ref="E80" ca="1">_xll.BDP(PreferredList[[#This Row],[Bloomberg_ticker]],"CITY_OF_DOMICILE")</f>
        <v>#NAME?</v>
      </c>
      <c r="F80" s="41" t="s">
        <v>9</v>
      </c>
      <c r="G80" s="41" t="s">
        <v>494</v>
      </c>
      <c r="H80" s="42">
        <v>44571</v>
      </c>
      <c r="I80" s="41" t="s">
        <v>157</v>
      </c>
      <c r="J80" s="41"/>
      <c r="K80" s="41"/>
      <c r="L80" s="47" t="s">
        <v>629</v>
      </c>
      <c r="M80" s="44">
        <f>_xlfn.XLOOKUP(PreferredList[[#This Row],[Equity_region_alternative]],'[3]# Ratios ORDER'!$A:$A,'[3]# Ratios ORDER'!$B:$B)</f>
        <v>4</v>
      </c>
      <c r="N80" s="46" t="str" cm="1">
        <f t="array" aca="1" ref="N8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0" s="41"/>
      <c r="P80" s="42"/>
      <c r="Q80" s="46" t="str" cm="1">
        <f t="array" aca="1" ref="Q8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0" s="41" t="s">
        <v>560</v>
      </c>
      <c r="S80" s="41"/>
      <c r="T80" s="41"/>
      <c r="U80" s="41"/>
      <c r="V80" s="41"/>
      <c r="W80" s="47"/>
      <c r="X80" s="50" t="b">
        <f ca="1">OR(PreferredList[[#This Row],[Fund_balanced_exists]:[Fund_privateclient_or_AIM_exists]])</f>
        <v>0</v>
      </c>
      <c r="Y8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1" spans="1:30" ht="75" customHeight="1" x14ac:dyDescent="0.25">
      <c r="A81" s="40" t="s">
        <v>293</v>
      </c>
      <c r="B81" s="41" t="s">
        <v>294</v>
      </c>
      <c r="C81" s="81" t="s">
        <v>1113</v>
      </c>
      <c r="D81" s="81" t="s">
        <v>793</v>
      </c>
      <c r="E81" s="81" t="e" cm="1">
        <f t="array" aca="1" ref="E81" ca="1">_xll.BDP(PreferredList[[#This Row],[Bloomberg_ticker]],"CITY_OF_DOMICILE")</f>
        <v>#NAME?</v>
      </c>
      <c r="F81" s="41" t="s">
        <v>9</v>
      </c>
      <c r="G81" s="41" t="s">
        <v>489</v>
      </c>
      <c r="H81" s="42">
        <v>44571</v>
      </c>
      <c r="I81" s="41" t="s">
        <v>295</v>
      </c>
      <c r="J81" s="41" t="s">
        <v>22</v>
      </c>
      <c r="K81" s="41" t="s">
        <v>503</v>
      </c>
      <c r="L81" s="41" t="s">
        <v>784</v>
      </c>
      <c r="M81" s="44">
        <f>_xlfn.XLOOKUP(PreferredList[[#This Row],[Equity_region_alternative]],'[3]# Ratios ORDER'!$A:$A,'[3]# Ratios ORDER'!$B:$B)</f>
        <v>11</v>
      </c>
      <c r="N81" s="46" t="str" cm="1">
        <f t="array" aca="1" ref="N8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1" s="41" t="s">
        <v>63</v>
      </c>
      <c r="P81" s="42"/>
      <c r="Q81" s="46" t="str" cm="1">
        <f t="array" aca="1" ref="Q8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1" s="41"/>
      <c r="S81" s="41"/>
      <c r="T81" s="41"/>
      <c r="U81" s="41"/>
      <c r="V81" s="41"/>
      <c r="W81" s="47" t="s">
        <v>559</v>
      </c>
      <c r="X81" s="50" t="b">
        <f ca="1">OR(PreferredList[[#This Row],[Fund_balanced_exists]:[Fund_privateclient_or_AIM_exists]])</f>
        <v>1</v>
      </c>
      <c r="Y8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82" spans="1:30" ht="75" customHeight="1" x14ac:dyDescent="0.25">
      <c r="A82" s="40" t="s">
        <v>164</v>
      </c>
      <c r="B82" s="41" t="s">
        <v>415</v>
      </c>
      <c r="C82" s="81" t="s">
        <v>1070</v>
      </c>
      <c r="D82" s="81" t="s">
        <v>788</v>
      </c>
      <c r="E82" s="81" t="e" cm="1">
        <f t="array" aca="1" ref="E82" ca="1">_xll.BDP(PreferredList[[#This Row],[Bloomberg_ticker]],"CITY_OF_DOMICILE")</f>
        <v>#NAME?</v>
      </c>
      <c r="F82" s="41" t="s">
        <v>9</v>
      </c>
      <c r="G82" s="41" t="s">
        <v>493</v>
      </c>
      <c r="H82" s="42">
        <v>44568</v>
      </c>
      <c r="I82" s="41" t="s">
        <v>166</v>
      </c>
      <c r="J82" s="41" t="s">
        <v>411</v>
      </c>
      <c r="K82" s="41" t="s">
        <v>508</v>
      </c>
      <c r="L82" s="41" t="s">
        <v>633</v>
      </c>
      <c r="M82" s="44">
        <f>_xlfn.XLOOKUP(PreferredList[[#This Row],[Equity_region_alternative]],'[3]# Ratios ORDER'!$A:$A,'[3]# Ratios ORDER'!$B:$B)</f>
        <v>6</v>
      </c>
      <c r="N82" s="46" t="str" cm="1">
        <f t="array" aca="1" ref="N8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2" s="41"/>
      <c r="P82" s="42"/>
      <c r="Q82" s="46" t="str" cm="1">
        <f t="array" aca="1" ref="Q8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2" s="41" t="s">
        <v>560</v>
      </c>
      <c r="S82" s="41"/>
      <c r="T82" s="41" t="s">
        <v>560</v>
      </c>
      <c r="U82" s="41"/>
      <c r="V82" s="41"/>
      <c r="W82" s="47"/>
      <c r="X82" s="50" t="b">
        <f ca="1">OR(PreferredList[[#This Row],[Fund_balanced_exists]:[Fund_privateclient_or_AIM_exists]])</f>
        <v>0</v>
      </c>
      <c r="Y8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3" spans="1:30" ht="75" customHeight="1" x14ac:dyDescent="0.25">
      <c r="A83" s="40" t="s">
        <v>290</v>
      </c>
      <c r="B83" s="41" t="s">
        <v>291</v>
      </c>
      <c r="C83" s="81" t="s">
        <v>1114</v>
      </c>
      <c r="D83" s="81" t="s">
        <v>788</v>
      </c>
      <c r="E83" s="81" t="e" cm="1">
        <f t="array" aca="1" ref="E83" ca="1">_xll.BDP(PreferredList[[#This Row],[Bloomberg_ticker]],"CITY_OF_DOMICILE")</f>
        <v>#NAME?</v>
      </c>
      <c r="F83" s="41" t="s">
        <v>9</v>
      </c>
      <c r="G83" s="41" t="s">
        <v>489</v>
      </c>
      <c r="H83" s="42">
        <v>44545</v>
      </c>
      <c r="I83" s="41" t="s">
        <v>292</v>
      </c>
      <c r="J83" s="41" t="s">
        <v>22</v>
      </c>
      <c r="K83" s="41" t="s">
        <v>503</v>
      </c>
      <c r="L83" s="41" t="s">
        <v>784</v>
      </c>
      <c r="M83" s="44">
        <f>_xlfn.XLOOKUP(PreferredList[[#This Row],[Equity_region_alternative]],'[3]# Ratios ORDER'!$A:$A,'[3]# Ratios ORDER'!$B:$B)</f>
        <v>11</v>
      </c>
      <c r="N83" s="46" t="str" cm="1">
        <f t="array" aca="1" ref="N8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3" s="41" t="s">
        <v>63</v>
      </c>
      <c r="P83" s="42"/>
      <c r="Q83" s="46" t="str" cm="1">
        <f t="array" aca="1" ref="Q8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3" s="41"/>
      <c r="S83" s="41"/>
      <c r="T83" s="41"/>
      <c r="U83" s="41"/>
      <c r="V83" s="41"/>
      <c r="W83" s="47" t="s">
        <v>559</v>
      </c>
      <c r="X83" s="50" t="b">
        <f ca="1">OR(PreferredList[[#This Row],[Fund_balanced_exists]:[Fund_privateclient_or_AIM_exists]])</f>
        <v>1</v>
      </c>
      <c r="Y8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84" spans="1:30" ht="75" customHeight="1" x14ac:dyDescent="0.25">
      <c r="A84" s="40" t="s">
        <v>161</v>
      </c>
      <c r="B84" s="41" t="s">
        <v>781</v>
      </c>
      <c r="C84" s="81" t="s">
        <v>1115</v>
      </c>
      <c r="D84" s="81" t="s">
        <v>789</v>
      </c>
      <c r="E84" s="81" t="e" cm="1">
        <f t="array" aca="1" ref="E84" ca="1">_xll.BDP(PreferredList[[#This Row],[Bloomberg_ticker]],"CITY_OF_DOMICILE")</f>
        <v>#NAME?</v>
      </c>
      <c r="F84" s="41" t="s">
        <v>9</v>
      </c>
      <c r="G84" s="41" t="s">
        <v>494</v>
      </c>
      <c r="H84" s="42">
        <v>44476</v>
      </c>
      <c r="I84" s="41" t="s">
        <v>163</v>
      </c>
      <c r="J84" s="41" t="s">
        <v>162</v>
      </c>
      <c r="K84" s="41" t="s">
        <v>504</v>
      </c>
      <c r="L84" s="41" t="s">
        <v>629</v>
      </c>
      <c r="M84" s="44">
        <f>_xlfn.XLOOKUP(PreferredList[[#This Row],[Equity_region_alternative]],'[3]# Ratios ORDER'!$A:$A,'[3]# Ratios ORDER'!$B:$B)</f>
        <v>4</v>
      </c>
      <c r="N84" s="46" t="str" cm="1">
        <f t="array" aca="1" ref="N8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4" s="41"/>
      <c r="P84" s="42"/>
      <c r="Q84" s="46" t="str" cm="1">
        <f t="array" aca="1" ref="Q8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4" s="41"/>
      <c r="S84" s="41"/>
      <c r="T84" s="41"/>
      <c r="U84" s="41" t="s">
        <v>560</v>
      </c>
      <c r="V84" s="41"/>
      <c r="W84" s="47"/>
      <c r="X84" s="50" t="b">
        <f ca="1">OR(PreferredList[[#This Row],[Fund_balanced_exists]:[Fund_privateclient_or_AIM_exists]])</f>
        <v>0</v>
      </c>
      <c r="Y8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5" spans="1:30" ht="75" customHeight="1" x14ac:dyDescent="0.25">
      <c r="A85" s="40" t="s">
        <v>287</v>
      </c>
      <c r="B85" s="41" t="s">
        <v>288</v>
      </c>
      <c r="C85" s="81" t="s">
        <v>1116</v>
      </c>
      <c r="D85" s="81" t="s">
        <v>788</v>
      </c>
      <c r="E85" s="81" t="e" cm="1">
        <f t="array" aca="1" ref="E85" ca="1">_xll.BDP(PreferredList[[#This Row],[Bloomberg_ticker]],"CITY_OF_DOMICILE")</f>
        <v>#NAME?</v>
      </c>
      <c r="F85" s="41" t="s">
        <v>9</v>
      </c>
      <c r="G85" s="41" t="s">
        <v>489</v>
      </c>
      <c r="H85" s="42">
        <v>44454</v>
      </c>
      <c r="I85" s="41" t="s">
        <v>289</v>
      </c>
      <c r="J85" s="41" t="s">
        <v>144</v>
      </c>
      <c r="K85" s="41" t="s">
        <v>509</v>
      </c>
      <c r="L85" s="41" t="s">
        <v>140</v>
      </c>
      <c r="M85" s="44">
        <f>_xlfn.XLOOKUP(PreferredList[[#This Row],[Equity_region_alternative]],'[3]# Ratios ORDER'!$A:$A,'[3]# Ratios ORDER'!$B:$B)</f>
        <v>2</v>
      </c>
      <c r="N85" s="46" t="str" cm="1">
        <f t="array" aca="1" ref="N8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5" s="41" t="s">
        <v>63</v>
      </c>
      <c r="P85" s="42"/>
      <c r="Q85" s="46" t="str" cm="1">
        <f t="array" aca="1" ref="Q8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5" s="41"/>
      <c r="S85" s="41"/>
      <c r="T85" s="41"/>
      <c r="U85" s="41" t="s">
        <v>559</v>
      </c>
      <c r="V85" s="41"/>
      <c r="W85" s="47"/>
      <c r="X85" s="50" t="b">
        <f ca="1">OR(PreferredList[[#This Row],[Fund_balanced_exists]:[Fund_privateclient_or_AIM_exists]])</f>
        <v>1</v>
      </c>
      <c r="Y8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8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6" spans="1:30" ht="75" customHeight="1" x14ac:dyDescent="0.25">
      <c r="A86" s="40" t="s">
        <v>284</v>
      </c>
      <c r="B86" s="41" t="s">
        <v>285</v>
      </c>
      <c r="C86" s="81" t="s">
        <v>1117</v>
      </c>
      <c r="D86" s="81" t="s">
        <v>793</v>
      </c>
      <c r="E86" s="81" t="e" cm="1">
        <f t="array" aca="1" ref="E86" ca="1">_xll.BDP(PreferredList[[#This Row],[Bloomberg_ticker]],"CITY_OF_DOMICILE")</f>
        <v>#NAME?</v>
      </c>
      <c r="F86" s="41" t="s">
        <v>9</v>
      </c>
      <c r="G86" s="41" t="s">
        <v>489</v>
      </c>
      <c r="H86" s="42">
        <v>44393</v>
      </c>
      <c r="I86" s="41" t="s">
        <v>286</v>
      </c>
      <c r="J86" s="41" t="s">
        <v>177</v>
      </c>
      <c r="K86" s="41" t="s">
        <v>503</v>
      </c>
      <c r="L86" s="41" t="s">
        <v>10</v>
      </c>
      <c r="M86" s="44">
        <f>_xlfn.XLOOKUP(PreferredList[[#This Row],[Equity_region_alternative]],'[3]# Ratios ORDER'!$A:$A,'[3]# Ratios ORDER'!$B:$B)</f>
        <v>1</v>
      </c>
      <c r="N86" s="46" t="str" cm="1">
        <f t="array" aca="1" ref="N8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6" s="41" t="s">
        <v>63</v>
      </c>
      <c r="P86" s="42"/>
      <c r="Q86" s="46" t="str" cm="1">
        <f t="array" aca="1" ref="Q8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6" s="41"/>
      <c r="S86" s="41"/>
      <c r="T86" s="41"/>
      <c r="U86" s="41" t="s">
        <v>559</v>
      </c>
      <c r="V86" s="41"/>
      <c r="W86" s="47"/>
      <c r="X86" s="50" t="b">
        <f ca="1">OR(PreferredList[[#This Row],[Fund_balanced_exists]:[Fund_privateclient_or_AIM_exists]])</f>
        <v>1</v>
      </c>
      <c r="Y8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8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7" spans="1:30" ht="75" customHeight="1" x14ac:dyDescent="0.25">
      <c r="A87" s="40" t="s">
        <v>158</v>
      </c>
      <c r="B87" s="41" t="s">
        <v>1059</v>
      </c>
      <c r="C87" s="81" t="s">
        <v>1118</v>
      </c>
      <c r="D87" s="81" t="s">
        <v>793</v>
      </c>
      <c r="E87" s="81" t="e" cm="1">
        <f t="array" aca="1" ref="E87" ca="1">_xll.BDP(PreferredList[[#This Row],[Bloomberg_ticker]],"CITY_OF_DOMICILE")</f>
        <v>#NAME?</v>
      </c>
      <c r="F87" s="41" t="s">
        <v>9</v>
      </c>
      <c r="G87" s="41" t="s">
        <v>494</v>
      </c>
      <c r="H87" s="42">
        <v>44386</v>
      </c>
      <c r="I87" s="41" t="s">
        <v>160</v>
      </c>
      <c r="J87" s="41" t="s">
        <v>148</v>
      </c>
      <c r="K87" s="41" t="s">
        <v>159</v>
      </c>
      <c r="L87" s="41" t="s">
        <v>631</v>
      </c>
      <c r="M87" s="44">
        <f>_xlfn.XLOOKUP(PreferredList[[#This Row],[Equity_region_alternative]],'[3]# Ratios ORDER'!$A:$A,'[3]# Ratios ORDER'!$B:$B)</f>
        <v>8</v>
      </c>
      <c r="N87" s="46" t="str" cm="1">
        <f t="array" aca="1" ref="N8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7" s="41"/>
      <c r="P87" s="42"/>
      <c r="Q87" s="46" t="str" cm="1">
        <f t="array" aca="1" ref="Q8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7" s="41"/>
      <c r="S87" s="41"/>
      <c r="T87" s="41"/>
      <c r="U87" s="41"/>
      <c r="V87" s="41" t="s">
        <v>560</v>
      </c>
      <c r="W87" s="47"/>
      <c r="X87" s="50" t="b">
        <f ca="1">OR(PreferredList[[#This Row],[Fund_balanced_exists]:[Fund_privateclient_or_AIM_exists]])</f>
        <v>0</v>
      </c>
      <c r="Y8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8" spans="1:30" ht="75" customHeight="1" x14ac:dyDescent="0.25">
      <c r="A88" s="40" t="s">
        <v>466</v>
      </c>
      <c r="B88" s="41" t="s">
        <v>396</v>
      </c>
      <c r="C88" s="81" t="s">
        <v>1119</v>
      </c>
      <c r="D88" s="81" t="s">
        <v>787</v>
      </c>
      <c r="E88" s="81" t="e" cm="1">
        <f t="array" aca="1" ref="E88" ca="1">_xll.BDP(PreferredList[[#This Row],[Bloomberg_ticker]],"CITY_OF_DOMICILE")</f>
        <v>#NAME?</v>
      </c>
      <c r="F88" s="41" t="s">
        <v>9</v>
      </c>
      <c r="G88" s="41" t="s">
        <v>492</v>
      </c>
      <c r="H88" s="42">
        <v>44379</v>
      </c>
      <c r="I88" s="41" t="s">
        <v>165</v>
      </c>
      <c r="J88" s="41" t="s">
        <v>148</v>
      </c>
      <c r="K88" s="41" t="s">
        <v>510</v>
      </c>
      <c r="L88" s="41" t="s">
        <v>631</v>
      </c>
      <c r="M88" s="44">
        <f>_xlfn.XLOOKUP(PreferredList[[#This Row],[Equity_region_alternative]],'[3]# Ratios ORDER'!$A:$A,'[3]# Ratios ORDER'!$B:$B)</f>
        <v>8</v>
      </c>
      <c r="N88" s="46" t="str" cm="1">
        <f t="array" aca="1" ref="N8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8" s="41"/>
      <c r="P88" s="42"/>
      <c r="Q88" s="46" t="str" cm="1">
        <f t="array" aca="1" ref="Q8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8" s="41" t="s">
        <v>559</v>
      </c>
      <c r="S88" s="41"/>
      <c r="T88" s="41"/>
      <c r="U88" s="41"/>
      <c r="V88" s="41"/>
      <c r="W88" s="47"/>
      <c r="X88" s="50" t="b">
        <f ca="1">OR(PreferredList[[#This Row],[Fund_balanced_exists]:[Fund_privateclient_or_AIM_exists]])</f>
        <v>1</v>
      </c>
      <c r="Y8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8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8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89" spans="1:30" ht="75" customHeight="1" x14ac:dyDescent="0.25">
      <c r="A89" s="40" t="s">
        <v>164</v>
      </c>
      <c r="B89" s="41" t="s">
        <v>415</v>
      </c>
      <c r="C89" s="81" t="s">
        <v>1070</v>
      </c>
      <c r="D89" s="81" t="s">
        <v>788</v>
      </c>
      <c r="E89" s="81" t="e" cm="1">
        <f t="array" aca="1" ref="E89" ca="1">_xll.BDP(PreferredList[[#This Row],[Bloomberg_ticker]],"CITY_OF_DOMICILE")</f>
        <v>#NAME?</v>
      </c>
      <c r="F89" s="41" t="s">
        <v>9</v>
      </c>
      <c r="G89" s="41" t="s">
        <v>492</v>
      </c>
      <c r="H89" s="42">
        <v>44379</v>
      </c>
      <c r="I89" s="41" t="s">
        <v>165</v>
      </c>
      <c r="J89" s="41" t="s">
        <v>411</v>
      </c>
      <c r="K89" s="41" t="s">
        <v>508</v>
      </c>
      <c r="L89" s="41" t="s">
        <v>633</v>
      </c>
      <c r="M89" s="44">
        <f>_xlfn.XLOOKUP(PreferredList[[#This Row],[Equity_region_alternative]],'[3]# Ratios ORDER'!$A:$A,'[3]# Ratios ORDER'!$B:$B)</f>
        <v>6</v>
      </c>
      <c r="N89" s="46" t="str" cm="1">
        <f t="array" aca="1" ref="N8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89" s="41"/>
      <c r="P89" s="42"/>
      <c r="Q89" s="46" t="str" cm="1">
        <f t="array" aca="1" ref="Q8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89" s="41" t="s">
        <v>559</v>
      </c>
      <c r="S89" s="41"/>
      <c r="T89" s="41" t="s">
        <v>559</v>
      </c>
      <c r="U89" s="41"/>
      <c r="V89" s="41"/>
      <c r="W89" s="47"/>
      <c r="X89" s="50" t="b">
        <f ca="1">OR(PreferredList[[#This Row],[Fund_balanced_exists]:[Fund_privateclient_or_AIM_exists]])</f>
        <v>0</v>
      </c>
      <c r="Y8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8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8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8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8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8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0" spans="1:30" ht="75" customHeight="1" x14ac:dyDescent="0.25">
      <c r="A90" s="40" t="s">
        <v>648</v>
      </c>
      <c r="B90" s="41" t="s">
        <v>409</v>
      </c>
      <c r="C90" s="81" t="s">
        <v>1120</v>
      </c>
      <c r="D90" s="81" t="s">
        <v>786</v>
      </c>
      <c r="E90" s="81" t="e" cm="1">
        <f t="array" aca="1" ref="E90" ca="1">_xll.BDP(PreferredList[[#This Row],[Bloomberg_ticker]],"CITY_OF_DOMICILE")</f>
        <v>#NAME?</v>
      </c>
      <c r="F90" s="41" t="s">
        <v>9</v>
      </c>
      <c r="G90" s="41" t="s">
        <v>489</v>
      </c>
      <c r="H90" s="42">
        <v>44379</v>
      </c>
      <c r="I90" s="41"/>
      <c r="J90" s="41" t="s">
        <v>148</v>
      </c>
      <c r="K90" s="41" t="s">
        <v>478</v>
      </c>
      <c r="L90" s="41" t="s">
        <v>631</v>
      </c>
      <c r="M90" s="44">
        <f>_xlfn.XLOOKUP(PreferredList[[#This Row],[Equity_region_alternative]],'[3]# Ratios ORDER'!$A:$A,'[3]# Ratios ORDER'!$B:$B)</f>
        <v>8</v>
      </c>
      <c r="N90" s="46" t="str" cm="1">
        <f t="array" aca="1" ref="N9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0" s="41" t="s">
        <v>63</v>
      </c>
      <c r="P90" s="42"/>
      <c r="Q90" s="46" t="str" cm="1">
        <f t="array" aca="1" ref="Q9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0" s="41"/>
      <c r="S90" s="41"/>
      <c r="T90" s="41"/>
      <c r="U90" s="41"/>
      <c r="V90" s="41" t="s">
        <v>559</v>
      </c>
      <c r="W90" s="47"/>
      <c r="X90" s="50" t="b">
        <f ca="1">OR(PreferredList[[#This Row],[Fund_balanced_exists]:[Fund_privateclient_or_AIM_exists]])</f>
        <v>1</v>
      </c>
      <c r="Y9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9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1" spans="1:30" ht="75" customHeight="1" x14ac:dyDescent="0.25">
      <c r="A91" s="40" t="s">
        <v>282</v>
      </c>
      <c r="B91" s="41" t="s">
        <v>602</v>
      </c>
      <c r="C91" s="81" t="s">
        <v>1121</v>
      </c>
      <c r="D91" s="81" t="s">
        <v>1338</v>
      </c>
      <c r="E91" s="81" t="e" cm="1">
        <f t="array" aca="1" ref="E91" ca="1">_xll.BDP(PreferredList[[#This Row],[Bloomberg_ticker]],"CITY_OF_DOMICILE")</f>
        <v>#NAME?</v>
      </c>
      <c r="F91" s="41" t="s">
        <v>62</v>
      </c>
      <c r="G91" s="41" t="s">
        <v>489</v>
      </c>
      <c r="H91" s="42">
        <v>44377</v>
      </c>
      <c r="I91" s="41" t="s">
        <v>157</v>
      </c>
      <c r="J91" s="41"/>
      <c r="K91" s="41"/>
      <c r="L91" s="41" t="s">
        <v>629</v>
      </c>
      <c r="M91" s="44">
        <f>_xlfn.XLOOKUP(PreferredList[[#This Row],[Equity_region_alternative]],'[3]# Ratios ORDER'!$A:$A,'[3]# Ratios ORDER'!$B:$B)</f>
        <v>4</v>
      </c>
      <c r="N91" s="46" t="str" cm="1">
        <f t="array" aca="1" ref="N9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91" s="41" t="s">
        <v>156</v>
      </c>
      <c r="P91" s="42" t="s">
        <v>283</v>
      </c>
      <c r="Q91" s="46" cm="1">
        <f t="array" aca="1" ref="Q9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1.3452054794520547</v>
      </c>
      <c r="R91" s="41"/>
      <c r="S91" s="41"/>
      <c r="T91" s="41"/>
      <c r="U91" s="41"/>
      <c r="V91" s="41"/>
      <c r="W91" s="47" t="s">
        <v>559</v>
      </c>
      <c r="X91" s="50" t="b">
        <f ca="1">OR(PreferredList[[#This Row],[Fund_balanced_exists]:[Fund_privateclient_or_AIM_exists]])</f>
        <v>1</v>
      </c>
      <c r="Y9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92" spans="1:30" ht="75" customHeight="1" x14ac:dyDescent="0.25">
      <c r="A92" s="40" t="s">
        <v>155</v>
      </c>
      <c r="B92" s="41" t="s">
        <v>676</v>
      </c>
      <c r="C92" s="81" t="s">
        <v>1122</v>
      </c>
      <c r="D92" s="81" t="s">
        <v>1338</v>
      </c>
      <c r="E92" s="81" t="e" cm="1">
        <f t="array" aca="1" ref="E92" ca="1">_xll.BDP(PreferredList[[#This Row],[Bloomberg_ticker]],"CITY_OF_DOMICILE")</f>
        <v>#NAME?</v>
      </c>
      <c r="F92" s="41" t="s">
        <v>62</v>
      </c>
      <c r="G92" s="41" t="s">
        <v>494</v>
      </c>
      <c r="H92" s="42">
        <v>44377</v>
      </c>
      <c r="I92" s="41" t="s">
        <v>157</v>
      </c>
      <c r="J92" s="41"/>
      <c r="K92" s="41"/>
      <c r="L92" s="41" t="s">
        <v>629</v>
      </c>
      <c r="M92" s="44">
        <f>_xlfn.XLOOKUP(PreferredList[[#This Row],[Equity_region_alternative]],'[3]# Ratios ORDER'!$A:$A,'[3]# Ratios ORDER'!$B:$B)</f>
        <v>4</v>
      </c>
      <c r="N92" s="46" t="str" cm="1">
        <f t="array" aca="1" ref="N9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92" s="41" t="s">
        <v>156</v>
      </c>
      <c r="P92" s="42" t="s">
        <v>495</v>
      </c>
      <c r="Q92" s="46" t="str" cm="1">
        <f t="array" aca="1" ref="Q9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92" s="41"/>
      <c r="S92" s="41"/>
      <c r="T92" s="41"/>
      <c r="U92" s="41"/>
      <c r="V92" s="41"/>
      <c r="W92" s="47" t="s">
        <v>560</v>
      </c>
      <c r="X92" s="50" t="b">
        <f ca="1">OR(PreferredList[[#This Row],[Fund_balanced_exists]:[Fund_privateclient_or_AIM_exists]])</f>
        <v>0</v>
      </c>
      <c r="Y9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3" spans="1:30" ht="75" customHeight="1" x14ac:dyDescent="0.25">
      <c r="A93" s="40" t="s">
        <v>153</v>
      </c>
      <c r="B93" s="41" t="s">
        <v>1060</v>
      </c>
      <c r="C93" s="81" t="s">
        <v>1123</v>
      </c>
      <c r="D93" s="81" t="s">
        <v>795</v>
      </c>
      <c r="E93" s="81" t="e" cm="1">
        <f t="array" aca="1" ref="E93" ca="1">_xll.BDP(PreferredList[[#This Row],[Bloomberg_ticker]],"CITY_OF_DOMICILE")</f>
        <v>#NAME?</v>
      </c>
      <c r="F93" s="41" t="s">
        <v>9</v>
      </c>
      <c r="G93" s="41" t="s">
        <v>494</v>
      </c>
      <c r="H93" s="42">
        <v>44351</v>
      </c>
      <c r="I93" s="41" t="s">
        <v>154</v>
      </c>
      <c r="J93" s="41" t="s">
        <v>148</v>
      </c>
      <c r="K93" s="41" t="s">
        <v>478</v>
      </c>
      <c r="L93" s="41" t="s">
        <v>631</v>
      </c>
      <c r="M93" s="44">
        <f>_xlfn.XLOOKUP(PreferredList[[#This Row],[Equity_region_alternative]],'[3]# Ratios ORDER'!$A:$A,'[3]# Ratios ORDER'!$B:$B)</f>
        <v>8</v>
      </c>
      <c r="N93" s="46" t="str" cm="1">
        <f t="array" aca="1" ref="N9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3" s="41"/>
      <c r="P93" s="42"/>
      <c r="Q93" s="46" t="str" cm="1">
        <f t="array" aca="1" ref="Q9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3" s="41"/>
      <c r="S93" s="41"/>
      <c r="T93" s="41"/>
      <c r="U93" s="41"/>
      <c r="V93" s="41" t="s">
        <v>560</v>
      </c>
      <c r="W93" s="47"/>
      <c r="X93" s="50" t="b">
        <f ca="1">OR(PreferredList[[#This Row],[Fund_balanced_exists]:[Fund_privateclient_or_AIM_exists]])</f>
        <v>0</v>
      </c>
      <c r="Y9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4" spans="1:30" ht="75" customHeight="1" x14ac:dyDescent="0.25">
      <c r="A94" s="40" t="s">
        <v>782</v>
      </c>
      <c r="B94" s="41" t="s">
        <v>783</v>
      </c>
      <c r="C94" s="81" t="s">
        <v>1124</v>
      </c>
      <c r="D94" s="81" t="s">
        <v>789</v>
      </c>
      <c r="E94" s="81" t="e" cm="1">
        <f t="array" aca="1" ref="E94" ca="1">_xll.BDP(PreferredList[[#This Row],[Bloomberg_ticker]],"CITY_OF_DOMICILE")</f>
        <v>#NAME?</v>
      </c>
      <c r="F94" s="41" t="s">
        <v>9</v>
      </c>
      <c r="G94" s="41" t="s">
        <v>494</v>
      </c>
      <c r="H94" s="42">
        <v>44351</v>
      </c>
      <c r="I94" s="41" t="s">
        <v>152</v>
      </c>
      <c r="J94" s="41" t="s">
        <v>148</v>
      </c>
      <c r="K94" s="41" t="s">
        <v>149</v>
      </c>
      <c r="L94" s="41" t="s">
        <v>631</v>
      </c>
      <c r="M94" s="44">
        <f>_xlfn.XLOOKUP(PreferredList[[#This Row],[Equity_region_alternative]],'[3]# Ratios ORDER'!$A:$A,'[3]# Ratios ORDER'!$B:$B)</f>
        <v>8</v>
      </c>
      <c r="N94" s="46" t="str" cm="1">
        <f t="array" aca="1" ref="N9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4" s="41"/>
      <c r="P94" s="42"/>
      <c r="Q94" s="46" t="str" cm="1">
        <f t="array" aca="1" ref="Q9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4" s="41"/>
      <c r="S94" s="41"/>
      <c r="T94" s="41"/>
      <c r="U94" s="41"/>
      <c r="V94" s="41" t="s">
        <v>560</v>
      </c>
      <c r="W94" s="47"/>
      <c r="X94" s="50" t="b">
        <f ca="1">OR(PreferredList[[#This Row],[Fund_balanced_exists]:[Fund_privateclient_or_AIM_exists]])</f>
        <v>0</v>
      </c>
      <c r="Y9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5" spans="1:30" ht="75" customHeight="1" x14ac:dyDescent="0.25">
      <c r="A95" s="40" t="s">
        <v>279</v>
      </c>
      <c r="B95" s="41" t="s">
        <v>280</v>
      </c>
      <c r="C95" s="81" t="s">
        <v>1125</v>
      </c>
      <c r="D95" s="81" t="s">
        <v>788</v>
      </c>
      <c r="E95" s="81" t="e" cm="1">
        <f t="array" aca="1" ref="E95" ca="1">_xll.BDP(PreferredList[[#This Row],[Bloomberg_ticker]],"CITY_OF_DOMICILE")</f>
        <v>#NAME?</v>
      </c>
      <c r="F95" s="41" t="s">
        <v>9</v>
      </c>
      <c r="G95" s="41" t="s">
        <v>489</v>
      </c>
      <c r="H95" s="42">
        <v>44309</v>
      </c>
      <c r="I95" s="41" t="s">
        <v>281</v>
      </c>
      <c r="J95" s="41" t="s">
        <v>144</v>
      </c>
      <c r="K95" s="41" t="s">
        <v>511</v>
      </c>
      <c r="L95" s="41" t="s">
        <v>140</v>
      </c>
      <c r="M95" s="44">
        <f>_xlfn.XLOOKUP(PreferredList[[#This Row],[Equity_region_alternative]],'[3]# Ratios ORDER'!$A:$A,'[3]# Ratios ORDER'!$B:$B)</f>
        <v>2</v>
      </c>
      <c r="N95" s="46" t="str" cm="1">
        <f t="array" aca="1" ref="N9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5" s="41" t="s">
        <v>63</v>
      </c>
      <c r="P95" s="42"/>
      <c r="Q95" s="46" t="str" cm="1">
        <f t="array" aca="1" ref="Q9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5" s="41"/>
      <c r="S95" s="41"/>
      <c r="T95" s="41"/>
      <c r="U95" s="41" t="s">
        <v>559</v>
      </c>
      <c r="V95" s="41"/>
      <c r="W95" s="47"/>
      <c r="X95" s="50" t="b">
        <f ca="1">OR(PreferredList[[#This Row],[Fund_balanced_exists]:[Fund_privateclient_or_AIM_exists]])</f>
        <v>1</v>
      </c>
      <c r="Y9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9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6" spans="1:30" ht="75" customHeight="1" x14ac:dyDescent="0.25">
      <c r="A96" s="40" t="s">
        <v>769</v>
      </c>
      <c r="B96" s="41" t="s">
        <v>390</v>
      </c>
      <c r="C96" s="81" t="s">
        <v>1126</v>
      </c>
      <c r="D96" s="81" t="s">
        <v>787</v>
      </c>
      <c r="E96" s="81" t="e" cm="1">
        <f t="array" aca="1" ref="E96" ca="1">_xll.BDP(PreferredList[[#This Row],[Bloomberg_ticker]],"CITY_OF_DOMICILE")</f>
        <v>#NAME?</v>
      </c>
      <c r="F96" s="41" t="s">
        <v>9</v>
      </c>
      <c r="G96" s="41" t="s">
        <v>489</v>
      </c>
      <c r="H96" s="42">
        <v>44294</v>
      </c>
      <c r="I96" s="41"/>
      <c r="J96" s="41" t="s">
        <v>148</v>
      </c>
      <c r="K96" s="41" t="s">
        <v>478</v>
      </c>
      <c r="L96" s="41" t="s">
        <v>631</v>
      </c>
      <c r="M96" s="44">
        <f>_xlfn.XLOOKUP(PreferredList[[#This Row],[Equity_region_alternative]],'[3]# Ratios ORDER'!$A:$A,'[3]# Ratios ORDER'!$B:$B)</f>
        <v>8</v>
      </c>
      <c r="N96" s="46" t="str" cm="1">
        <f t="array" aca="1" ref="N9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6" s="41" t="s">
        <v>63</v>
      </c>
      <c r="P96" s="42"/>
      <c r="Q96" s="46" t="str" cm="1">
        <f t="array" aca="1" ref="Q9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6" s="41"/>
      <c r="S96" s="41"/>
      <c r="T96" s="41"/>
      <c r="U96" s="41"/>
      <c r="V96" s="41" t="s">
        <v>559</v>
      </c>
      <c r="W96" s="47"/>
      <c r="X96" s="50" t="b">
        <f ca="1">OR(PreferredList[[#This Row],[Fund_balanced_exists]:[Fund_privateclient_or_AIM_exists]])</f>
        <v>1</v>
      </c>
      <c r="Y9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9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7" spans="1:30" ht="75" customHeight="1" x14ac:dyDescent="0.25">
      <c r="A97" s="40" t="s">
        <v>164</v>
      </c>
      <c r="B97" s="41" t="s">
        <v>415</v>
      </c>
      <c r="C97" s="81" t="s">
        <v>1070</v>
      </c>
      <c r="D97" s="81" t="s">
        <v>788</v>
      </c>
      <c r="E97" s="81" t="e" cm="1">
        <f t="array" aca="1" ref="E97" ca="1">_xll.BDP(PreferredList[[#This Row],[Bloomberg_ticker]],"CITY_OF_DOMICILE")</f>
        <v>#NAME?</v>
      </c>
      <c r="F97" s="41" t="s">
        <v>9</v>
      </c>
      <c r="G97" s="41" t="s">
        <v>489</v>
      </c>
      <c r="H97" s="42">
        <v>44293</v>
      </c>
      <c r="I97" s="41"/>
      <c r="J97" s="41" t="s">
        <v>411</v>
      </c>
      <c r="K97" s="41" t="s">
        <v>508</v>
      </c>
      <c r="L97" s="41" t="s">
        <v>633</v>
      </c>
      <c r="M97" s="44">
        <f>_xlfn.XLOOKUP(PreferredList[[#This Row],[Equity_region_alternative]],'[3]# Ratios ORDER'!$A:$A,'[3]# Ratios ORDER'!$B:$B)</f>
        <v>6</v>
      </c>
      <c r="N97" s="46" t="str" cm="1">
        <f t="array" aca="1" ref="N9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7" s="41" t="s">
        <v>63</v>
      </c>
      <c r="P97" s="42"/>
      <c r="Q97" s="46" t="str" cm="1">
        <f t="array" aca="1" ref="Q9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7" s="41"/>
      <c r="S97" s="41"/>
      <c r="T97" s="41"/>
      <c r="U97" s="41"/>
      <c r="V97" s="41" t="s">
        <v>559</v>
      </c>
      <c r="W97" s="47"/>
      <c r="X97" s="50" t="b">
        <f ca="1">OR(PreferredList[[#This Row],[Fund_balanced_exists]:[Fund_privateclient_or_AIM_exists]])</f>
        <v>0</v>
      </c>
      <c r="Y9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8" spans="1:30" ht="75" customHeight="1" x14ac:dyDescent="0.25">
      <c r="A98" s="40" t="s">
        <v>642</v>
      </c>
      <c r="B98" s="41" t="s">
        <v>315</v>
      </c>
      <c r="C98" s="81" t="s">
        <v>1127</v>
      </c>
      <c r="D98" s="81" t="s">
        <v>789</v>
      </c>
      <c r="E98" s="81" t="e" cm="1">
        <f t="array" aca="1" ref="E98" ca="1">_xll.BDP(PreferredList[[#This Row],[Bloomberg_ticker]],"CITY_OF_DOMICILE")</f>
        <v>#NAME?</v>
      </c>
      <c r="F98" s="41" t="s">
        <v>9</v>
      </c>
      <c r="G98" s="41" t="s">
        <v>489</v>
      </c>
      <c r="H98" s="42">
        <v>44289</v>
      </c>
      <c r="I98" s="41" t="s">
        <v>579</v>
      </c>
      <c r="J98" s="41" t="s">
        <v>140</v>
      </c>
      <c r="K98" s="41" t="s">
        <v>509</v>
      </c>
      <c r="L98" s="41" t="s">
        <v>140</v>
      </c>
      <c r="M98" s="44">
        <f>_xlfn.XLOOKUP(PreferredList[[#This Row],[Equity_region_alternative]],'[3]# Ratios ORDER'!$A:$A,'[3]# Ratios ORDER'!$B:$B)</f>
        <v>2</v>
      </c>
      <c r="N98" s="46" t="str" cm="1">
        <f t="array" aca="1" ref="N9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8" s="41" t="s">
        <v>63</v>
      </c>
      <c r="P98" s="42"/>
      <c r="Q98" s="46" t="str" cm="1">
        <f t="array" aca="1" ref="Q9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8" s="41" t="s">
        <v>559</v>
      </c>
      <c r="S98" s="41" t="s">
        <v>559</v>
      </c>
      <c r="T98" s="41" t="s">
        <v>559</v>
      </c>
      <c r="U98" s="41"/>
      <c r="V98" s="41"/>
      <c r="W98" s="47"/>
      <c r="X98" s="50" t="b">
        <f ca="1">OR(PreferredList[[#This Row],[Fund_balanced_exists]:[Fund_privateclient_or_AIM_exists]])</f>
        <v>1</v>
      </c>
      <c r="Y9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9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9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9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99" spans="1:30" ht="75" customHeight="1" x14ac:dyDescent="0.25">
      <c r="A99" s="40" t="s">
        <v>147</v>
      </c>
      <c r="B99" s="41" t="s">
        <v>1061</v>
      </c>
      <c r="C99" s="81" t="s">
        <v>1128</v>
      </c>
      <c r="D99" s="81" t="s">
        <v>787</v>
      </c>
      <c r="E99" s="81" t="e" cm="1">
        <f t="array" aca="1" ref="E99" ca="1">_xll.BDP(PreferredList[[#This Row],[Bloomberg_ticker]],"CITY_OF_DOMICILE")</f>
        <v>#NAME?</v>
      </c>
      <c r="F99" s="41" t="s">
        <v>9</v>
      </c>
      <c r="G99" s="41" t="s">
        <v>494</v>
      </c>
      <c r="H99" s="42">
        <v>44286</v>
      </c>
      <c r="I99" s="41" t="s">
        <v>150</v>
      </c>
      <c r="J99" s="41" t="s">
        <v>148</v>
      </c>
      <c r="K99" s="41" t="s">
        <v>149</v>
      </c>
      <c r="L99" s="41" t="s">
        <v>631</v>
      </c>
      <c r="M99" s="44">
        <f>_xlfn.XLOOKUP(PreferredList[[#This Row],[Equity_region_alternative]],'[3]# Ratios ORDER'!$A:$A,'[3]# Ratios ORDER'!$B:$B)</f>
        <v>8</v>
      </c>
      <c r="N99" s="46" t="str" cm="1">
        <f t="array" aca="1" ref="N9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99" s="41"/>
      <c r="P99" s="42"/>
      <c r="Q99" s="46" t="str" cm="1">
        <f t="array" aca="1" ref="Q9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99" s="41"/>
      <c r="S99" s="41"/>
      <c r="T99" s="41"/>
      <c r="U99" s="41"/>
      <c r="V99" s="41" t="s">
        <v>560</v>
      </c>
      <c r="W99" s="47"/>
      <c r="X99" s="50" t="b">
        <f ca="1">OR(PreferredList[[#This Row],[Fund_balanced_exists]:[Fund_privateclient_or_AIM_exists]])</f>
        <v>0</v>
      </c>
      <c r="Y9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9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9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9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9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9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0" spans="1:30" ht="75" customHeight="1" x14ac:dyDescent="0.25">
      <c r="A100" s="40" t="s">
        <v>143</v>
      </c>
      <c r="B100" s="41"/>
      <c r="C100" s="81" t="s">
        <v>1112</v>
      </c>
      <c r="D100" s="81" t="s">
        <v>1112</v>
      </c>
      <c r="E100" s="81" t="e" cm="1">
        <f t="array" aca="1" ref="E100" ca="1">_xll.BDP(PreferredList[[#This Row],[Bloomberg_ticker]],"CITY_OF_DOMICILE")</f>
        <v>#NAME?</v>
      </c>
      <c r="F100" s="41" t="s">
        <v>9</v>
      </c>
      <c r="G100" s="41" t="s">
        <v>494</v>
      </c>
      <c r="H100" s="42">
        <v>44286</v>
      </c>
      <c r="I100" s="41" t="s">
        <v>146</v>
      </c>
      <c r="J100" s="41" t="s">
        <v>502</v>
      </c>
      <c r="K100" s="41" t="s">
        <v>145</v>
      </c>
      <c r="L100" s="41" t="s">
        <v>140</v>
      </c>
      <c r="M100" s="44">
        <f>_xlfn.XLOOKUP(PreferredList[[#This Row],[Equity_region_alternative]],'[3]# Ratios ORDER'!$A:$A,'[3]# Ratios ORDER'!$B:$B)</f>
        <v>2</v>
      </c>
      <c r="N100" s="46" t="str" cm="1">
        <f t="array" aca="1" ref="N10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0" s="41"/>
      <c r="P100" s="42"/>
      <c r="Q100" s="46" t="str" cm="1">
        <f t="array" aca="1" ref="Q10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0" s="41"/>
      <c r="S100" s="41"/>
      <c r="T100" s="41"/>
      <c r="U100" s="41" t="s">
        <v>560</v>
      </c>
      <c r="V100" s="41"/>
      <c r="W100" s="47"/>
      <c r="X100" s="50" t="b">
        <f ca="1">OR(PreferredList[[#This Row],[Fund_balanced_exists]:[Fund_privateclient_or_AIM_exists]])</f>
        <v>0</v>
      </c>
      <c r="Y10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1" spans="1:30" ht="75" customHeight="1" x14ac:dyDescent="0.25">
      <c r="A101" s="40" t="s">
        <v>277</v>
      </c>
      <c r="B101" s="41" t="s">
        <v>278</v>
      </c>
      <c r="C101" s="81" t="s">
        <v>1129</v>
      </c>
      <c r="D101" s="81" t="s">
        <v>789</v>
      </c>
      <c r="E101" s="81" t="e" cm="1">
        <f t="array" aca="1" ref="E101" ca="1">_xll.BDP(PreferredList[[#This Row],[Bloomberg_ticker]],"CITY_OF_DOMICILE")</f>
        <v>#NAME?</v>
      </c>
      <c r="F101" s="41" t="s">
        <v>9</v>
      </c>
      <c r="G101" s="41" t="s">
        <v>492</v>
      </c>
      <c r="H101" s="42">
        <v>44281</v>
      </c>
      <c r="I101" s="41" t="s">
        <v>467</v>
      </c>
      <c r="J101" s="41" t="s">
        <v>46</v>
      </c>
      <c r="K101" s="41" t="s">
        <v>46</v>
      </c>
      <c r="L101" s="41" t="s">
        <v>46</v>
      </c>
      <c r="M101" s="44">
        <f>_xlfn.XLOOKUP(PreferredList[[#This Row],[Equity_region_alternative]],'[3]# Ratios ORDER'!$A:$A,'[3]# Ratios ORDER'!$B:$B)</f>
        <v>3</v>
      </c>
      <c r="N101" s="46" t="str" cm="1">
        <f t="array" aca="1" ref="N10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1" s="41" t="s">
        <v>63</v>
      </c>
      <c r="P101" s="42"/>
      <c r="Q101" s="46" t="str" cm="1">
        <f t="array" aca="1" ref="Q10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1" s="41" t="s">
        <v>559</v>
      </c>
      <c r="S101" s="41"/>
      <c r="T101" s="41" t="s">
        <v>559</v>
      </c>
      <c r="U101" s="41"/>
      <c r="V101" s="41"/>
      <c r="W101" s="47"/>
      <c r="X101" s="50" t="b">
        <f ca="1">OR(PreferredList[[#This Row],[Fund_balanced_exists]:[Fund_privateclient_or_AIM_exists]])</f>
        <v>1</v>
      </c>
      <c r="Y10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0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0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0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2" spans="1:30" ht="75" customHeight="1" x14ac:dyDescent="0.25">
      <c r="A102" s="40" t="s">
        <v>139</v>
      </c>
      <c r="B102" s="41" t="s">
        <v>1050</v>
      </c>
      <c r="C102" s="81" t="s">
        <v>1130</v>
      </c>
      <c r="D102" s="81" t="s">
        <v>789</v>
      </c>
      <c r="E102" s="81" t="e" cm="1">
        <f t="array" aca="1" ref="E102" ca="1">_xll.BDP(PreferredList[[#This Row],[Bloomberg_ticker]],"CITY_OF_DOMICILE")</f>
        <v>#NAME?</v>
      </c>
      <c r="F102" s="41" t="s">
        <v>9</v>
      </c>
      <c r="G102" s="41" t="s">
        <v>494</v>
      </c>
      <c r="H102" s="42">
        <v>44259</v>
      </c>
      <c r="I102" s="41" t="s">
        <v>142</v>
      </c>
      <c r="J102" s="41" t="s">
        <v>502</v>
      </c>
      <c r="K102" s="41" t="s">
        <v>141</v>
      </c>
      <c r="L102" s="41" t="s">
        <v>140</v>
      </c>
      <c r="M102" s="44">
        <f>_xlfn.XLOOKUP(PreferredList[[#This Row],[Equity_region_alternative]],'[3]# Ratios ORDER'!$A:$A,'[3]# Ratios ORDER'!$B:$B)</f>
        <v>2</v>
      </c>
      <c r="N102" s="46" t="str" cm="1">
        <f t="array" aca="1" ref="N10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2" s="41"/>
      <c r="P102" s="42"/>
      <c r="Q102" s="46" t="str" cm="1">
        <f t="array" aca="1" ref="Q10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2" s="41" t="s">
        <v>560</v>
      </c>
      <c r="S102" s="41"/>
      <c r="T102" s="41" t="s">
        <v>560</v>
      </c>
      <c r="U102" s="41"/>
      <c r="V102" s="41"/>
      <c r="W102" s="47"/>
      <c r="X102" s="50" t="b">
        <f ca="1">OR(PreferredList[[#This Row],[Fund_balanced_exists]:[Fund_privateclient_or_AIM_exists]])</f>
        <v>0</v>
      </c>
      <c r="Y10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3" spans="1:30" ht="75" customHeight="1" x14ac:dyDescent="0.25">
      <c r="A103" s="40" t="s">
        <v>137</v>
      </c>
      <c r="B103" s="41" t="s">
        <v>713</v>
      </c>
      <c r="C103" s="81" t="s">
        <v>1131</v>
      </c>
      <c r="D103" s="81" t="s">
        <v>788</v>
      </c>
      <c r="E103" s="81" t="e" cm="1">
        <f t="array" aca="1" ref="E103" ca="1">_xll.BDP(PreferredList[[#This Row],[Bloomberg_ticker]],"CITY_OF_DOMICILE")</f>
        <v>#NAME?</v>
      </c>
      <c r="F103" s="41" t="s">
        <v>9</v>
      </c>
      <c r="G103" s="41" t="s">
        <v>494</v>
      </c>
      <c r="H103" s="42">
        <v>44259</v>
      </c>
      <c r="I103" s="41" t="s">
        <v>138</v>
      </c>
      <c r="J103" s="41" t="s">
        <v>46</v>
      </c>
      <c r="K103" s="41" t="s">
        <v>46</v>
      </c>
      <c r="L103" s="41" t="s">
        <v>46</v>
      </c>
      <c r="M103" s="44">
        <f>_xlfn.XLOOKUP(PreferredList[[#This Row],[Equity_region_alternative]],'[3]# Ratios ORDER'!$A:$A,'[3]# Ratios ORDER'!$B:$B)</f>
        <v>3</v>
      </c>
      <c r="N103" s="46" t="str" cm="1">
        <f t="array" aca="1" ref="N10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3" s="41"/>
      <c r="P103" s="42"/>
      <c r="Q103" s="46" t="str" cm="1">
        <f t="array" aca="1" ref="Q10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3" s="41" t="s">
        <v>560</v>
      </c>
      <c r="S103" s="41"/>
      <c r="T103" s="41" t="s">
        <v>560</v>
      </c>
      <c r="U103" s="41"/>
      <c r="V103" s="41"/>
      <c r="W103" s="47"/>
      <c r="X103" s="50" t="b">
        <f ca="1">OR(PreferredList[[#This Row],[Fund_balanced_exists]:[Fund_privateclient_or_AIM_exists]])</f>
        <v>0</v>
      </c>
      <c r="Y10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4" spans="1:30" ht="75" customHeight="1" x14ac:dyDescent="0.25">
      <c r="A104" s="40" t="s">
        <v>274</v>
      </c>
      <c r="B104" s="41" t="s">
        <v>275</v>
      </c>
      <c r="C104" s="81" t="s">
        <v>1132</v>
      </c>
      <c r="D104" s="81" t="s">
        <v>788</v>
      </c>
      <c r="E104" s="81" t="e" cm="1">
        <f t="array" aca="1" ref="E104" ca="1">_xll.BDP(PreferredList[[#This Row],[Bloomberg_ticker]],"CITY_OF_DOMICILE")</f>
        <v>#NAME?</v>
      </c>
      <c r="F104" s="41" t="s">
        <v>9</v>
      </c>
      <c r="G104" s="41" t="s">
        <v>489</v>
      </c>
      <c r="H104" s="42">
        <v>44259</v>
      </c>
      <c r="I104" s="41" t="s">
        <v>276</v>
      </c>
      <c r="J104" s="41" t="s">
        <v>199</v>
      </c>
      <c r="K104" s="41" t="s">
        <v>504</v>
      </c>
      <c r="L104" s="41" t="s">
        <v>629</v>
      </c>
      <c r="M104" s="44">
        <f>_xlfn.XLOOKUP(PreferredList[[#This Row],[Equity_region_alternative]],'[3]# Ratios ORDER'!$A:$A,'[3]# Ratios ORDER'!$B:$B)</f>
        <v>4</v>
      </c>
      <c r="N104" s="46" t="str" cm="1">
        <f t="array" aca="1" ref="N10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4" s="41" t="s">
        <v>63</v>
      </c>
      <c r="P104" s="42"/>
      <c r="Q104" s="46" t="str" cm="1">
        <f t="array" aca="1" ref="Q10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4" s="41" t="s">
        <v>559</v>
      </c>
      <c r="S104" s="41"/>
      <c r="T104" s="41" t="s">
        <v>559</v>
      </c>
      <c r="U104" s="41"/>
      <c r="V104" s="41"/>
      <c r="W104" s="47"/>
      <c r="X104" s="50" t="b">
        <f ca="1">OR(PreferredList[[#This Row],[Fund_balanced_exists]:[Fund_privateclient_or_AIM_exists]])</f>
        <v>1</v>
      </c>
      <c r="Y10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0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0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5" spans="1:30" ht="75" customHeight="1" x14ac:dyDescent="0.25">
      <c r="A105" s="40" t="s">
        <v>774</v>
      </c>
      <c r="B105" s="41" t="s">
        <v>317</v>
      </c>
      <c r="C105" s="81" t="s">
        <v>1133</v>
      </c>
      <c r="D105" s="81" t="s">
        <v>793</v>
      </c>
      <c r="E105" s="81" t="e" cm="1">
        <f t="array" aca="1" ref="E105" ca="1">_xll.BDP(PreferredList[[#This Row],[Bloomberg_ticker]],"CITY_OF_DOMICILE")</f>
        <v>#NAME?</v>
      </c>
      <c r="F105" s="41" t="s">
        <v>9</v>
      </c>
      <c r="G105" s="41" t="s">
        <v>489</v>
      </c>
      <c r="H105" s="42">
        <v>44251</v>
      </c>
      <c r="I105" s="41"/>
      <c r="J105" s="41" t="s">
        <v>140</v>
      </c>
      <c r="K105" s="41" t="s">
        <v>145</v>
      </c>
      <c r="L105" s="41" t="s">
        <v>140</v>
      </c>
      <c r="M105" s="44">
        <f>_xlfn.XLOOKUP(PreferredList[[#This Row],[Equity_region_alternative]],'[3]# Ratios ORDER'!$A:$A,'[3]# Ratios ORDER'!$B:$B)</f>
        <v>2</v>
      </c>
      <c r="N105" s="46" t="str" cm="1">
        <f t="array" aca="1" ref="N10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5" s="41" t="s">
        <v>63</v>
      </c>
      <c r="P105" s="42"/>
      <c r="Q105" s="46" t="str" cm="1">
        <f t="array" aca="1" ref="Q10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5" s="41"/>
      <c r="S105" s="41" t="s">
        <v>559</v>
      </c>
      <c r="T105" s="41"/>
      <c r="U105" s="41"/>
      <c r="V105" s="41"/>
      <c r="W105" s="47"/>
      <c r="X105" s="50" t="b">
        <f ca="1">OR(PreferredList[[#This Row],[Fund_balanced_exists]:[Fund_privateclient_or_AIM_exists]])</f>
        <v>1</v>
      </c>
      <c r="Y10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0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6" spans="1:30" ht="75" customHeight="1" x14ac:dyDescent="0.25">
      <c r="A106" s="40" t="s">
        <v>133</v>
      </c>
      <c r="B106" s="41" t="s">
        <v>273</v>
      </c>
      <c r="C106" s="81" t="s">
        <v>1134</v>
      </c>
      <c r="D106" s="81" t="s">
        <v>786</v>
      </c>
      <c r="E106" s="81" t="e" cm="1">
        <f t="array" aca="1" ref="E106" ca="1">_xll.BDP(PreferredList[[#This Row],[Bloomberg_ticker]],"CITY_OF_DOMICILE")</f>
        <v>#NAME?</v>
      </c>
      <c r="F106" s="41" t="s">
        <v>9</v>
      </c>
      <c r="G106" s="41" t="s">
        <v>489</v>
      </c>
      <c r="H106" s="42">
        <v>44242</v>
      </c>
      <c r="I106" s="41" t="s">
        <v>135</v>
      </c>
      <c r="J106" s="41" t="s">
        <v>177</v>
      </c>
      <c r="K106" s="41" t="s">
        <v>503</v>
      </c>
      <c r="L106" s="41" t="s">
        <v>10</v>
      </c>
      <c r="M106" s="44">
        <f>_xlfn.XLOOKUP(PreferredList[[#This Row],[Equity_region_alternative]],'[3]# Ratios ORDER'!$A:$A,'[3]# Ratios ORDER'!$B:$B)</f>
        <v>1</v>
      </c>
      <c r="N106" s="46" t="str" cm="1">
        <f t="array" aca="1" ref="N10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6" s="41" t="s">
        <v>63</v>
      </c>
      <c r="P106" s="42"/>
      <c r="Q106" s="46" t="str" cm="1">
        <f t="array" aca="1" ref="Q10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6" s="41"/>
      <c r="S106" s="41"/>
      <c r="T106" s="41"/>
      <c r="U106" s="41" t="s">
        <v>559</v>
      </c>
      <c r="V106" s="41"/>
      <c r="W106" s="47"/>
      <c r="X106" s="50" t="b">
        <f ca="1">OR(PreferredList[[#This Row],[Fund_balanced_exists]:[Fund_privateclient_or_AIM_exists]])</f>
        <v>1</v>
      </c>
      <c r="Y10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0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7" spans="1:30" ht="75" customHeight="1" x14ac:dyDescent="0.25">
      <c r="A107" s="40" t="s">
        <v>133</v>
      </c>
      <c r="B107" s="41" t="s">
        <v>273</v>
      </c>
      <c r="C107" s="81" t="s">
        <v>1134</v>
      </c>
      <c r="D107" s="81" t="s">
        <v>786</v>
      </c>
      <c r="E107" s="81" t="e" cm="1">
        <f t="array" aca="1" ref="E107" ca="1">_xll.BDP(PreferredList[[#This Row],[Bloomberg_ticker]],"CITY_OF_DOMICILE")</f>
        <v>#NAME?</v>
      </c>
      <c r="F107" s="41" t="s">
        <v>9</v>
      </c>
      <c r="G107" s="41" t="s">
        <v>493</v>
      </c>
      <c r="H107" s="42">
        <v>44242</v>
      </c>
      <c r="I107" s="41" t="s">
        <v>135</v>
      </c>
      <c r="J107" s="41" t="s">
        <v>10</v>
      </c>
      <c r="K107" s="41" t="s">
        <v>503</v>
      </c>
      <c r="L107" s="41" t="s">
        <v>10</v>
      </c>
      <c r="M107" s="44">
        <f>_xlfn.XLOOKUP(PreferredList[[#This Row],[Equity_region_alternative]],'[3]# Ratios ORDER'!$A:$A,'[3]# Ratios ORDER'!$B:$B)</f>
        <v>1</v>
      </c>
      <c r="N107" s="46" t="str" cm="1">
        <f t="array" aca="1" ref="N10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7" s="41"/>
      <c r="P107" s="42"/>
      <c r="Q107" s="46" t="str" cm="1">
        <f t="array" aca="1" ref="Q10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7" s="41"/>
      <c r="S107" s="41" t="s">
        <v>560</v>
      </c>
      <c r="T107" s="41"/>
      <c r="U107" s="41"/>
      <c r="V107" s="41"/>
      <c r="W107" s="47"/>
      <c r="X107" s="50" t="b">
        <f ca="1">OR(PreferredList[[#This Row],[Fund_balanced_exists]:[Fund_privateclient_or_AIM_exists]])</f>
        <v>1</v>
      </c>
      <c r="Y10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0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8" spans="1:30" ht="75" customHeight="1" x14ac:dyDescent="0.25">
      <c r="A108" s="40" t="s">
        <v>270</v>
      </c>
      <c r="B108" s="41" t="s">
        <v>271</v>
      </c>
      <c r="C108" s="81" t="s">
        <v>1135</v>
      </c>
      <c r="D108" s="81" t="s">
        <v>786</v>
      </c>
      <c r="E108" s="81" t="e" cm="1">
        <f t="array" aca="1" ref="E108" ca="1">_xll.BDP(PreferredList[[#This Row],[Bloomberg_ticker]],"CITY_OF_DOMICILE")</f>
        <v>#NAME?</v>
      </c>
      <c r="F108" s="41" t="s">
        <v>9</v>
      </c>
      <c r="G108" s="41" t="s">
        <v>489</v>
      </c>
      <c r="H108" s="42">
        <v>44242</v>
      </c>
      <c r="I108" s="41" t="s">
        <v>272</v>
      </c>
      <c r="J108" s="41" t="s">
        <v>199</v>
      </c>
      <c r="K108" s="41" t="s">
        <v>504</v>
      </c>
      <c r="L108" s="41" t="s">
        <v>629</v>
      </c>
      <c r="M108" s="44">
        <f>_xlfn.XLOOKUP(PreferredList[[#This Row],[Equity_region_alternative]],'[3]# Ratios ORDER'!$A:$A,'[3]# Ratios ORDER'!$B:$B)</f>
        <v>4</v>
      </c>
      <c r="N108" s="46" t="str" cm="1">
        <f t="array" aca="1" ref="N10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8" s="41" t="s">
        <v>63</v>
      </c>
      <c r="P108" s="42"/>
      <c r="Q108" s="46" t="str" cm="1">
        <f t="array" aca="1" ref="Q10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8" s="41"/>
      <c r="S108" s="41" t="s">
        <v>559</v>
      </c>
      <c r="T108" s="41"/>
      <c r="U108" s="41"/>
      <c r="V108" s="41"/>
      <c r="W108" s="47"/>
      <c r="X108" s="50" t="b">
        <f ca="1">OR(PreferredList[[#This Row],[Fund_balanced_exists]:[Fund_privateclient_or_AIM_exists]])</f>
        <v>1</v>
      </c>
      <c r="Y10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0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0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09" spans="1:30" ht="75" customHeight="1" x14ac:dyDescent="0.25">
      <c r="A109" s="40" t="s">
        <v>568</v>
      </c>
      <c r="B109" s="41" t="s">
        <v>1286</v>
      </c>
      <c r="C109" s="81" t="s">
        <v>1136</v>
      </c>
      <c r="D109" s="81" t="s">
        <v>791</v>
      </c>
      <c r="E109" s="81" t="e" cm="1">
        <f t="array" aca="1" ref="E109" ca="1">_xll.BDP(PreferredList[[#This Row],[Bloomberg_ticker]],"CITY_OF_DOMICILE")</f>
        <v>#NAME?</v>
      </c>
      <c r="F109" s="41" t="s">
        <v>9</v>
      </c>
      <c r="G109" s="41" t="s">
        <v>493</v>
      </c>
      <c r="H109" s="42">
        <v>44242</v>
      </c>
      <c r="I109" s="41" t="s">
        <v>135</v>
      </c>
      <c r="J109" s="41" t="s">
        <v>513</v>
      </c>
      <c r="K109" s="41" t="s">
        <v>136</v>
      </c>
      <c r="L109" s="41" t="s">
        <v>630</v>
      </c>
      <c r="M109" s="44">
        <f>_xlfn.XLOOKUP(PreferredList[[#This Row],[Equity_region_alternative]],'[3]# Ratios ORDER'!$A:$A,'[3]# Ratios ORDER'!$B:$B)</f>
        <v>10</v>
      </c>
      <c r="N109" s="46" t="str" cm="1">
        <f t="array" aca="1" ref="N10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09" s="41"/>
      <c r="P109" s="42"/>
      <c r="Q109" s="46" t="str" cm="1">
        <f t="array" aca="1" ref="Q10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09" s="41" t="s">
        <v>560</v>
      </c>
      <c r="S109" s="41" t="s">
        <v>560</v>
      </c>
      <c r="T109" s="41" t="s">
        <v>560</v>
      </c>
      <c r="U109" s="41"/>
      <c r="V109" s="41"/>
      <c r="W109" s="47"/>
      <c r="X109" s="50" t="b">
        <f ca="1">OR(PreferredList[[#This Row],[Fund_balanced_exists]:[Fund_privateclient_or_AIM_exists]])</f>
        <v>1</v>
      </c>
      <c r="Y10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0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0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0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0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0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0" spans="1:30" ht="75" customHeight="1" x14ac:dyDescent="0.25">
      <c r="A110" s="40" t="s">
        <v>263</v>
      </c>
      <c r="B110" s="41" t="s">
        <v>264</v>
      </c>
      <c r="C110" s="81" t="s">
        <v>1137</v>
      </c>
      <c r="D110" s="81" t="s">
        <v>789</v>
      </c>
      <c r="E110" s="81" t="e" cm="1">
        <f t="array" aca="1" ref="E110" ca="1">_xll.BDP(PreferredList[[#This Row],[Bloomberg_ticker]],"CITY_OF_DOMICILE")</f>
        <v>#NAME?</v>
      </c>
      <c r="F110" s="41" t="s">
        <v>9</v>
      </c>
      <c r="G110" s="41" t="s">
        <v>489</v>
      </c>
      <c r="H110" s="42">
        <v>44242</v>
      </c>
      <c r="I110" s="41" t="s">
        <v>265</v>
      </c>
      <c r="J110" s="41" t="s">
        <v>512</v>
      </c>
      <c r="K110" s="41" t="s">
        <v>628</v>
      </c>
      <c r="L110" s="41" t="s">
        <v>634</v>
      </c>
      <c r="M110" s="44">
        <f>_xlfn.XLOOKUP(PreferredList[[#This Row],[Equity_region_alternative]],'[3]# Ratios ORDER'!$A:$A,'[3]# Ratios ORDER'!$B:$B)</f>
        <v>5</v>
      </c>
      <c r="N110" s="46" t="str" cm="1">
        <f t="array" aca="1" ref="N11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0" s="41" t="s">
        <v>63</v>
      </c>
      <c r="P110" s="42"/>
      <c r="Q110" s="46" t="str" cm="1">
        <f t="array" aca="1" ref="Q11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0" s="41"/>
      <c r="S110" s="41" t="s">
        <v>559</v>
      </c>
      <c r="T110" s="41"/>
      <c r="U110" s="41"/>
      <c r="V110" s="41"/>
      <c r="W110" s="47"/>
      <c r="X110" s="50" t="b">
        <f ca="1">OR(PreferredList[[#This Row],[Fund_balanced_exists]:[Fund_privateclient_or_AIM_exists]])</f>
        <v>1</v>
      </c>
      <c r="Y11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1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1" spans="1:30" ht="75" customHeight="1" x14ac:dyDescent="0.25">
      <c r="A111" s="40" t="s">
        <v>565</v>
      </c>
      <c r="B111" s="41" t="s">
        <v>406</v>
      </c>
      <c r="C111" s="81" t="s">
        <v>1138</v>
      </c>
      <c r="D111" s="81" t="s">
        <v>786</v>
      </c>
      <c r="E111" s="81" t="e" cm="1">
        <f t="array" aca="1" ref="E111" ca="1">_xll.BDP(PreferredList[[#This Row],[Bloomberg_ticker]],"CITY_OF_DOMICILE")</f>
        <v>#NAME?</v>
      </c>
      <c r="F111" s="41" t="s">
        <v>9</v>
      </c>
      <c r="G111" s="41" t="s">
        <v>492</v>
      </c>
      <c r="H111" s="42">
        <v>44242</v>
      </c>
      <c r="I111" s="41" t="s">
        <v>135</v>
      </c>
      <c r="J111" s="41" t="s">
        <v>148</v>
      </c>
      <c r="K111" s="41" t="s">
        <v>505</v>
      </c>
      <c r="L111" s="41" t="s">
        <v>631</v>
      </c>
      <c r="M111" s="44">
        <f>_xlfn.XLOOKUP(PreferredList[[#This Row],[Equity_region_alternative]],'[3]# Ratios ORDER'!$A:$A,'[3]# Ratios ORDER'!$B:$B)</f>
        <v>8</v>
      </c>
      <c r="N111" s="46" t="str" cm="1">
        <f t="array" aca="1" ref="N11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1" s="41"/>
      <c r="P111" s="42"/>
      <c r="Q111" s="46" t="str" cm="1">
        <f t="array" aca="1" ref="Q11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1" s="41"/>
      <c r="S111" s="41" t="s">
        <v>559</v>
      </c>
      <c r="T111" s="41"/>
      <c r="U111" s="41"/>
      <c r="V111" s="41"/>
      <c r="W111" s="47"/>
      <c r="X111" s="50" t="b">
        <f ca="1">OR(PreferredList[[#This Row],[Fund_balanced_exists]:[Fund_privateclient_or_AIM_exists]])</f>
        <v>1</v>
      </c>
      <c r="Y11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1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1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2" spans="1:30" ht="75" customHeight="1" x14ac:dyDescent="0.25">
      <c r="A112" s="40" t="s">
        <v>266</v>
      </c>
      <c r="B112" s="41" t="s">
        <v>267</v>
      </c>
      <c r="C112" s="81" t="s">
        <v>1139</v>
      </c>
      <c r="D112" s="81" t="s">
        <v>793</v>
      </c>
      <c r="E112" s="81" t="e" cm="1">
        <f t="array" aca="1" ref="E112" ca="1">_xll.BDP(PreferredList[[#This Row],[Bloomberg_ticker]],"CITY_OF_DOMICILE")</f>
        <v>#NAME?</v>
      </c>
      <c r="F112" s="41" t="s">
        <v>9</v>
      </c>
      <c r="G112" s="41" t="s">
        <v>489</v>
      </c>
      <c r="H112" s="42">
        <v>44242</v>
      </c>
      <c r="I112" s="41" t="s">
        <v>135</v>
      </c>
      <c r="J112" s="41" t="s">
        <v>46</v>
      </c>
      <c r="K112" s="41" t="s">
        <v>46</v>
      </c>
      <c r="L112" s="41" t="s">
        <v>46</v>
      </c>
      <c r="M112" s="44">
        <f>_xlfn.XLOOKUP(PreferredList[[#This Row],[Equity_region_alternative]],'[3]# Ratios ORDER'!$A:$A,'[3]# Ratios ORDER'!$B:$B)</f>
        <v>3</v>
      </c>
      <c r="N112" s="46" t="str" cm="1">
        <f t="array" aca="1" ref="N11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2" s="41" t="s">
        <v>63</v>
      </c>
      <c r="P112" s="42"/>
      <c r="Q112" s="46" t="str" cm="1">
        <f t="array" aca="1" ref="Q11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2" s="41" t="s">
        <v>559</v>
      </c>
      <c r="S112" s="41"/>
      <c r="T112" s="41" t="s">
        <v>559</v>
      </c>
      <c r="U112" s="41" t="s">
        <v>559</v>
      </c>
      <c r="V112" s="41"/>
      <c r="W112" s="47"/>
      <c r="X112" s="50" t="b">
        <f ca="1">OR(PreferredList[[#This Row],[Fund_balanced_exists]:[Fund_privateclient_or_AIM_exists]])</f>
        <v>1</v>
      </c>
      <c r="Y11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1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1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1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1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3" spans="1:30" ht="75" customHeight="1" x14ac:dyDescent="0.25">
      <c r="A113" s="40" t="s">
        <v>266</v>
      </c>
      <c r="B113" s="41" t="s">
        <v>267</v>
      </c>
      <c r="C113" s="81" t="s">
        <v>1139</v>
      </c>
      <c r="D113" s="81" t="s">
        <v>793</v>
      </c>
      <c r="E113" s="81" t="e" cm="1">
        <f t="array" aca="1" ref="E113" ca="1">_xll.BDP(PreferredList[[#This Row],[Bloomberg_ticker]],"CITY_OF_DOMICILE")</f>
        <v>#NAME?</v>
      </c>
      <c r="F113" s="41" t="s">
        <v>9</v>
      </c>
      <c r="G113" s="41" t="s">
        <v>492</v>
      </c>
      <c r="H113" s="42">
        <v>44242</v>
      </c>
      <c r="I113" s="41" t="s">
        <v>135</v>
      </c>
      <c r="J113" s="41" t="s">
        <v>46</v>
      </c>
      <c r="K113" s="41" t="s">
        <v>46</v>
      </c>
      <c r="L113" s="41" t="s">
        <v>46</v>
      </c>
      <c r="M113" s="44">
        <f>_xlfn.XLOOKUP(PreferredList[[#This Row],[Equity_region_alternative]],'[3]# Ratios ORDER'!$A:$A,'[3]# Ratios ORDER'!$B:$B)</f>
        <v>3</v>
      </c>
      <c r="N113" s="46" t="str" cm="1">
        <f t="array" aca="1" ref="N11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3" s="41"/>
      <c r="P113" s="42"/>
      <c r="Q113" s="46" t="str" cm="1">
        <f t="array" aca="1" ref="Q11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3" s="41"/>
      <c r="S113" s="41" t="s">
        <v>559</v>
      </c>
      <c r="T113" s="41"/>
      <c r="U113" s="41"/>
      <c r="V113" s="41"/>
      <c r="W113" s="47"/>
      <c r="X113" s="50" t="b">
        <f ca="1">OR(PreferredList[[#This Row],[Fund_balanced_exists]:[Fund_privateclient_or_AIM_exists]])</f>
        <v>1</v>
      </c>
      <c r="Y11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1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1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1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1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4" spans="1:30" ht="75" customHeight="1" x14ac:dyDescent="0.25">
      <c r="A114" s="40" t="s">
        <v>268</v>
      </c>
      <c r="B114" s="41" t="s">
        <v>269</v>
      </c>
      <c r="C114" s="81" t="s">
        <v>1140</v>
      </c>
      <c r="D114" s="81" t="s">
        <v>790</v>
      </c>
      <c r="E114" s="81" t="e" cm="1">
        <f t="array" aca="1" ref="E114" ca="1">_xll.BDP(PreferredList[[#This Row],[Bloomberg_ticker]],"CITY_OF_DOMICILE")</f>
        <v>#NAME?</v>
      </c>
      <c r="F114" s="41" t="s">
        <v>9</v>
      </c>
      <c r="G114" s="41" t="s">
        <v>489</v>
      </c>
      <c r="H114" s="42">
        <v>44242</v>
      </c>
      <c r="I114" s="41" t="s">
        <v>135</v>
      </c>
      <c r="J114" s="41" t="s">
        <v>46</v>
      </c>
      <c r="K114" s="41" t="s">
        <v>46</v>
      </c>
      <c r="L114" s="47" t="s">
        <v>46</v>
      </c>
      <c r="M114" s="44">
        <f>_xlfn.XLOOKUP(PreferredList[[#This Row],[Equity_region_alternative]],'[3]# Ratios ORDER'!$A:$A,'[3]# Ratios ORDER'!$B:$B)</f>
        <v>3</v>
      </c>
      <c r="N114" s="46" t="str" cm="1">
        <f t="array" aca="1" ref="N11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4" s="41" t="s">
        <v>63</v>
      </c>
      <c r="P114" s="42"/>
      <c r="Q114" s="46" t="str" cm="1">
        <f t="array" aca="1" ref="Q11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4" s="41" t="s">
        <v>559</v>
      </c>
      <c r="S114" s="41"/>
      <c r="T114" s="41" t="s">
        <v>559</v>
      </c>
      <c r="U114" s="41"/>
      <c r="V114" s="41"/>
      <c r="W114" s="47"/>
      <c r="X114" s="50" t="b">
        <f ca="1">OR(PreferredList[[#This Row],[Fund_balanced_exists]:[Fund_privateclient_or_AIM_exists]])</f>
        <v>1</v>
      </c>
      <c r="Y11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1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1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1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5" spans="1:30" ht="75" customHeight="1" x14ac:dyDescent="0.25">
      <c r="A115" s="40" t="s">
        <v>268</v>
      </c>
      <c r="B115" s="41" t="s">
        <v>269</v>
      </c>
      <c r="C115" s="81" t="s">
        <v>1140</v>
      </c>
      <c r="D115" s="81" t="s">
        <v>790</v>
      </c>
      <c r="E115" s="81" t="e" cm="1">
        <f t="array" aca="1" ref="E115" ca="1">_xll.BDP(PreferredList[[#This Row],[Bloomberg_ticker]],"CITY_OF_DOMICILE")</f>
        <v>#NAME?</v>
      </c>
      <c r="F115" s="41" t="s">
        <v>9</v>
      </c>
      <c r="G115" s="41" t="s">
        <v>492</v>
      </c>
      <c r="H115" s="42">
        <v>44242</v>
      </c>
      <c r="I115" s="41" t="s">
        <v>135</v>
      </c>
      <c r="J115" s="41" t="s">
        <v>46</v>
      </c>
      <c r="K115" s="41" t="s">
        <v>46</v>
      </c>
      <c r="L115" s="41" t="s">
        <v>46</v>
      </c>
      <c r="M115" s="44">
        <f>_xlfn.XLOOKUP(PreferredList[[#This Row],[Equity_region_alternative]],'[3]# Ratios ORDER'!$A:$A,'[3]# Ratios ORDER'!$B:$B)</f>
        <v>3</v>
      </c>
      <c r="N115" s="46" t="str" cm="1">
        <f t="array" aca="1" ref="N11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5" s="41"/>
      <c r="P115" s="42"/>
      <c r="Q115" s="46" t="str" cm="1">
        <f t="array" aca="1" ref="Q11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5" s="41"/>
      <c r="S115" s="41" t="s">
        <v>559</v>
      </c>
      <c r="T115" s="41"/>
      <c r="U115" s="41"/>
      <c r="V115" s="41"/>
      <c r="W115" s="47"/>
      <c r="X115" s="50" t="b">
        <f ca="1">OR(PreferredList[[#This Row],[Fund_balanced_exists]:[Fund_privateclient_or_AIM_exists]])</f>
        <v>1</v>
      </c>
      <c r="Y11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1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1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1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6" spans="1:30" ht="75" customHeight="1" x14ac:dyDescent="0.25">
      <c r="A116" s="40" t="s">
        <v>471</v>
      </c>
      <c r="B116" s="41"/>
      <c r="C116" s="81" t="s">
        <v>1112</v>
      </c>
      <c r="D116" s="81" t="s">
        <v>1112</v>
      </c>
      <c r="E116" s="81" t="e" cm="1">
        <f t="array" aca="1" ref="E116" ca="1">_xll.BDP(PreferredList[[#This Row],[Bloomberg_ticker]],"CITY_OF_DOMICILE")</f>
        <v>#NAME?</v>
      </c>
      <c r="F116" s="41" t="s">
        <v>62</v>
      </c>
      <c r="G116" s="41" t="s">
        <v>494</v>
      </c>
      <c r="H116" s="42">
        <v>44227</v>
      </c>
      <c r="I116" s="41" t="s">
        <v>64</v>
      </c>
      <c r="J116" s="41"/>
      <c r="K116" s="41"/>
      <c r="L116" s="47" t="s">
        <v>629</v>
      </c>
      <c r="M116" s="44">
        <f>_xlfn.XLOOKUP(PreferredList[[#This Row],[Equity_region_alternative]],'[3]# Ratios ORDER'!$A:$A,'[3]# Ratios ORDER'!$B:$B)</f>
        <v>4</v>
      </c>
      <c r="N116" s="46" t="str" cm="1">
        <f t="array" aca="1" ref="N11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16" s="41" t="s">
        <v>156</v>
      </c>
      <c r="P116" s="42">
        <v>44227</v>
      </c>
      <c r="Q116" s="46" t="str" cm="1">
        <f t="array" aca="1" ref="Q11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16" s="41" t="s">
        <v>560</v>
      </c>
      <c r="S116" s="41"/>
      <c r="T116" s="41"/>
      <c r="U116" s="41"/>
      <c r="V116" s="41"/>
      <c r="W116" s="47"/>
      <c r="X116" s="50" t="b">
        <f ca="1">OR(PreferredList[[#This Row],[Fund_balanced_exists]:[Fund_privateclient_or_AIM_exists]])</f>
        <v>0</v>
      </c>
      <c r="Y11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1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7" spans="1:30" ht="75" customHeight="1" x14ac:dyDescent="0.25">
      <c r="A117" s="40" t="s">
        <v>260</v>
      </c>
      <c r="B117" s="41" t="s">
        <v>261</v>
      </c>
      <c r="C117" s="81" t="s">
        <v>1141</v>
      </c>
      <c r="D117" s="81" t="s">
        <v>787</v>
      </c>
      <c r="E117" s="81" t="e" cm="1">
        <f t="array" aca="1" ref="E117" ca="1">_xll.BDP(PreferredList[[#This Row],[Bloomberg_ticker]],"CITY_OF_DOMICILE")</f>
        <v>#NAME?</v>
      </c>
      <c r="F117" s="41" t="s">
        <v>9</v>
      </c>
      <c r="G117" s="41" t="s">
        <v>489</v>
      </c>
      <c r="H117" s="42">
        <v>44217</v>
      </c>
      <c r="I117" s="41" t="s">
        <v>262</v>
      </c>
      <c r="J117" s="41" t="s">
        <v>22</v>
      </c>
      <c r="K117" s="41" t="s">
        <v>503</v>
      </c>
      <c r="L117" s="41" t="s">
        <v>784</v>
      </c>
      <c r="M117" s="44">
        <f>_xlfn.XLOOKUP(PreferredList[[#This Row],[Equity_region_alternative]],'[3]# Ratios ORDER'!$A:$A,'[3]# Ratios ORDER'!$B:$B)</f>
        <v>11</v>
      </c>
      <c r="N117" s="46" t="str" cm="1">
        <f t="array" aca="1" ref="N11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7" s="41" t="s">
        <v>63</v>
      </c>
      <c r="P117" s="42"/>
      <c r="Q117" s="46" t="str" cm="1">
        <f t="array" aca="1" ref="Q11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7" s="41"/>
      <c r="S117" s="41"/>
      <c r="T117" s="41"/>
      <c r="U117" s="41"/>
      <c r="V117" s="41"/>
      <c r="W117" s="47" t="s">
        <v>559</v>
      </c>
      <c r="X117" s="50" t="b">
        <f ca="1">OR(PreferredList[[#This Row],[Fund_balanced_exists]:[Fund_privateclient_or_AIM_exists]])</f>
        <v>1</v>
      </c>
      <c r="Y11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1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18" spans="1:30" ht="75" customHeight="1" x14ac:dyDescent="0.25">
      <c r="A118" s="40" t="s">
        <v>131</v>
      </c>
      <c r="B118" s="41"/>
      <c r="C118" s="81" t="s">
        <v>1112</v>
      </c>
      <c r="D118" s="81" t="s">
        <v>1112</v>
      </c>
      <c r="E118" s="81" t="e" cm="1">
        <f t="array" aca="1" ref="E118" ca="1">_xll.BDP(PreferredList[[#This Row],[Bloomberg_ticker]],"CITY_OF_DOMICILE")</f>
        <v>#NAME?</v>
      </c>
      <c r="F118" s="41" t="s">
        <v>9</v>
      </c>
      <c r="G118" s="41" t="s">
        <v>494</v>
      </c>
      <c r="H118" s="42">
        <v>44215</v>
      </c>
      <c r="I118" s="41" t="s">
        <v>132</v>
      </c>
      <c r="J118" s="41" t="s">
        <v>148</v>
      </c>
      <c r="K118" s="41" t="s">
        <v>514</v>
      </c>
      <c r="L118" s="41" t="s">
        <v>631</v>
      </c>
      <c r="M118" s="44">
        <f>_xlfn.XLOOKUP(PreferredList[[#This Row],[Equity_region_alternative]],'[3]# Ratios ORDER'!$A:$A,'[3]# Ratios ORDER'!$B:$B)</f>
        <v>8</v>
      </c>
      <c r="N118" s="46" t="str" cm="1">
        <f t="array" aca="1" ref="N11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8" s="41"/>
      <c r="P118" s="42"/>
      <c r="Q118" s="46" t="str" cm="1">
        <f t="array" aca="1" ref="Q11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8" s="41"/>
      <c r="S118" s="41"/>
      <c r="T118" s="41"/>
      <c r="U118" s="41"/>
      <c r="V118" s="41" t="s">
        <v>560</v>
      </c>
      <c r="W118" s="47"/>
      <c r="X118" s="50" t="b">
        <f ca="1">OR(PreferredList[[#This Row],[Fund_balanced_exists]:[Fund_privateclient_or_AIM_exists]])</f>
        <v>0</v>
      </c>
      <c r="Y11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1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19" spans="1:30" ht="75" customHeight="1" x14ac:dyDescent="0.25">
      <c r="A119" s="40" t="s">
        <v>682</v>
      </c>
      <c r="B119" s="41" t="s">
        <v>693</v>
      </c>
      <c r="C119" s="81" t="s">
        <v>1101</v>
      </c>
      <c r="D119" s="81" t="s">
        <v>788</v>
      </c>
      <c r="E119" s="81" t="e" cm="1">
        <f t="array" aca="1" ref="E119" ca="1">_xll.BDP(PreferredList[[#This Row],[Bloomberg_ticker]],"CITY_OF_DOMICILE")</f>
        <v>#NAME?</v>
      </c>
      <c r="F119" s="41" t="s">
        <v>9</v>
      </c>
      <c r="G119" s="41" t="s">
        <v>489</v>
      </c>
      <c r="H119" s="42">
        <v>44197</v>
      </c>
      <c r="I119" s="41"/>
      <c r="J119" s="41" t="s">
        <v>22</v>
      </c>
      <c r="K119" s="41" t="s">
        <v>503</v>
      </c>
      <c r="L119" s="41" t="s">
        <v>784</v>
      </c>
      <c r="M119" s="44">
        <f>_xlfn.XLOOKUP(PreferredList[[#This Row],[Equity_region_alternative]],'[3]# Ratios ORDER'!$A:$A,'[3]# Ratios ORDER'!$B:$B)</f>
        <v>11</v>
      </c>
      <c r="N119" s="46" t="str" cm="1">
        <f t="array" aca="1" ref="N11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19" s="41" t="s">
        <v>63</v>
      </c>
      <c r="P119" s="42"/>
      <c r="Q119" s="46" t="str" cm="1">
        <f t="array" aca="1" ref="Q11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19" s="41"/>
      <c r="S119" s="41"/>
      <c r="T119" s="41"/>
      <c r="U119" s="41"/>
      <c r="V119" s="41"/>
      <c r="W119" s="47" t="s">
        <v>559</v>
      </c>
      <c r="X119" s="50" t="b">
        <f ca="1">OR(PreferredList[[#This Row],[Fund_balanced_exists]:[Fund_privateclient_or_AIM_exists]])</f>
        <v>0</v>
      </c>
      <c r="Y11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1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1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1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1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1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0" spans="1:30" ht="75" customHeight="1" x14ac:dyDescent="0.25">
      <c r="A120" s="40" t="s">
        <v>129</v>
      </c>
      <c r="B120" s="41"/>
      <c r="C120" s="81" t="s">
        <v>1112</v>
      </c>
      <c r="D120" s="81" t="s">
        <v>1112</v>
      </c>
      <c r="E120" s="81" t="e" cm="1">
        <f t="array" aca="1" ref="E120" ca="1">_xll.BDP(PreferredList[[#This Row],[Bloomberg_ticker]],"CITY_OF_DOMICILE")</f>
        <v>#NAME?</v>
      </c>
      <c r="F120" s="41" t="s">
        <v>9</v>
      </c>
      <c r="G120" s="41" t="s">
        <v>494</v>
      </c>
      <c r="H120" s="42">
        <v>44166</v>
      </c>
      <c r="I120" s="41" t="s">
        <v>130</v>
      </c>
      <c r="J120" s="41" t="s">
        <v>199</v>
      </c>
      <c r="K120" s="41" t="s">
        <v>504</v>
      </c>
      <c r="L120" s="41" t="s">
        <v>629</v>
      </c>
      <c r="M120" s="44">
        <f>_xlfn.XLOOKUP(PreferredList[[#This Row],[Equity_region_alternative]],'[3]# Ratios ORDER'!$A:$A,'[3]# Ratios ORDER'!$B:$B)</f>
        <v>4</v>
      </c>
      <c r="N120" s="46" t="str" cm="1">
        <f t="array" aca="1" ref="N12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0" s="41"/>
      <c r="P120" s="42"/>
      <c r="Q120" s="46" t="str" cm="1">
        <f t="array" aca="1" ref="Q12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0" s="41" t="s">
        <v>560</v>
      </c>
      <c r="S120" s="41"/>
      <c r="T120" s="41"/>
      <c r="U120" s="41"/>
      <c r="V120" s="41"/>
      <c r="W120" s="47"/>
      <c r="X120" s="50" t="b">
        <f ca="1">OR(PreferredList[[#This Row],[Fund_balanced_exists]:[Fund_privateclient_or_AIM_exists]])</f>
        <v>0</v>
      </c>
      <c r="Y12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1" spans="1:30" ht="75" customHeight="1" x14ac:dyDescent="0.25">
      <c r="A121" s="40" t="s">
        <v>127</v>
      </c>
      <c r="B121" s="41"/>
      <c r="C121" s="81" t="s">
        <v>1112</v>
      </c>
      <c r="D121" s="81" t="s">
        <v>1112</v>
      </c>
      <c r="E121" s="81" t="e" cm="1">
        <f t="array" aca="1" ref="E121" ca="1">_xll.BDP(PreferredList[[#This Row],[Bloomberg_ticker]],"CITY_OF_DOMICILE")</f>
        <v>#NAME?</v>
      </c>
      <c r="F121" s="41" t="s">
        <v>9</v>
      </c>
      <c r="G121" s="41" t="s">
        <v>494</v>
      </c>
      <c r="H121" s="42">
        <v>44154</v>
      </c>
      <c r="I121" s="41" t="s">
        <v>128</v>
      </c>
      <c r="J121" s="41" t="s">
        <v>148</v>
      </c>
      <c r="K121" s="41" t="s">
        <v>515</v>
      </c>
      <c r="L121" s="41" t="s">
        <v>631</v>
      </c>
      <c r="M121" s="44">
        <f>_xlfn.XLOOKUP(PreferredList[[#This Row],[Equity_region_alternative]],'[3]# Ratios ORDER'!$A:$A,'[3]# Ratios ORDER'!$B:$B)</f>
        <v>8</v>
      </c>
      <c r="N121" s="46" t="str" cm="1">
        <f t="array" aca="1" ref="N12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1" s="41"/>
      <c r="P121" s="42"/>
      <c r="Q121" s="46" t="str" cm="1">
        <f t="array" aca="1" ref="Q12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1" s="41"/>
      <c r="S121" s="41"/>
      <c r="T121" s="41"/>
      <c r="U121" s="41"/>
      <c r="V121" s="41" t="s">
        <v>560</v>
      </c>
      <c r="W121" s="47"/>
      <c r="X121" s="50" t="b">
        <f ca="1">OR(PreferredList[[#This Row],[Fund_balanced_exists]:[Fund_privateclient_or_AIM_exists]])</f>
        <v>0</v>
      </c>
      <c r="Y12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2" spans="1:30" ht="75" customHeight="1" x14ac:dyDescent="0.25">
      <c r="A122" s="40" t="s">
        <v>466</v>
      </c>
      <c r="B122" s="41" t="s">
        <v>396</v>
      </c>
      <c r="C122" s="81" t="s">
        <v>1119</v>
      </c>
      <c r="D122" s="81" t="s">
        <v>787</v>
      </c>
      <c r="E122" s="81" t="e" cm="1">
        <f t="array" aca="1" ref="E122" ca="1">_xll.BDP(PreferredList[[#This Row],[Bloomberg_ticker]],"CITY_OF_DOMICILE")</f>
        <v>#NAME?</v>
      </c>
      <c r="F122" s="41" t="s">
        <v>9</v>
      </c>
      <c r="G122" s="41" t="s">
        <v>489</v>
      </c>
      <c r="H122" s="42">
        <v>44154</v>
      </c>
      <c r="I122" s="41"/>
      <c r="J122" s="41" t="s">
        <v>148</v>
      </c>
      <c r="K122" s="41" t="s">
        <v>510</v>
      </c>
      <c r="L122" s="47" t="s">
        <v>631</v>
      </c>
      <c r="M122" s="44">
        <f>_xlfn.XLOOKUP(PreferredList[[#This Row],[Equity_region_alternative]],'[3]# Ratios ORDER'!$A:$A,'[3]# Ratios ORDER'!$B:$B)</f>
        <v>8</v>
      </c>
      <c r="N122" s="46" t="str" cm="1">
        <f t="array" aca="1" ref="N12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2" s="41" t="s">
        <v>63</v>
      </c>
      <c r="P122" s="42"/>
      <c r="Q122" s="46" t="str" cm="1">
        <f t="array" aca="1" ref="Q12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2" s="41"/>
      <c r="S122" s="41"/>
      <c r="T122" s="41"/>
      <c r="U122" s="41"/>
      <c r="V122" s="41" t="s">
        <v>559</v>
      </c>
      <c r="W122" s="47"/>
      <c r="X122" s="50" t="b">
        <f ca="1">OR(PreferredList[[#This Row],[Fund_balanced_exists]:[Fund_privateclient_or_AIM_exists]])</f>
        <v>1</v>
      </c>
      <c r="Y12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2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2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3" spans="1:30" ht="75" customHeight="1" x14ac:dyDescent="0.25">
      <c r="A123" s="40" t="s">
        <v>464</v>
      </c>
      <c r="B123" s="41" t="s">
        <v>316</v>
      </c>
      <c r="C123" s="81" t="s">
        <v>1106</v>
      </c>
      <c r="D123" s="81" t="s">
        <v>793</v>
      </c>
      <c r="E123" s="81" t="e" cm="1">
        <f t="array" aca="1" ref="E123" ca="1">_xll.BDP(PreferredList[[#This Row],[Bloomberg_ticker]],"CITY_OF_DOMICILE")</f>
        <v>#NAME?</v>
      </c>
      <c r="F123" s="41" t="s">
        <v>9</v>
      </c>
      <c r="G123" s="41" t="s">
        <v>492</v>
      </c>
      <c r="H123" s="42">
        <v>44134</v>
      </c>
      <c r="I123" s="41" t="s">
        <v>468</v>
      </c>
      <c r="J123" s="41" t="s">
        <v>502</v>
      </c>
      <c r="K123" s="41" t="s">
        <v>516</v>
      </c>
      <c r="L123" s="41" t="s">
        <v>140</v>
      </c>
      <c r="M123" s="44">
        <f>_xlfn.XLOOKUP(PreferredList[[#This Row],[Equity_region_alternative]],'[3]# Ratios ORDER'!$A:$A,'[3]# Ratios ORDER'!$B:$B)</f>
        <v>2</v>
      </c>
      <c r="N123" s="46" t="str" cm="1">
        <f t="array" aca="1" ref="N12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3" s="41"/>
      <c r="P123" s="42"/>
      <c r="Q123" s="46" t="str" cm="1">
        <f t="array" aca="1" ref="Q12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3" s="41"/>
      <c r="S123" s="41"/>
      <c r="T123" s="41" t="s">
        <v>559</v>
      </c>
      <c r="U123" s="41"/>
      <c r="V123" s="41"/>
      <c r="W123" s="47"/>
      <c r="X123" s="50" t="b">
        <f ca="1">OR(PreferredList[[#This Row],[Fund_balanced_exists]:[Fund_privateclient_or_AIM_exists]])</f>
        <v>1</v>
      </c>
      <c r="Y12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2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2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2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4" spans="1:30" ht="75" customHeight="1" x14ac:dyDescent="0.25">
      <c r="A124" s="40" t="s">
        <v>464</v>
      </c>
      <c r="B124" s="41" t="s">
        <v>316</v>
      </c>
      <c r="C124" s="81" t="s">
        <v>1106</v>
      </c>
      <c r="D124" s="81" t="s">
        <v>793</v>
      </c>
      <c r="E124" s="81" t="e" cm="1">
        <f t="array" aca="1" ref="E124" ca="1">_xll.BDP(PreferredList[[#This Row],[Bloomberg_ticker]],"CITY_OF_DOMICILE")</f>
        <v>#NAME?</v>
      </c>
      <c r="F124" s="41" t="s">
        <v>9</v>
      </c>
      <c r="G124" s="41" t="s">
        <v>492</v>
      </c>
      <c r="H124" s="42">
        <v>44134</v>
      </c>
      <c r="I124" s="41"/>
      <c r="J124" s="41" t="s">
        <v>140</v>
      </c>
      <c r="K124" s="41" t="s">
        <v>516</v>
      </c>
      <c r="L124" s="41" t="s">
        <v>140</v>
      </c>
      <c r="M124" s="44">
        <f>_xlfn.XLOOKUP(PreferredList[[#This Row],[Equity_region_alternative]],'[3]# Ratios ORDER'!$A:$A,'[3]# Ratios ORDER'!$B:$B)</f>
        <v>2</v>
      </c>
      <c r="N124" s="46" t="str" cm="1">
        <f t="array" aca="1" ref="N12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4" s="41"/>
      <c r="P124" s="42"/>
      <c r="Q124" s="46" t="str" cm="1">
        <f t="array" aca="1" ref="Q12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4" s="41"/>
      <c r="S124" s="41"/>
      <c r="T124" s="41" t="s">
        <v>559</v>
      </c>
      <c r="U124" s="41"/>
      <c r="V124" s="41"/>
      <c r="W124" s="47"/>
      <c r="X124" s="50" t="b">
        <f ca="1">OR(PreferredList[[#This Row],[Fund_balanced_exists]:[Fund_privateclient_or_AIM_exists]])</f>
        <v>1</v>
      </c>
      <c r="Y12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2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2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2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5" spans="1:30" ht="75" customHeight="1" x14ac:dyDescent="0.25">
      <c r="A125" s="40" t="s">
        <v>126</v>
      </c>
      <c r="B125" s="41" t="s">
        <v>694</v>
      </c>
      <c r="C125" s="81" t="s">
        <v>1142</v>
      </c>
      <c r="D125" s="81" t="s">
        <v>789</v>
      </c>
      <c r="E125" s="81" t="e" cm="1">
        <f t="array" aca="1" ref="E125" ca="1">_xll.BDP(PreferredList[[#This Row],[Bloomberg_ticker]],"CITY_OF_DOMICILE")</f>
        <v>#NAME?</v>
      </c>
      <c r="F125" s="41" t="s">
        <v>9</v>
      </c>
      <c r="G125" s="41" t="s">
        <v>493</v>
      </c>
      <c r="H125" s="42">
        <v>44127</v>
      </c>
      <c r="I125" s="41" t="s">
        <v>1322</v>
      </c>
      <c r="J125" s="41" t="s">
        <v>22</v>
      </c>
      <c r="K125" s="41" t="s">
        <v>503</v>
      </c>
      <c r="L125" s="41" t="s">
        <v>784</v>
      </c>
      <c r="M125" s="44">
        <f>_xlfn.XLOOKUP(PreferredList[[#This Row],[Equity_region_alternative]],'[3]# Ratios ORDER'!$A:$A,'[3]# Ratios ORDER'!$B:$B)</f>
        <v>11</v>
      </c>
      <c r="N125" s="46" t="str" cm="1">
        <f t="array" aca="1" ref="N12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5" s="41"/>
      <c r="P125" s="42"/>
      <c r="Q125" s="46" t="str" cm="1">
        <f t="array" aca="1" ref="Q12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5" s="41"/>
      <c r="S125" s="41"/>
      <c r="T125" s="41"/>
      <c r="U125" s="41"/>
      <c r="V125" s="41"/>
      <c r="W125" s="47" t="s">
        <v>560</v>
      </c>
      <c r="X125" s="50" t="b">
        <f ca="1">OR(PreferredList[[#This Row],[Fund_balanced_exists]:[Fund_privateclient_or_AIM_exists]])</f>
        <v>0</v>
      </c>
      <c r="Y12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6" spans="1:30" ht="75" customHeight="1" x14ac:dyDescent="0.25">
      <c r="A126" s="40" t="s">
        <v>122</v>
      </c>
      <c r="B126" s="41"/>
      <c r="C126" s="81" t="s">
        <v>1112</v>
      </c>
      <c r="D126" s="81" t="s">
        <v>1112</v>
      </c>
      <c r="E126" s="81" t="e" cm="1">
        <f t="array" aca="1" ref="E126" ca="1">_xll.BDP(PreferredList[[#This Row],[Bloomberg_ticker]],"CITY_OF_DOMICILE")</f>
        <v>#NAME?</v>
      </c>
      <c r="F126" s="41" t="s">
        <v>123</v>
      </c>
      <c r="G126" s="41" t="s">
        <v>494</v>
      </c>
      <c r="H126" s="42">
        <v>44095</v>
      </c>
      <c r="I126" s="41" t="s">
        <v>124</v>
      </c>
      <c r="J126" s="41" t="s">
        <v>123</v>
      </c>
      <c r="K126" s="41">
        <v>0</v>
      </c>
      <c r="L126" s="41"/>
      <c r="M126" s="44">
        <f>_xlfn.XLOOKUP(PreferredList[[#This Row],[Equity_region_alternative]],'[3]# Ratios ORDER'!$A:$A,'[3]# Ratios ORDER'!$B:$B)</f>
        <v>0</v>
      </c>
      <c r="N126" s="46" t="str" cm="1">
        <f t="array" aca="1" ref="N12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6" s="41"/>
      <c r="P126" s="42"/>
      <c r="Q126" s="46" t="str" cm="1">
        <f t="array" aca="1" ref="Q12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6" s="41" t="s">
        <v>560</v>
      </c>
      <c r="S126" s="41" t="s">
        <v>560</v>
      </c>
      <c r="T126" s="41" t="s">
        <v>560</v>
      </c>
      <c r="U126" s="41"/>
      <c r="V126" s="41"/>
      <c r="W126" s="47"/>
      <c r="X126" s="50" t="b">
        <f ca="1">OR(PreferredList[[#This Row],[Fund_balanced_exists]:[Fund_privateclient_or_AIM_exists]])</f>
        <v>0</v>
      </c>
      <c r="Y12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7" spans="1:30" ht="75" customHeight="1" x14ac:dyDescent="0.25">
      <c r="A127" s="40" t="s">
        <v>125</v>
      </c>
      <c r="B127" s="41"/>
      <c r="C127" s="81" t="s">
        <v>1112</v>
      </c>
      <c r="D127" s="81" t="s">
        <v>1112</v>
      </c>
      <c r="E127" s="81" t="e" cm="1">
        <f t="array" aca="1" ref="E127" ca="1">_xll.BDP(PreferredList[[#This Row],[Bloomberg_ticker]],"CITY_OF_DOMICILE")</f>
        <v>#NAME?</v>
      </c>
      <c r="F127" s="41" t="s">
        <v>123</v>
      </c>
      <c r="G127" s="41" t="s">
        <v>494</v>
      </c>
      <c r="H127" s="42">
        <v>44095</v>
      </c>
      <c r="I127" s="41" t="s">
        <v>124</v>
      </c>
      <c r="J127" s="41" t="s">
        <v>123</v>
      </c>
      <c r="K127" s="41">
        <v>0</v>
      </c>
      <c r="L127" s="41"/>
      <c r="M127" s="44">
        <f>_xlfn.XLOOKUP(PreferredList[[#This Row],[Equity_region_alternative]],'[3]# Ratios ORDER'!$A:$A,'[3]# Ratios ORDER'!$B:$B)</f>
        <v>0</v>
      </c>
      <c r="N127" s="46" t="str" cm="1">
        <f t="array" aca="1" ref="N12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7" s="41"/>
      <c r="P127" s="42"/>
      <c r="Q127" s="46" t="str" cm="1">
        <f t="array" aca="1" ref="Q12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7" s="41" t="s">
        <v>560</v>
      </c>
      <c r="S127" s="41" t="s">
        <v>560</v>
      </c>
      <c r="T127" s="41" t="s">
        <v>560</v>
      </c>
      <c r="U127" s="41"/>
      <c r="V127" s="41"/>
      <c r="W127" s="47"/>
      <c r="X127" s="50" t="b">
        <f ca="1">OR(PreferredList[[#This Row],[Fund_balanced_exists]:[Fund_privateclient_or_AIM_exists]])</f>
        <v>0</v>
      </c>
      <c r="Y12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8" spans="1:30" ht="75" customHeight="1" x14ac:dyDescent="0.25">
      <c r="A128" s="40" t="s">
        <v>258</v>
      </c>
      <c r="B128" s="41" t="s">
        <v>612</v>
      </c>
      <c r="C128" s="81" t="s">
        <v>1143</v>
      </c>
      <c r="D128" s="81" t="s">
        <v>1339</v>
      </c>
      <c r="E128" s="81" t="e" cm="1">
        <f t="array" aca="1" ref="E128" ca="1">_xll.BDP(PreferredList[[#This Row],[Bloomberg_ticker]],"CITY_OF_DOMICILE")</f>
        <v>#NAME?</v>
      </c>
      <c r="F128" s="41" t="s">
        <v>123</v>
      </c>
      <c r="G128" s="41" t="s">
        <v>489</v>
      </c>
      <c r="H128" s="42">
        <v>44095</v>
      </c>
      <c r="I128" s="41" t="s">
        <v>259</v>
      </c>
      <c r="J128" s="41" t="s">
        <v>123</v>
      </c>
      <c r="K128" s="41"/>
      <c r="L128" s="41" t="s">
        <v>629</v>
      </c>
      <c r="M128" s="44">
        <f>_xlfn.XLOOKUP(PreferredList[[#This Row],[Equity_region_alternative]],'[3]# Ratios ORDER'!$A:$A,'[3]# Ratios ORDER'!$B:$B)</f>
        <v>4</v>
      </c>
      <c r="N128" s="46" t="str" cm="1">
        <f t="array" aca="1" ref="N12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8" s="41" t="s">
        <v>63</v>
      </c>
      <c r="P128" s="42"/>
      <c r="Q128" s="46" t="str" cm="1">
        <f t="array" aca="1" ref="Q12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8" s="41" t="s">
        <v>559</v>
      </c>
      <c r="S128" s="41" t="s">
        <v>559</v>
      </c>
      <c r="T128" s="41" t="s">
        <v>559</v>
      </c>
      <c r="U128" s="41"/>
      <c r="V128" s="41"/>
      <c r="W128" s="47"/>
      <c r="X128" s="50" t="b">
        <f ca="1">OR(PreferredList[[#This Row],[Fund_balanced_exists]:[Fund_privateclient_or_AIM_exists]])</f>
        <v>1</v>
      </c>
      <c r="Y12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2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2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2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2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29" spans="1:30" ht="75" customHeight="1" x14ac:dyDescent="0.25">
      <c r="A129" s="40" t="s">
        <v>469</v>
      </c>
      <c r="B129" s="41" t="s">
        <v>386</v>
      </c>
      <c r="C129" s="81" t="s">
        <v>1077</v>
      </c>
      <c r="D129" s="81" t="s">
        <v>786</v>
      </c>
      <c r="E129" s="81" t="e" cm="1">
        <f t="array" aca="1" ref="E129" ca="1">_xll.BDP(PreferredList[[#This Row],[Bloomberg_ticker]],"CITY_OF_DOMICILE")</f>
        <v>#NAME?</v>
      </c>
      <c r="F129" s="41" t="s">
        <v>9</v>
      </c>
      <c r="G129" s="41" t="s">
        <v>492</v>
      </c>
      <c r="H129" s="42">
        <v>44092</v>
      </c>
      <c r="I129" s="41" t="s">
        <v>470</v>
      </c>
      <c r="J129" s="41" t="s">
        <v>148</v>
      </c>
      <c r="K129" s="41" t="s">
        <v>517</v>
      </c>
      <c r="L129" s="41" t="s">
        <v>631</v>
      </c>
      <c r="M129" s="44">
        <f>_xlfn.XLOOKUP(PreferredList[[#This Row],[Equity_region_alternative]],'[3]# Ratios ORDER'!$A:$A,'[3]# Ratios ORDER'!$B:$B)</f>
        <v>8</v>
      </c>
      <c r="N129" s="46" t="str" cm="1">
        <f t="array" aca="1" ref="N12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29" s="41"/>
      <c r="P129" s="42"/>
      <c r="Q129" s="46" t="str" cm="1">
        <f t="array" aca="1" ref="Q12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29" s="41" t="s">
        <v>559</v>
      </c>
      <c r="S129" s="41"/>
      <c r="T129" s="41" t="s">
        <v>559</v>
      </c>
      <c r="U129" s="41"/>
      <c r="V129" s="41"/>
      <c r="W129" s="47"/>
      <c r="X129" s="50" t="b">
        <f ca="1">OR(PreferredList[[#This Row],[Fund_balanced_exists]:[Fund_privateclient_or_AIM_exists]])</f>
        <v>1</v>
      </c>
      <c r="Y12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2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2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2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2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2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0" spans="1:30" ht="75" customHeight="1" x14ac:dyDescent="0.25">
      <c r="A130" s="40" t="s">
        <v>119</v>
      </c>
      <c r="B130" s="41"/>
      <c r="C130" s="81" t="s">
        <v>1112</v>
      </c>
      <c r="D130" s="81" t="s">
        <v>1112</v>
      </c>
      <c r="E130" s="81" t="e" cm="1">
        <f t="array" aca="1" ref="E130" ca="1">_xll.BDP(PreferredList[[#This Row],[Bloomberg_ticker]],"CITY_OF_DOMICILE")</f>
        <v>#NAME?</v>
      </c>
      <c r="F130" s="41" t="s">
        <v>62</v>
      </c>
      <c r="G130" s="41" t="s">
        <v>494</v>
      </c>
      <c r="H130" s="42">
        <v>44078</v>
      </c>
      <c r="I130" s="41" t="s">
        <v>64</v>
      </c>
      <c r="J130" s="41"/>
      <c r="K130" s="41"/>
      <c r="L130" s="41" t="s">
        <v>629</v>
      </c>
      <c r="M130" s="44">
        <f>_xlfn.XLOOKUP(PreferredList[[#This Row],[Equity_region_alternative]],'[3]# Ratios ORDER'!$A:$A,'[3]# Ratios ORDER'!$B:$B)</f>
        <v>4</v>
      </c>
      <c r="N130" s="46" t="str" cm="1">
        <f t="array" aca="1" ref="N13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30" s="41" t="s">
        <v>535</v>
      </c>
      <c r="P130" s="42">
        <v>44078</v>
      </c>
      <c r="Q130" s="46" t="str" cm="1">
        <f t="array" aca="1" ref="Q13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30" s="41"/>
      <c r="S130" s="41"/>
      <c r="T130" s="41" t="s">
        <v>560</v>
      </c>
      <c r="U130" s="41"/>
      <c r="V130" s="41"/>
      <c r="W130" s="47"/>
      <c r="X130" s="50" t="b">
        <f ca="1">OR(PreferredList[[#This Row],[Fund_balanced_exists]:[Fund_privateclient_or_AIM_exists]])</f>
        <v>0</v>
      </c>
      <c r="Y13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1" spans="1:30" ht="75" customHeight="1" x14ac:dyDescent="0.25">
      <c r="A131" s="40" t="s">
        <v>120</v>
      </c>
      <c r="B131" s="41" t="s">
        <v>394</v>
      </c>
      <c r="C131" s="81" t="s">
        <v>1144</v>
      </c>
      <c r="D131" s="81" t="s">
        <v>787</v>
      </c>
      <c r="E131" s="81" t="e" cm="1">
        <f t="array" aca="1" ref="E131" ca="1">_xll.BDP(PreferredList[[#This Row],[Bloomberg_ticker]],"CITY_OF_DOMICILE")</f>
        <v>#NAME?</v>
      </c>
      <c r="F131" s="41" t="s">
        <v>9</v>
      </c>
      <c r="G131" s="41" t="s">
        <v>493</v>
      </c>
      <c r="H131" s="42">
        <v>44078</v>
      </c>
      <c r="I131" s="41" t="s">
        <v>121</v>
      </c>
      <c r="J131" s="41" t="s">
        <v>148</v>
      </c>
      <c r="K131" s="41" t="s">
        <v>517</v>
      </c>
      <c r="L131" s="41" t="s">
        <v>631</v>
      </c>
      <c r="M131" s="44">
        <f>_xlfn.XLOOKUP(PreferredList[[#This Row],[Equity_region_alternative]],'[3]# Ratios ORDER'!$A:$A,'[3]# Ratios ORDER'!$B:$B)</f>
        <v>8</v>
      </c>
      <c r="N131" s="46" t="str" cm="1">
        <f t="array" aca="1" ref="N13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31" s="41"/>
      <c r="P131" s="42"/>
      <c r="Q131" s="46" t="str" cm="1">
        <f t="array" aca="1" ref="Q13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31" s="41" t="s">
        <v>560</v>
      </c>
      <c r="S131" s="41"/>
      <c r="T131" s="41" t="s">
        <v>560</v>
      </c>
      <c r="U131" s="41"/>
      <c r="V131" s="41"/>
      <c r="W131" s="47"/>
      <c r="X131" s="50" t="b">
        <f ca="1">OR(PreferredList[[#This Row],[Fund_balanced_exists]:[Fund_privateclient_or_AIM_exists]])</f>
        <v>1</v>
      </c>
      <c r="Y13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3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2" spans="1:30" ht="75" customHeight="1" x14ac:dyDescent="0.25">
      <c r="A132" s="40" t="s">
        <v>772</v>
      </c>
      <c r="B132" s="41" t="s">
        <v>395</v>
      </c>
      <c r="C132" s="81" t="s">
        <v>1145</v>
      </c>
      <c r="D132" s="81" t="s">
        <v>786</v>
      </c>
      <c r="E132" s="81" t="e" cm="1">
        <f t="array" aca="1" ref="E132" ca="1">_xll.BDP(PreferredList[[#This Row],[Bloomberg_ticker]],"CITY_OF_DOMICILE")</f>
        <v>#NAME?</v>
      </c>
      <c r="F132" s="41" t="s">
        <v>9</v>
      </c>
      <c r="G132" s="41" t="s">
        <v>492</v>
      </c>
      <c r="H132" s="42">
        <v>44060</v>
      </c>
      <c r="I132" s="41"/>
      <c r="J132" s="41" t="s">
        <v>148</v>
      </c>
      <c r="K132" s="41" t="s">
        <v>517</v>
      </c>
      <c r="L132" s="41" t="s">
        <v>631</v>
      </c>
      <c r="M132" s="44">
        <f>_xlfn.XLOOKUP(PreferredList[[#This Row],[Equity_region_alternative]],'[3]# Ratios ORDER'!$A:$A,'[3]# Ratios ORDER'!$B:$B)</f>
        <v>8</v>
      </c>
      <c r="N132" s="46" t="str" cm="1">
        <f t="array" aca="1" ref="N13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32" s="41"/>
      <c r="P132" s="42"/>
      <c r="Q132" s="46" t="str" cm="1">
        <f t="array" aca="1" ref="Q13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32" s="41"/>
      <c r="S132" s="41"/>
      <c r="T132" s="41" t="s">
        <v>559</v>
      </c>
      <c r="U132" s="41"/>
      <c r="V132" s="41"/>
      <c r="W132" s="47"/>
      <c r="X132" s="50" t="b">
        <f ca="1">OR(PreferredList[[#This Row],[Fund_balanced_exists]:[Fund_privateclient_or_AIM_exists]])</f>
        <v>1</v>
      </c>
      <c r="Y13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3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3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3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3" spans="1:30" ht="75" customHeight="1" x14ac:dyDescent="0.25">
      <c r="A133" s="40" t="s">
        <v>255</v>
      </c>
      <c r="B133" s="41" t="s">
        <v>256</v>
      </c>
      <c r="C133" s="81" t="s">
        <v>1146</v>
      </c>
      <c r="D133" s="81" t="s">
        <v>788</v>
      </c>
      <c r="E133" s="81" t="e" cm="1">
        <f t="array" aca="1" ref="E133" ca="1">_xll.BDP(PreferredList[[#This Row],[Bloomberg_ticker]],"CITY_OF_DOMICILE")</f>
        <v>#NAME?</v>
      </c>
      <c r="F133" s="41" t="s">
        <v>9</v>
      </c>
      <c r="G133" s="41" t="s">
        <v>489</v>
      </c>
      <c r="H133" s="42">
        <v>44057</v>
      </c>
      <c r="I133" s="41" t="s">
        <v>257</v>
      </c>
      <c r="J133" s="41" t="s">
        <v>144</v>
      </c>
      <c r="K133" s="41" t="s">
        <v>516</v>
      </c>
      <c r="L133" s="41" t="s">
        <v>140</v>
      </c>
      <c r="M133" s="44">
        <f>_xlfn.XLOOKUP(PreferredList[[#This Row],[Equity_region_alternative]],'[3]# Ratios ORDER'!$A:$A,'[3]# Ratios ORDER'!$B:$B)</f>
        <v>2</v>
      </c>
      <c r="N133" s="46" t="str" cm="1">
        <f t="array" aca="1" ref="N13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33" s="41" t="s">
        <v>63</v>
      </c>
      <c r="P133" s="42"/>
      <c r="Q133" s="46" t="str" cm="1">
        <f t="array" aca="1" ref="Q13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33" s="41"/>
      <c r="S133" s="41"/>
      <c r="T133" s="41"/>
      <c r="U133" s="41" t="s">
        <v>559</v>
      </c>
      <c r="V133" s="41"/>
      <c r="W133" s="47"/>
      <c r="X133" s="50" t="b">
        <f ca="1">OR(PreferredList[[#This Row],[Fund_balanced_exists]:[Fund_privateclient_or_AIM_exists]])</f>
        <v>1</v>
      </c>
      <c r="Y13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3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4" spans="1:30" ht="75" customHeight="1" x14ac:dyDescent="0.25">
      <c r="A134" s="40" t="s">
        <v>117</v>
      </c>
      <c r="B134" s="41"/>
      <c r="C134" s="81" t="s">
        <v>1112</v>
      </c>
      <c r="D134" s="81" t="s">
        <v>1112</v>
      </c>
      <c r="E134" s="81" t="e" cm="1">
        <f t="array" aca="1" ref="E134" ca="1">_xll.BDP(PreferredList[[#This Row],[Bloomberg_ticker]],"CITY_OF_DOMICILE")</f>
        <v>#NAME?</v>
      </c>
      <c r="F134" s="41" t="s">
        <v>9</v>
      </c>
      <c r="G134" s="41" t="s">
        <v>494</v>
      </c>
      <c r="H134" s="42">
        <v>44054</v>
      </c>
      <c r="I134" s="41" t="s">
        <v>118</v>
      </c>
      <c r="J134" s="41" t="s">
        <v>177</v>
      </c>
      <c r="K134" s="41" t="s">
        <v>503</v>
      </c>
      <c r="L134" s="41" t="s">
        <v>10</v>
      </c>
      <c r="M134" s="44">
        <f>_xlfn.XLOOKUP(PreferredList[[#This Row],[Equity_region_alternative]],'[3]# Ratios ORDER'!$A:$A,'[3]# Ratios ORDER'!$B:$B)</f>
        <v>1</v>
      </c>
      <c r="N134" s="46" t="str" cm="1">
        <f t="array" aca="1" ref="N13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34" s="41"/>
      <c r="P134" s="42"/>
      <c r="Q134" s="46" t="str" cm="1">
        <f t="array" aca="1" ref="Q13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34" s="41"/>
      <c r="S134" s="41" t="s">
        <v>560</v>
      </c>
      <c r="T134" s="41"/>
      <c r="U134" s="41"/>
      <c r="V134" s="41"/>
      <c r="W134" s="47"/>
      <c r="X134" s="50" t="b">
        <f ca="1">OR(PreferredList[[#This Row],[Fund_balanced_exists]:[Fund_privateclient_or_AIM_exists]])</f>
        <v>0</v>
      </c>
      <c r="Y13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5" spans="1:30" ht="75" customHeight="1" x14ac:dyDescent="0.25">
      <c r="A135" s="40" t="s">
        <v>116</v>
      </c>
      <c r="B135" s="41"/>
      <c r="C135" s="81" t="s">
        <v>1112</v>
      </c>
      <c r="D135" s="81" t="s">
        <v>1112</v>
      </c>
      <c r="E135" s="81" t="e" cm="1">
        <f t="array" aca="1" ref="E135" ca="1">_xll.BDP(PreferredList[[#This Row],[Bloomberg_ticker]],"CITY_OF_DOMICILE")</f>
        <v>#NAME?</v>
      </c>
      <c r="F135" s="41" t="s">
        <v>62</v>
      </c>
      <c r="G135" s="41" t="s">
        <v>494</v>
      </c>
      <c r="H135" s="42">
        <v>44034</v>
      </c>
      <c r="I135" s="41" t="s">
        <v>64</v>
      </c>
      <c r="J135" s="41"/>
      <c r="K135" s="41"/>
      <c r="L135" s="41" t="s">
        <v>629</v>
      </c>
      <c r="M135" s="44">
        <f>_xlfn.XLOOKUP(PreferredList[[#This Row],[Equity_region_alternative]],'[3]# Ratios ORDER'!$A:$A,'[3]# Ratios ORDER'!$B:$B)</f>
        <v>4</v>
      </c>
      <c r="N135" s="46" t="str" cm="1">
        <f t="array" aca="1" ref="N13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35" s="41" t="s">
        <v>156</v>
      </c>
      <c r="P135" s="42">
        <v>44034</v>
      </c>
      <c r="Q135" s="46" t="str" cm="1">
        <f t="array" aca="1" ref="Q13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35" s="41" t="s">
        <v>560</v>
      </c>
      <c r="S135" s="41"/>
      <c r="T135" s="41" t="s">
        <v>560</v>
      </c>
      <c r="U135" s="41"/>
      <c r="V135" s="41"/>
      <c r="W135" s="47"/>
      <c r="X135" s="50" t="b">
        <f ca="1">OR(PreferredList[[#This Row],[Fund_balanced_exists]:[Fund_privateclient_or_AIM_exists]])</f>
        <v>0</v>
      </c>
      <c r="Y13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6" spans="1:30" ht="75" customHeight="1" x14ac:dyDescent="0.25">
      <c r="A136" s="40" t="s">
        <v>253</v>
      </c>
      <c r="B136" s="41" t="s">
        <v>606</v>
      </c>
      <c r="C136" s="81" t="s">
        <v>1149</v>
      </c>
      <c r="D136" s="81" t="s">
        <v>1338</v>
      </c>
      <c r="E136" s="81" t="e" cm="1">
        <f t="array" aca="1" ref="E136" ca="1">_xll.BDP(PreferredList[[#This Row],[Bloomberg_ticker]],"CITY_OF_DOMICILE")</f>
        <v>#NAME?</v>
      </c>
      <c r="F136" s="41" t="s">
        <v>62</v>
      </c>
      <c r="G136" s="41" t="s">
        <v>489</v>
      </c>
      <c r="H136" s="42">
        <v>44015</v>
      </c>
      <c r="I136" s="41" t="s">
        <v>251</v>
      </c>
      <c r="J136" s="41"/>
      <c r="K136" s="41"/>
      <c r="L136" s="41" t="s">
        <v>629</v>
      </c>
      <c r="M136" s="44">
        <f>_xlfn.XLOOKUP(PreferredList[[#This Row],[Equity_region_alternative]],'[3]# Ratios ORDER'!$A:$A,'[3]# Ratios ORDER'!$B:$B)</f>
        <v>4</v>
      </c>
      <c r="N136" s="46" t="str" cm="1">
        <f t="array" aca="1" ref="N13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36" s="41" t="s">
        <v>156</v>
      </c>
      <c r="P136" s="42" t="s">
        <v>254</v>
      </c>
      <c r="Q136" s="46" t="str" cm="1">
        <f t="array" aca="1" ref="Q13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36" s="41"/>
      <c r="S136" s="41" t="s">
        <v>559</v>
      </c>
      <c r="T136" s="41"/>
      <c r="U136" s="41"/>
      <c r="V136" s="41"/>
      <c r="W136" s="47" t="s">
        <v>559</v>
      </c>
      <c r="X136" s="50" t="b">
        <f ca="1">OR(PreferredList[[#This Row],[Fund_balanced_exists]:[Fund_privateclient_or_AIM_exists]])</f>
        <v>0</v>
      </c>
      <c r="Y13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7" spans="1:30" ht="75" customHeight="1" x14ac:dyDescent="0.25">
      <c r="A137" s="40" t="s">
        <v>112</v>
      </c>
      <c r="B137" s="41"/>
      <c r="C137" s="81" t="s">
        <v>1112</v>
      </c>
      <c r="D137" s="81" t="s">
        <v>1112</v>
      </c>
      <c r="E137" s="81" t="e" cm="1">
        <f t="array" aca="1" ref="E137" ca="1">_xll.BDP(PreferredList[[#This Row],[Bloomberg_ticker]],"CITY_OF_DOMICILE")</f>
        <v>#NAME?</v>
      </c>
      <c r="F137" s="41" t="s">
        <v>62</v>
      </c>
      <c r="G137" s="41" t="s">
        <v>494</v>
      </c>
      <c r="H137" s="42">
        <v>44015</v>
      </c>
      <c r="I137" s="41" t="s">
        <v>64</v>
      </c>
      <c r="J137" s="41"/>
      <c r="K137" s="41"/>
      <c r="L137" s="41" t="s">
        <v>629</v>
      </c>
      <c r="M137" s="44">
        <f>_xlfn.XLOOKUP(PreferredList[[#This Row],[Equity_region_alternative]],'[3]# Ratios ORDER'!$A:$A,'[3]# Ratios ORDER'!$B:$B)</f>
        <v>4</v>
      </c>
      <c r="N137" s="46" t="str" cm="1">
        <f t="array" aca="1" ref="N13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37" s="41" t="s">
        <v>156</v>
      </c>
      <c r="P137" s="42" t="s">
        <v>496</v>
      </c>
      <c r="Q137" s="46" t="str" cm="1">
        <f t="array" aca="1" ref="Q13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37" s="41" t="s">
        <v>560</v>
      </c>
      <c r="S137" s="41" t="s">
        <v>560</v>
      </c>
      <c r="T137" s="41" t="s">
        <v>560</v>
      </c>
      <c r="U137" s="41"/>
      <c r="V137" s="41"/>
      <c r="W137" s="47" t="s">
        <v>560</v>
      </c>
      <c r="X137" s="50" t="b">
        <f ca="1">OR(PreferredList[[#This Row],[Fund_balanced_exists]:[Fund_privateclient_or_AIM_exists]])</f>
        <v>0</v>
      </c>
      <c r="Y13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8" spans="1:30" ht="75" customHeight="1" x14ac:dyDescent="0.25">
      <c r="A138" s="40" t="s">
        <v>113</v>
      </c>
      <c r="B138" s="41"/>
      <c r="C138" s="81" t="s">
        <v>1112</v>
      </c>
      <c r="D138" s="81" t="s">
        <v>1112</v>
      </c>
      <c r="E138" s="81" t="e" cm="1">
        <f t="array" aca="1" ref="E138" ca="1">_xll.BDP(PreferredList[[#This Row],[Bloomberg_ticker]],"CITY_OF_DOMICILE")</f>
        <v>#NAME?</v>
      </c>
      <c r="F138" s="41" t="s">
        <v>62</v>
      </c>
      <c r="G138" s="41" t="s">
        <v>494</v>
      </c>
      <c r="H138" s="42">
        <v>44015</v>
      </c>
      <c r="I138" s="41" t="s">
        <v>114</v>
      </c>
      <c r="J138" s="41"/>
      <c r="K138" s="41"/>
      <c r="L138" s="41" t="s">
        <v>629</v>
      </c>
      <c r="M138" s="44">
        <f>_xlfn.XLOOKUP(PreferredList[[#This Row],[Equity_region_alternative]],'[3]# Ratios ORDER'!$A:$A,'[3]# Ratios ORDER'!$B:$B)</f>
        <v>4</v>
      </c>
      <c r="N138" s="46" t="str" cm="1">
        <f t="array" aca="1" ref="N13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38" s="41" t="s">
        <v>518</v>
      </c>
      <c r="P138" s="42" t="s">
        <v>497</v>
      </c>
      <c r="Q138" s="46" t="str" cm="1">
        <f t="array" aca="1" ref="Q13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38" s="41" t="s">
        <v>560</v>
      </c>
      <c r="S138" s="41"/>
      <c r="T138" s="41" t="s">
        <v>560</v>
      </c>
      <c r="U138" s="41"/>
      <c r="V138" s="41"/>
      <c r="W138" s="47" t="s">
        <v>560</v>
      </c>
      <c r="X138" s="50" t="b">
        <f ca="1">OR(PreferredList[[#This Row],[Fund_balanced_exists]:[Fund_privateclient_or_AIM_exists]])</f>
        <v>0</v>
      </c>
      <c r="Y13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39" spans="1:30" ht="75" customHeight="1" x14ac:dyDescent="0.25">
      <c r="A139" s="40" t="s">
        <v>250</v>
      </c>
      <c r="B139" s="41" t="s">
        <v>605</v>
      </c>
      <c r="C139" s="81" t="s">
        <v>1093</v>
      </c>
      <c r="D139" s="81" t="s">
        <v>1338</v>
      </c>
      <c r="E139" s="81" t="e" cm="1">
        <f t="array" aca="1" ref="E139" ca="1">_xll.BDP(PreferredList[[#This Row],[Bloomberg_ticker]],"CITY_OF_DOMICILE")</f>
        <v>#NAME?</v>
      </c>
      <c r="F139" s="41" t="s">
        <v>62</v>
      </c>
      <c r="G139" s="41" t="s">
        <v>489</v>
      </c>
      <c r="H139" s="42">
        <v>44015</v>
      </c>
      <c r="I139" s="41" t="s">
        <v>251</v>
      </c>
      <c r="J139" s="41"/>
      <c r="K139" s="41"/>
      <c r="L139" s="41" t="s">
        <v>629</v>
      </c>
      <c r="M139" s="44">
        <f>_xlfn.XLOOKUP(PreferredList[[#This Row],[Equity_region_alternative]],'[3]# Ratios ORDER'!$A:$A,'[3]# Ratios ORDER'!$B:$B)</f>
        <v>4</v>
      </c>
      <c r="N139" s="46" t="str" cm="1">
        <f t="array" aca="1" ref="N13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39" s="41" t="s">
        <v>156</v>
      </c>
      <c r="P139" s="42" t="s">
        <v>252</v>
      </c>
      <c r="Q139" s="46" t="str" cm="1">
        <f t="array" aca="1" ref="Q13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39" s="41" t="s">
        <v>559</v>
      </c>
      <c r="S139" s="41"/>
      <c r="T139" s="41" t="s">
        <v>559</v>
      </c>
      <c r="U139" s="41"/>
      <c r="V139" s="41"/>
      <c r="W139" s="47" t="s">
        <v>559</v>
      </c>
      <c r="X139" s="50" t="b">
        <f ca="1">OR(PreferredList[[#This Row],[Fund_balanced_exists]:[Fund_privateclient_or_AIM_exists]])</f>
        <v>0</v>
      </c>
      <c r="Y13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3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3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3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3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3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0" spans="1:30" ht="75" customHeight="1" x14ac:dyDescent="0.25">
      <c r="A140" s="40" t="s">
        <v>115</v>
      </c>
      <c r="B140" s="41"/>
      <c r="C140" s="81" t="s">
        <v>1112</v>
      </c>
      <c r="D140" s="81" t="s">
        <v>1112</v>
      </c>
      <c r="E140" s="81" t="e" cm="1">
        <f t="array" aca="1" ref="E140" ca="1">_xll.BDP(PreferredList[[#This Row],[Bloomberg_ticker]],"CITY_OF_DOMICILE")</f>
        <v>#NAME?</v>
      </c>
      <c r="F140" s="41" t="s">
        <v>62</v>
      </c>
      <c r="G140" s="41" t="s">
        <v>494</v>
      </c>
      <c r="H140" s="42">
        <v>44015</v>
      </c>
      <c r="I140" s="41" t="s">
        <v>114</v>
      </c>
      <c r="J140" s="41"/>
      <c r="K140" s="41"/>
      <c r="L140" s="41" t="s">
        <v>629</v>
      </c>
      <c r="M140" s="44">
        <f>_xlfn.XLOOKUP(PreferredList[[#This Row],[Equity_region_alternative]],'[3]# Ratios ORDER'!$A:$A,'[3]# Ratios ORDER'!$B:$B)</f>
        <v>4</v>
      </c>
      <c r="N140" s="46" t="str" cm="1">
        <f t="array" aca="1" ref="N14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40" s="41" t="s">
        <v>518</v>
      </c>
      <c r="P140" s="42" t="s">
        <v>498</v>
      </c>
      <c r="Q140" s="46" cm="1">
        <f t="array" aca="1" ref="Q14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0.28219178082191781</v>
      </c>
      <c r="R140" s="41" t="s">
        <v>560</v>
      </c>
      <c r="S140" s="41"/>
      <c r="T140" s="41" t="s">
        <v>560</v>
      </c>
      <c r="U140" s="41"/>
      <c r="V140" s="41"/>
      <c r="W140" s="47" t="s">
        <v>560</v>
      </c>
      <c r="X140" s="50" t="b">
        <f ca="1">OR(PreferredList[[#This Row],[Fund_balanced_exists]:[Fund_privateclient_or_AIM_exists]])</f>
        <v>0</v>
      </c>
      <c r="Y14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1" spans="1:30" ht="75" customHeight="1" x14ac:dyDescent="0.25">
      <c r="A141" s="40" t="s">
        <v>246</v>
      </c>
      <c r="B141" s="41" t="s">
        <v>603</v>
      </c>
      <c r="C141" s="81" t="s">
        <v>1147</v>
      </c>
      <c r="D141" s="81" t="s">
        <v>1338</v>
      </c>
      <c r="E141" s="81" t="e" cm="1">
        <f t="array" aca="1" ref="E141" ca="1">_xll.BDP(PreferredList[[#This Row],[Bloomberg_ticker]],"CITY_OF_DOMICILE")</f>
        <v>#NAME?</v>
      </c>
      <c r="F141" s="41" t="s">
        <v>62</v>
      </c>
      <c r="G141" s="41" t="s">
        <v>489</v>
      </c>
      <c r="H141" s="42">
        <v>44015</v>
      </c>
      <c r="I141" s="41" t="s">
        <v>114</v>
      </c>
      <c r="J141" s="41"/>
      <c r="K141" s="41"/>
      <c r="L141" s="41" t="s">
        <v>629</v>
      </c>
      <c r="M141" s="44">
        <f>_xlfn.XLOOKUP(PreferredList[[#This Row],[Equity_region_alternative]],'[3]# Ratios ORDER'!$A:$A,'[3]# Ratios ORDER'!$B:$B)</f>
        <v>4</v>
      </c>
      <c r="N141" s="46" t="str" cm="1">
        <f t="array" aca="1" ref="N14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141" s="41" t="s">
        <v>156</v>
      </c>
      <c r="P141" s="42" t="s">
        <v>247</v>
      </c>
      <c r="Q141" s="46" cm="1">
        <f t="array" aca="1" ref="Q14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4.9315068493150687</v>
      </c>
      <c r="R141" s="41" t="s">
        <v>559</v>
      </c>
      <c r="S141" s="41"/>
      <c r="T141" s="41" t="s">
        <v>559</v>
      </c>
      <c r="U141" s="41"/>
      <c r="V141" s="41"/>
      <c r="W141" s="47" t="s">
        <v>559</v>
      </c>
      <c r="X141" s="50" t="b">
        <f ca="1">OR(PreferredList[[#This Row],[Fund_balanced_exists]:[Fund_privateclient_or_AIM_exists]])</f>
        <v>1</v>
      </c>
      <c r="Y14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42" spans="1:30" ht="75" customHeight="1" x14ac:dyDescent="0.25">
      <c r="A142" s="40" t="s">
        <v>248</v>
      </c>
      <c r="B142" s="41" t="s">
        <v>604</v>
      </c>
      <c r="C142" s="81" t="s">
        <v>1148</v>
      </c>
      <c r="D142" s="81" t="s">
        <v>1338</v>
      </c>
      <c r="E142" s="81" t="e" cm="1">
        <f t="array" aca="1" ref="E142" ca="1">_xll.BDP(PreferredList[[#This Row],[Bloomberg_ticker]],"CITY_OF_DOMICILE")</f>
        <v>#NAME?</v>
      </c>
      <c r="F142" s="41" t="s">
        <v>62</v>
      </c>
      <c r="G142" s="41" t="s">
        <v>489</v>
      </c>
      <c r="H142" s="42">
        <v>44015</v>
      </c>
      <c r="I142" s="41" t="s">
        <v>114</v>
      </c>
      <c r="J142" s="41"/>
      <c r="K142" s="41"/>
      <c r="L142" s="41" t="s">
        <v>629</v>
      </c>
      <c r="M142" s="44">
        <f>_xlfn.XLOOKUP(PreferredList[[#This Row],[Equity_region_alternative]],'[3]# Ratios ORDER'!$A:$A,'[3]# Ratios ORDER'!$B:$B)</f>
        <v>4</v>
      </c>
      <c r="N142" s="46" t="str" cm="1">
        <f t="array" aca="1" ref="N14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142" s="41" t="s">
        <v>156</v>
      </c>
      <c r="P142" s="42" t="s">
        <v>249</v>
      </c>
      <c r="Q142" s="46" cm="1">
        <f t="array" aca="1" ref="Q14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5.9068493150684933</v>
      </c>
      <c r="R142" s="41" t="s">
        <v>559</v>
      </c>
      <c r="S142" s="41"/>
      <c r="T142" s="41" t="s">
        <v>559</v>
      </c>
      <c r="U142" s="41"/>
      <c r="V142" s="41"/>
      <c r="W142" s="47" t="s">
        <v>559</v>
      </c>
      <c r="X142" s="50" t="b">
        <f ca="1">OR(PreferredList[[#This Row],[Fund_balanced_exists]:[Fund_privateclient_or_AIM_exists]])</f>
        <v>1</v>
      </c>
      <c r="Y14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43" spans="1:30" ht="75" customHeight="1" x14ac:dyDescent="0.25">
      <c r="A143" s="40" t="s">
        <v>110</v>
      </c>
      <c r="B143" s="41" t="s">
        <v>714</v>
      </c>
      <c r="C143" s="81" t="s">
        <v>1150</v>
      </c>
      <c r="D143" s="81" t="s">
        <v>787</v>
      </c>
      <c r="E143" s="81" t="e" cm="1">
        <f t="array" aca="1" ref="E143" ca="1">_xll.BDP(PreferredList[[#This Row],[Bloomberg_ticker]],"CITY_OF_DOMICILE")</f>
        <v>#NAME?</v>
      </c>
      <c r="F143" s="41" t="s">
        <v>9</v>
      </c>
      <c r="G143" s="41" t="s">
        <v>494</v>
      </c>
      <c r="H143" s="42">
        <v>44011</v>
      </c>
      <c r="I143" s="41" t="s">
        <v>111</v>
      </c>
      <c r="J143" s="41" t="s">
        <v>199</v>
      </c>
      <c r="K143" s="41" t="s">
        <v>504</v>
      </c>
      <c r="L143" s="41" t="s">
        <v>629</v>
      </c>
      <c r="M143" s="44">
        <f>_xlfn.XLOOKUP(PreferredList[[#This Row],[Equity_region_alternative]],'[3]# Ratios ORDER'!$A:$A,'[3]# Ratios ORDER'!$B:$B)</f>
        <v>4</v>
      </c>
      <c r="N143" s="46" t="str" cm="1">
        <f t="array" aca="1" ref="N14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3" s="41"/>
      <c r="P143" s="42"/>
      <c r="Q143" s="46" t="str" cm="1">
        <f t="array" aca="1" ref="Q14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3" s="41" t="s">
        <v>560</v>
      </c>
      <c r="S143" s="41"/>
      <c r="T143" s="41"/>
      <c r="U143" s="41" t="s">
        <v>560</v>
      </c>
      <c r="V143" s="41"/>
      <c r="W143" s="47"/>
      <c r="X143" s="50" t="b">
        <f ca="1">OR(PreferredList[[#This Row],[Fund_balanced_exists]:[Fund_privateclient_or_AIM_exists]])</f>
        <v>0</v>
      </c>
      <c r="Y14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4" spans="1:30" ht="75" customHeight="1" x14ac:dyDescent="0.25">
      <c r="A144" s="40" t="s">
        <v>773</v>
      </c>
      <c r="B144" s="41" t="s">
        <v>400</v>
      </c>
      <c r="C144" s="81" t="s">
        <v>1151</v>
      </c>
      <c r="D144" s="81" t="s">
        <v>786</v>
      </c>
      <c r="E144" s="81" t="e" cm="1">
        <f t="array" aca="1" ref="E144" ca="1">_xll.BDP(PreferredList[[#This Row],[Bloomberg_ticker]],"CITY_OF_DOMICILE")</f>
        <v>#NAME?</v>
      </c>
      <c r="F144" s="41" t="s">
        <v>9</v>
      </c>
      <c r="G144" s="41" t="s">
        <v>489</v>
      </c>
      <c r="H144" s="42">
        <v>44008</v>
      </c>
      <c r="I144" s="41"/>
      <c r="J144" s="41" t="s">
        <v>148</v>
      </c>
      <c r="K144" s="41" t="s">
        <v>149</v>
      </c>
      <c r="L144" s="47" t="s">
        <v>631</v>
      </c>
      <c r="M144" s="44">
        <f>_xlfn.XLOOKUP(PreferredList[[#This Row],[Equity_region_alternative]],'[3]# Ratios ORDER'!$A:$A,'[3]# Ratios ORDER'!$B:$B)</f>
        <v>8</v>
      </c>
      <c r="N144" s="46" t="str" cm="1">
        <f t="array" aca="1" ref="N14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4" s="41" t="s">
        <v>63</v>
      </c>
      <c r="P144" s="42"/>
      <c r="Q144" s="46" t="str" cm="1">
        <f t="array" aca="1" ref="Q14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4" s="41"/>
      <c r="S144" s="41"/>
      <c r="T144" s="41"/>
      <c r="U144" s="41"/>
      <c r="V144" s="41" t="s">
        <v>559</v>
      </c>
      <c r="W144" s="47"/>
      <c r="X144" s="50" t="b">
        <f ca="1">OR(PreferredList[[#This Row],[Fund_balanced_exists]:[Fund_privateclient_or_AIM_exists]])</f>
        <v>1</v>
      </c>
      <c r="Y14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4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5" spans="1:30" ht="75" customHeight="1" x14ac:dyDescent="0.25">
      <c r="A145" s="40" t="s">
        <v>108</v>
      </c>
      <c r="B145" s="41"/>
      <c r="C145" s="81" t="s">
        <v>1112</v>
      </c>
      <c r="D145" s="81" t="s">
        <v>1112</v>
      </c>
      <c r="E145" s="81" t="e" cm="1">
        <f t="array" aca="1" ref="E145" ca="1">_xll.BDP(PreferredList[[#This Row],[Bloomberg_ticker]],"CITY_OF_DOMICILE")</f>
        <v>#NAME?</v>
      </c>
      <c r="F145" s="41" t="s">
        <v>9</v>
      </c>
      <c r="G145" s="41" t="s">
        <v>494</v>
      </c>
      <c r="H145" s="42">
        <v>44006</v>
      </c>
      <c r="I145" s="41" t="s">
        <v>109</v>
      </c>
      <c r="J145" s="41" t="s">
        <v>502</v>
      </c>
      <c r="K145" s="41" t="s">
        <v>141</v>
      </c>
      <c r="L145" s="47" t="s">
        <v>140</v>
      </c>
      <c r="M145" s="44">
        <f>_xlfn.XLOOKUP(PreferredList[[#This Row],[Equity_region_alternative]],'[3]# Ratios ORDER'!$A:$A,'[3]# Ratios ORDER'!$B:$B)</f>
        <v>2</v>
      </c>
      <c r="N145" s="46" t="str" cm="1">
        <f t="array" aca="1" ref="N14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5" s="41"/>
      <c r="P145" s="42"/>
      <c r="Q145" s="46" t="str" cm="1">
        <f t="array" aca="1" ref="Q14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5" s="41"/>
      <c r="S145" s="41"/>
      <c r="T145" s="41"/>
      <c r="U145" s="41" t="s">
        <v>560</v>
      </c>
      <c r="V145" s="41"/>
      <c r="W145" s="47"/>
      <c r="X145" s="50" t="b">
        <f ca="1">OR(PreferredList[[#This Row],[Fund_balanced_exists]:[Fund_privateclient_or_AIM_exists]])</f>
        <v>0</v>
      </c>
      <c r="Y14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6" spans="1:30" ht="75" customHeight="1" x14ac:dyDescent="0.25">
      <c r="A146" s="40" t="s">
        <v>243</v>
      </c>
      <c r="B146" s="41" t="s">
        <v>244</v>
      </c>
      <c r="C146" s="81" t="s">
        <v>1152</v>
      </c>
      <c r="D146" s="81" t="s">
        <v>789</v>
      </c>
      <c r="E146" s="81" t="e" cm="1">
        <f t="array" aca="1" ref="E146" ca="1">_xll.BDP(PreferredList[[#This Row],[Bloomberg_ticker]],"CITY_OF_DOMICILE")</f>
        <v>#NAME?</v>
      </c>
      <c r="F146" s="41" t="s">
        <v>9</v>
      </c>
      <c r="G146" s="41" t="s">
        <v>489</v>
      </c>
      <c r="H146" s="42">
        <v>43998</v>
      </c>
      <c r="I146" s="41" t="s">
        <v>245</v>
      </c>
      <c r="J146" s="41" t="s">
        <v>22</v>
      </c>
      <c r="K146" s="41" t="s">
        <v>503</v>
      </c>
      <c r="L146" s="47" t="s">
        <v>784</v>
      </c>
      <c r="M146" s="44">
        <f>_xlfn.XLOOKUP(PreferredList[[#This Row],[Equity_region_alternative]],'[3]# Ratios ORDER'!$A:$A,'[3]# Ratios ORDER'!$B:$B)</f>
        <v>11</v>
      </c>
      <c r="N146" s="46" t="str" cm="1">
        <f t="array" aca="1" ref="N14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6" s="41" t="s">
        <v>63</v>
      </c>
      <c r="P146" s="42"/>
      <c r="Q146" s="46" t="str" cm="1">
        <f t="array" aca="1" ref="Q14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6" s="41"/>
      <c r="S146" s="41"/>
      <c r="T146" s="41"/>
      <c r="U146" s="41"/>
      <c r="V146" s="41"/>
      <c r="W146" s="47" t="s">
        <v>559</v>
      </c>
      <c r="X146" s="50" t="b">
        <f ca="1">OR(PreferredList[[#This Row],[Fund_balanced_exists]:[Fund_privateclient_or_AIM_exists]])</f>
        <v>1</v>
      </c>
      <c r="Y14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47" spans="1:30" ht="75" customHeight="1" x14ac:dyDescent="0.25">
      <c r="A147" s="40" t="s">
        <v>104</v>
      </c>
      <c r="B147" s="41"/>
      <c r="C147" s="81" t="s">
        <v>1112</v>
      </c>
      <c r="D147" s="81" t="s">
        <v>1112</v>
      </c>
      <c r="E147" s="81" t="e" cm="1">
        <f t="array" aca="1" ref="E147" ca="1">_xll.BDP(PreferredList[[#This Row],[Bloomberg_ticker]],"CITY_OF_DOMICILE")</f>
        <v>#NAME?</v>
      </c>
      <c r="F147" s="41" t="s">
        <v>9</v>
      </c>
      <c r="G147" s="41" t="s">
        <v>494</v>
      </c>
      <c r="H147" s="42">
        <v>43991</v>
      </c>
      <c r="I147" s="41" t="s">
        <v>105</v>
      </c>
      <c r="J147" s="41" t="s">
        <v>22</v>
      </c>
      <c r="K147" s="41" t="s">
        <v>503</v>
      </c>
      <c r="L147" s="41" t="s">
        <v>784</v>
      </c>
      <c r="M147" s="44">
        <f>_xlfn.XLOOKUP(PreferredList[[#This Row],[Equity_region_alternative]],'[3]# Ratios ORDER'!$A:$A,'[3]# Ratios ORDER'!$B:$B)</f>
        <v>11</v>
      </c>
      <c r="N147" s="46" t="str" cm="1">
        <f t="array" aca="1" ref="N14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7" s="41"/>
      <c r="P147" s="42"/>
      <c r="Q147" s="46" t="str" cm="1">
        <f t="array" aca="1" ref="Q14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7" s="41"/>
      <c r="S147" s="41"/>
      <c r="T147" s="41"/>
      <c r="U147" s="41"/>
      <c r="V147" s="41"/>
      <c r="W147" s="47" t="s">
        <v>560</v>
      </c>
      <c r="X147" s="50" t="b">
        <f ca="1">OR(PreferredList[[#This Row],[Fund_balanced_exists]:[Fund_privateclient_or_AIM_exists]])</f>
        <v>0</v>
      </c>
      <c r="Y14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8" spans="1:30" ht="75" customHeight="1" x14ac:dyDescent="0.25">
      <c r="A148" s="40" t="s">
        <v>106</v>
      </c>
      <c r="B148" s="41"/>
      <c r="C148" s="81" t="s">
        <v>1112</v>
      </c>
      <c r="D148" s="81" t="s">
        <v>1112</v>
      </c>
      <c r="E148" s="81" t="e" cm="1">
        <f t="array" aca="1" ref="E148" ca="1">_xll.BDP(PreferredList[[#This Row],[Bloomberg_ticker]],"CITY_OF_DOMICILE")</f>
        <v>#NAME?</v>
      </c>
      <c r="F148" s="41" t="s">
        <v>9</v>
      </c>
      <c r="G148" s="41" t="s">
        <v>494</v>
      </c>
      <c r="H148" s="42">
        <v>43991</v>
      </c>
      <c r="I148" s="41" t="s">
        <v>107</v>
      </c>
      <c r="J148" s="41" t="s">
        <v>22</v>
      </c>
      <c r="K148" s="41" t="s">
        <v>503</v>
      </c>
      <c r="L148" s="41" t="s">
        <v>784</v>
      </c>
      <c r="M148" s="44">
        <f>_xlfn.XLOOKUP(PreferredList[[#This Row],[Equity_region_alternative]],'[3]# Ratios ORDER'!$A:$A,'[3]# Ratios ORDER'!$B:$B)</f>
        <v>11</v>
      </c>
      <c r="N148" s="46" t="str" cm="1">
        <f t="array" aca="1" ref="N14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8" s="41"/>
      <c r="P148" s="42"/>
      <c r="Q148" s="46" t="str" cm="1">
        <f t="array" aca="1" ref="Q14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8" s="41"/>
      <c r="S148" s="41"/>
      <c r="T148" s="41"/>
      <c r="U148" s="41"/>
      <c r="V148" s="41"/>
      <c r="W148" s="47" t="s">
        <v>560</v>
      </c>
      <c r="X148" s="50" t="b">
        <f ca="1">OR(PreferredList[[#This Row],[Fund_balanced_exists]:[Fund_privateclient_or_AIM_exists]])</f>
        <v>0</v>
      </c>
      <c r="Y14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49" spans="1:30" ht="75" customHeight="1" x14ac:dyDescent="0.25">
      <c r="A149" s="40" t="s">
        <v>102</v>
      </c>
      <c r="B149" s="41"/>
      <c r="C149" s="81" t="s">
        <v>1112</v>
      </c>
      <c r="D149" s="81" t="s">
        <v>1112</v>
      </c>
      <c r="E149" s="81" t="e" cm="1">
        <f t="array" aca="1" ref="E149" ca="1">_xll.BDP(PreferredList[[#This Row],[Bloomberg_ticker]],"CITY_OF_DOMICILE")</f>
        <v>#NAME?</v>
      </c>
      <c r="F149" s="41" t="s">
        <v>9</v>
      </c>
      <c r="G149" s="41" t="s">
        <v>494</v>
      </c>
      <c r="H149" s="42">
        <v>43965</v>
      </c>
      <c r="I149" s="41" t="s">
        <v>103</v>
      </c>
      <c r="J149" s="41" t="s">
        <v>199</v>
      </c>
      <c r="K149" s="41" t="s">
        <v>504</v>
      </c>
      <c r="L149" s="41" t="s">
        <v>629</v>
      </c>
      <c r="M149" s="44">
        <f>_xlfn.XLOOKUP(PreferredList[[#This Row],[Equity_region_alternative]],'[3]# Ratios ORDER'!$A:$A,'[3]# Ratios ORDER'!$B:$B)</f>
        <v>4</v>
      </c>
      <c r="N149" s="46" t="str" cm="1">
        <f t="array" aca="1" ref="N14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49" s="41"/>
      <c r="P149" s="42"/>
      <c r="Q149" s="46" t="str" cm="1">
        <f t="array" aca="1" ref="Q14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49" s="41"/>
      <c r="S149" s="41"/>
      <c r="T149" s="41"/>
      <c r="U149" s="41" t="s">
        <v>560</v>
      </c>
      <c r="V149" s="41"/>
      <c r="W149" s="47"/>
      <c r="X149" s="50" t="b">
        <f ca="1">OR(PreferredList[[#This Row],[Fund_balanced_exists]:[Fund_privateclient_or_AIM_exists]])</f>
        <v>0</v>
      </c>
      <c r="Y14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4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4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4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4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4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0" spans="1:30" ht="75" customHeight="1" x14ac:dyDescent="0.25">
      <c r="A150" s="40" t="s">
        <v>100</v>
      </c>
      <c r="B150" s="41"/>
      <c r="C150" s="81" t="s">
        <v>1112</v>
      </c>
      <c r="D150" s="81" t="s">
        <v>1112</v>
      </c>
      <c r="E150" s="81" t="e" cm="1">
        <f t="array" aca="1" ref="E150" ca="1">_xll.BDP(PreferredList[[#This Row],[Bloomberg_ticker]],"CITY_OF_DOMICILE")</f>
        <v>#NAME?</v>
      </c>
      <c r="F150" s="41" t="s">
        <v>9</v>
      </c>
      <c r="G150" s="41" t="s">
        <v>494</v>
      </c>
      <c r="H150" s="42">
        <v>43962</v>
      </c>
      <c r="I150" s="41" t="s">
        <v>101</v>
      </c>
      <c r="J150" s="41" t="s">
        <v>148</v>
      </c>
      <c r="K150" s="41" t="s">
        <v>515</v>
      </c>
      <c r="L150" s="41" t="s">
        <v>631</v>
      </c>
      <c r="M150" s="44">
        <f>_xlfn.XLOOKUP(PreferredList[[#This Row],[Equity_region_alternative]],'[3]# Ratios ORDER'!$A:$A,'[3]# Ratios ORDER'!$B:$B)</f>
        <v>8</v>
      </c>
      <c r="N150" s="46" t="str" cm="1">
        <f t="array" aca="1" ref="N15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0" s="41"/>
      <c r="P150" s="42"/>
      <c r="Q150" s="46" t="str" cm="1">
        <f t="array" aca="1" ref="Q15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0" s="41"/>
      <c r="S150" s="41"/>
      <c r="T150" s="41"/>
      <c r="U150" s="41"/>
      <c r="V150" s="41" t="s">
        <v>560</v>
      </c>
      <c r="W150" s="47"/>
      <c r="X150" s="50" t="b">
        <f ca="1">OR(PreferredList[[#This Row],[Fund_balanced_exists]:[Fund_privateclient_or_AIM_exists]])</f>
        <v>0</v>
      </c>
      <c r="Y15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1" spans="1:30" ht="75" customHeight="1" x14ac:dyDescent="0.25">
      <c r="A151" s="40" t="s">
        <v>96</v>
      </c>
      <c r="B151" s="41"/>
      <c r="C151" s="81" t="s">
        <v>1112</v>
      </c>
      <c r="D151" s="81" t="s">
        <v>1112</v>
      </c>
      <c r="E151" s="81" t="e" cm="1">
        <f t="array" aca="1" ref="E151" ca="1">_xll.BDP(PreferredList[[#This Row],[Bloomberg_ticker]],"CITY_OF_DOMICILE")</f>
        <v>#NAME?</v>
      </c>
      <c r="F151" s="41" t="s">
        <v>9</v>
      </c>
      <c r="G151" s="41" t="s">
        <v>494</v>
      </c>
      <c r="H151" s="42">
        <v>43958</v>
      </c>
      <c r="I151" s="41" t="s">
        <v>97</v>
      </c>
      <c r="J151" s="41" t="s">
        <v>411</v>
      </c>
      <c r="K151" s="41" t="s">
        <v>508</v>
      </c>
      <c r="L151" s="41" t="s">
        <v>633</v>
      </c>
      <c r="M151" s="44">
        <f>_xlfn.XLOOKUP(PreferredList[[#This Row],[Equity_region_alternative]],'[3]# Ratios ORDER'!$A:$A,'[3]# Ratios ORDER'!$B:$B)</f>
        <v>6</v>
      </c>
      <c r="N151" s="46" t="str" cm="1">
        <f t="array" aca="1" ref="N15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1" s="41"/>
      <c r="P151" s="42"/>
      <c r="Q151" s="46" t="str" cm="1">
        <f t="array" aca="1" ref="Q15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1" s="41"/>
      <c r="S151" s="41"/>
      <c r="T151" s="41"/>
      <c r="U151" s="41"/>
      <c r="V151" s="41" t="s">
        <v>560</v>
      </c>
      <c r="W151" s="47"/>
      <c r="X151" s="50" t="b">
        <f ca="1">OR(PreferredList[[#This Row],[Fund_balanced_exists]:[Fund_privateclient_or_AIM_exists]])</f>
        <v>0</v>
      </c>
      <c r="Y15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2" spans="1:30" ht="75" customHeight="1" x14ac:dyDescent="0.25">
      <c r="A152" s="40" t="s">
        <v>94</v>
      </c>
      <c r="B152" s="41"/>
      <c r="C152" s="81" t="s">
        <v>1112</v>
      </c>
      <c r="D152" s="81" t="s">
        <v>1112</v>
      </c>
      <c r="E152" s="81" t="e" cm="1">
        <f t="array" aca="1" ref="E152" ca="1">_xll.BDP(PreferredList[[#This Row],[Bloomberg_ticker]],"CITY_OF_DOMICILE")</f>
        <v>#NAME?</v>
      </c>
      <c r="F152" s="41" t="s">
        <v>9</v>
      </c>
      <c r="G152" s="41" t="s">
        <v>494</v>
      </c>
      <c r="H152" s="42">
        <v>43958</v>
      </c>
      <c r="I152" s="41" t="s">
        <v>95</v>
      </c>
      <c r="J152" s="41" t="s">
        <v>502</v>
      </c>
      <c r="K152" s="41" t="s">
        <v>141</v>
      </c>
      <c r="L152" s="41" t="s">
        <v>140</v>
      </c>
      <c r="M152" s="44">
        <f>_xlfn.XLOOKUP(PreferredList[[#This Row],[Equity_region_alternative]],'[3]# Ratios ORDER'!$A:$A,'[3]# Ratios ORDER'!$B:$B)</f>
        <v>2</v>
      </c>
      <c r="N152" s="46" t="str" cm="1">
        <f t="array" aca="1" ref="N15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2" s="41"/>
      <c r="P152" s="42"/>
      <c r="Q152" s="46" t="str" cm="1">
        <f t="array" aca="1" ref="Q15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2" s="41" t="s">
        <v>560</v>
      </c>
      <c r="S152" s="41"/>
      <c r="T152" s="41" t="s">
        <v>560</v>
      </c>
      <c r="U152" s="41"/>
      <c r="V152" s="41"/>
      <c r="W152" s="47"/>
      <c r="X152" s="50" t="b">
        <f ca="1">OR(PreferredList[[#This Row],[Fund_balanced_exists]:[Fund_privateclient_or_AIM_exists]])</f>
        <v>0</v>
      </c>
      <c r="Y15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3" spans="1:30" ht="75" customHeight="1" x14ac:dyDescent="0.25">
      <c r="A153" s="40" t="s">
        <v>98</v>
      </c>
      <c r="B153" s="41"/>
      <c r="C153" s="81" t="s">
        <v>1112</v>
      </c>
      <c r="D153" s="81" t="s">
        <v>1112</v>
      </c>
      <c r="E153" s="81" t="e" cm="1">
        <f t="array" aca="1" ref="E153" ca="1">_xll.BDP(PreferredList[[#This Row],[Bloomberg_ticker]],"CITY_OF_DOMICILE")</f>
        <v>#NAME?</v>
      </c>
      <c r="F153" s="41" t="s">
        <v>9</v>
      </c>
      <c r="G153" s="41" t="s">
        <v>494</v>
      </c>
      <c r="H153" s="42">
        <v>43958</v>
      </c>
      <c r="I153" s="41" t="s">
        <v>99</v>
      </c>
      <c r="J153" s="41" t="s">
        <v>199</v>
      </c>
      <c r="K153" s="41" t="s">
        <v>504</v>
      </c>
      <c r="L153" s="41" t="s">
        <v>629</v>
      </c>
      <c r="M153" s="44">
        <f>_xlfn.XLOOKUP(PreferredList[[#This Row],[Equity_region_alternative]],'[3]# Ratios ORDER'!$A:$A,'[3]# Ratios ORDER'!$B:$B)</f>
        <v>4</v>
      </c>
      <c r="N153" s="46" t="str" cm="1">
        <f t="array" aca="1" ref="N15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3" s="41"/>
      <c r="P153" s="42"/>
      <c r="Q153" s="46" t="str" cm="1">
        <f t="array" aca="1" ref="Q15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3" s="41"/>
      <c r="S153" s="41"/>
      <c r="T153" s="41"/>
      <c r="U153" s="41" t="s">
        <v>560</v>
      </c>
      <c r="V153" s="41"/>
      <c r="W153" s="47"/>
      <c r="X153" s="50" t="b">
        <f ca="1">OR(PreferredList[[#This Row],[Fund_balanced_exists]:[Fund_privateclient_or_AIM_exists]])</f>
        <v>0</v>
      </c>
      <c r="Y15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4" spans="1:30" ht="75" customHeight="1" x14ac:dyDescent="0.25">
      <c r="A154" s="40" t="s">
        <v>240</v>
      </c>
      <c r="B154" s="41" t="s">
        <v>241</v>
      </c>
      <c r="C154" s="81" t="s">
        <v>1153</v>
      </c>
      <c r="D154" s="81" t="s">
        <v>790</v>
      </c>
      <c r="E154" s="81" t="e" cm="1">
        <f t="array" aca="1" ref="E154" ca="1">_xll.BDP(PreferredList[[#This Row],[Bloomberg_ticker]],"CITY_OF_DOMICILE")</f>
        <v>#NAME?</v>
      </c>
      <c r="F154" s="41" t="s">
        <v>9</v>
      </c>
      <c r="G154" s="41" t="s">
        <v>489</v>
      </c>
      <c r="H154" s="42">
        <v>43958</v>
      </c>
      <c r="I154" s="41" t="s">
        <v>242</v>
      </c>
      <c r="J154" s="41" t="s">
        <v>144</v>
      </c>
      <c r="K154" s="41" t="s">
        <v>516</v>
      </c>
      <c r="L154" s="47" t="s">
        <v>140</v>
      </c>
      <c r="M154" s="44">
        <f>_xlfn.XLOOKUP(PreferredList[[#This Row],[Equity_region_alternative]],'[3]# Ratios ORDER'!$A:$A,'[3]# Ratios ORDER'!$B:$B)</f>
        <v>2</v>
      </c>
      <c r="N154" s="46" t="str" cm="1">
        <f t="array" aca="1" ref="N15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4" s="41" t="s">
        <v>63</v>
      </c>
      <c r="P154" s="42"/>
      <c r="Q154" s="46" t="str" cm="1">
        <f t="array" aca="1" ref="Q15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4" s="41"/>
      <c r="S154" s="41"/>
      <c r="T154" s="41"/>
      <c r="U154" s="41" t="s">
        <v>559</v>
      </c>
      <c r="V154" s="41"/>
      <c r="W154" s="47"/>
      <c r="X154" s="50" t="b">
        <f ca="1">OR(PreferredList[[#This Row],[Fund_balanced_exists]:[Fund_privateclient_or_AIM_exists]])</f>
        <v>1</v>
      </c>
      <c r="Y15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5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5" spans="1:30" ht="75" customHeight="1" x14ac:dyDescent="0.25">
      <c r="A155" s="40" t="s">
        <v>471</v>
      </c>
      <c r="B155" s="41"/>
      <c r="C155" s="81" t="s">
        <v>1112</v>
      </c>
      <c r="D155" s="81" t="s">
        <v>1112</v>
      </c>
      <c r="E155" s="81" t="e" cm="1">
        <f t="array" aca="1" ref="E155" ca="1">_xll.BDP(PreferredList[[#This Row],[Bloomberg_ticker]],"CITY_OF_DOMICILE")</f>
        <v>#NAME?</v>
      </c>
      <c r="F155" s="41" t="s">
        <v>62</v>
      </c>
      <c r="G155" s="41" t="s">
        <v>492</v>
      </c>
      <c r="H155" s="42">
        <v>43952</v>
      </c>
      <c r="I155" s="41" t="s">
        <v>472</v>
      </c>
      <c r="J155" s="41"/>
      <c r="K155" s="41"/>
      <c r="L155" s="41" t="s">
        <v>629</v>
      </c>
      <c r="M155" s="44">
        <f>_xlfn.XLOOKUP(PreferredList[[#This Row],[Equity_region_alternative]],'[3]# Ratios ORDER'!$A:$A,'[3]# Ratios ORDER'!$B:$B)</f>
        <v>4</v>
      </c>
      <c r="N155" s="46" t="str" cm="1">
        <f t="array" aca="1" ref="N15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55" s="41" t="s">
        <v>156</v>
      </c>
      <c r="P155" s="42">
        <v>44227</v>
      </c>
      <c r="Q155" s="46" t="str" cm="1">
        <f t="array" aca="1" ref="Q15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55" s="41" t="s">
        <v>559</v>
      </c>
      <c r="S155" s="41"/>
      <c r="T155" s="41"/>
      <c r="U155" s="41"/>
      <c r="V155" s="41"/>
      <c r="W155" s="47"/>
      <c r="X155" s="50" t="b">
        <f ca="1">OR(PreferredList[[#This Row],[Fund_balanced_exists]:[Fund_privateclient_or_AIM_exists]])</f>
        <v>0</v>
      </c>
      <c r="Y15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6" spans="1:30" ht="75" customHeight="1" x14ac:dyDescent="0.25">
      <c r="A156" s="40" t="s">
        <v>92</v>
      </c>
      <c r="B156" s="41"/>
      <c r="C156" s="81" t="s">
        <v>1112</v>
      </c>
      <c r="D156" s="81" t="s">
        <v>1112</v>
      </c>
      <c r="E156" s="81" t="e" cm="1">
        <f t="array" aca="1" ref="E156" ca="1">_xll.BDP(PreferredList[[#This Row],[Bloomberg_ticker]],"CITY_OF_DOMICILE")</f>
        <v>#NAME?</v>
      </c>
      <c r="F156" s="41" t="s">
        <v>9</v>
      </c>
      <c r="G156" s="41" t="s">
        <v>494</v>
      </c>
      <c r="H156" s="42">
        <v>43948</v>
      </c>
      <c r="I156" s="41" t="s">
        <v>93</v>
      </c>
      <c r="J156" s="41" t="s">
        <v>22</v>
      </c>
      <c r="K156" s="41" t="s">
        <v>503</v>
      </c>
      <c r="L156" s="41" t="s">
        <v>784</v>
      </c>
      <c r="M156" s="44">
        <f>_xlfn.XLOOKUP(PreferredList[[#This Row],[Equity_region_alternative]],'[3]# Ratios ORDER'!$A:$A,'[3]# Ratios ORDER'!$B:$B)</f>
        <v>11</v>
      </c>
      <c r="N156" s="46" t="str" cm="1">
        <f t="array" aca="1" ref="N15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6" s="41"/>
      <c r="P156" s="42"/>
      <c r="Q156" s="46" t="str" cm="1">
        <f t="array" aca="1" ref="Q15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6" s="41"/>
      <c r="S156" s="41"/>
      <c r="T156" s="41"/>
      <c r="U156" s="41"/>
      <c r="V156" s="41"/>
      <c r="W156" s="47" t="s">
        <v>560</v>
      </c>
      <c r="X156" s="50" t="b">
        <f ca="1">OR(PreferredList[[#This Row],[Fund_balanced_exists]:[Fund_privateclient_or_AIM_exists]])</f>
        <v>0</v>
      </c>
      <c r="Y15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7" spans="1:30" ht="75" customHeight="1" x14ac:dyDescent="0.25">
      <c r="A157" s="40" t="s">
        <v>464</v>
      </c>
      <c r="B157" s="41" t="s">
        <v>316</v>
      </c>
      <c r="C157" s="81" t="s">
        <v>1106</v>
      </c>
      <c r="D157" s="81" t="s">
        <v>793</v>
      </c>
      <c r="E157" s="81" t="e" cm="1">
        <f t="array" aca="1" ref="E157" ca="1">_xll.BDP(PreferredList[[#This Row],[Bloomberg_ticker]],"CITY_OF_DOMICILE")</f>
        <v>#NAME?</v>
      </c>
      <c r="F157" s="41" t="s">
        <v>9</v>
      </c>
      <c r="G157" s="41" t="s">
        <v>489</v>
      </c>
      <c r="H157" s="42">
        <v>43948</v>
      </c>
      <c r="I157" s="41"/>
      <c r="J157" s="41" t="s">
        <v>140</v>
      </c>
      <c r="K157" s="41" t="s">
        <v>516</v>
      </c>
      <c r="L157" s="41" t="s">
        <v>140</v>
      </c>
      <c r="M157" s="44">
        <f>_xlfn.XLOOKUP(PreferredList[[#This Row],[Equity_region_alternative]],'[3]# Ratios ORDER'!$A:$A,'[3]# Ratios ORDER'!$B:$B)</f>
        <v>2</v>
      </c>
      <c r="N157" s="46" t="str" cm="1">
        <f t="array" aca="1" ref="N15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7" s="41" t="s">
        <v>63</v>
      </c>
      <c r="P157" s="42"/>
      <c r="Q157" s="46" t="str" cm="1">
        <f t="array" aca="1" ref="Q15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7" s="41"/>
      <c r="S157" s="41" t="s">
        <v>559</v>
      </c>
      <c r="T157" s="41"/>
      <c r="U157" s="41"/>
      <c r="V157" s="41"/>
      <c r="W157" s="47"/>
      <c r="X157" s="50" t="b">
        <f ca="1">OR(PreferredList[[#This Row],[Fund_balanced_exists]:[Fund_privateclient_or_AIM_exists]])</f>
        <v>1</v>
      </c>
      <c r="Y15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5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5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5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8" spans="1:30" ht="75" customHeight="1" x14ac:dyDescent="0.25">
      <c r="A158" s="40" t="s">
        <v>237</v>
      </c>
      <c r="B158" s="41" t="s">
        <v>238</v>
      </c>
      <c r="C158" s="81" t="s">
        <v>1087</v>
      </c>
      <c r="D158" s="81" t="s">
        <v>1338</v>
      </c>
      <c r="E158" s="81" t="e" cm="1">
        <f t="array" aca="1" ref="E158" ca="1">_xll.BDP(PreferredList[[#This Row],[Bloomberg_ticker]],"CITY_OF_DOMICILE")</f>
        <v>#NAME?</v>
      </c>
      <c r="F158" s="41" t="s">
        <v>62</v>
      </c>
      <c r="G158" s="41" t="s">
        <v>489</v>
      </c>
      <c r="H158" s="42">
        <v>43944</v>
      </c>
      <c r="I158" s="41" t="s">
        <v>239</v>
      </c>
      <c r="J158" s="41"/>
      <c r="K158" s="41"/>
      <c r="L158" s="41" t="s">
        <v>629</v>
      </c>
      <c r="M158" s="44">
        <f>_xlfn.XLOOKUP(PreferredList[[#This Row],[Equity_region_alternative]],'[3]# Ratios ORDER'!$A:$A,'[3]# Ratios ORDER'!$B:$B)</f>
        <v>4</v>
      </c>
      <c r="N158" s="46" t="str" cm="1">
        <f t="array" aca="1" ref="N15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58" s="41" t="s">
        <v>217</v>
      </c>
      <c r="P158" s="42">
        <v>44764</v>
      </c>
      <c r="Q158" s="46" t="str" cm="1">
        <f t="array" aca="1" ref="Q15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58" s="41" t="s">
        <v>559</v>
      </c>
      <c r="S158" s="41" t="s">
        <v>559</v>
      </c>
      <c r="T158" s="41" t="s">
        <v>559</v>
      </c>
      <c r="U158" s="41"/>
      <c r="V158" s="41"/>
      <c r="W158" s="47" t="s">
        <v>559</v>
      </c>
      <c r="X158" s="50" t="b">
        <f ca="1">OR(PreferredList[[#This Row],[Fund_balanced_exists]:[Fund_privateclient_or_AIM_exists]])</f>
        <v>0</v>
      </c>
      <c r="Y15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5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59" spans="1:30" ht="75" customHeight="1" x14ac:dyDescent="0.25">
      <c r="A159" s="40" t="s">
        <v>234</v>
      </c>
      <c r="B159" s="41" t="s">
        <v>235</v>
      </c>
      <c r="C159" s="81" t="s">
        <v>1154</v>
      </c>
      <c r="D159" s="81" t="s">
        <v>792</v>
      </c>
      <c r="E159" s="81" t="e" cm="1">
        <f t="array" aca="1" ref="E159" ca="1">_xll.BDP(PreferredList[[#This Row],[Bloomberg_ticker]],"CITY_OF_DOMICILE")</f>
        <v>#NAME?</v>
      </c>
      <c r="F159" s="41" t="s">
        <v>9</v>
      </c>
      <c r="G159" s="41" t="s">
        <v>489</v>
      </c>
      <c r="H159" s="42">
        <v>43942</v>
      </c>
      <c r="I159" s="41" t="s">
        <v>236</v>
      </c>
      <c r="J159" s="41" t="s">
        <v>10</v>
      </c>
      <c r="K159" s="41" t="s">
        <v>503</v>
      </c>
      <c r="L159" s="41" t="s">
        <v>10</v>
      </c>
      <c r="M159" s="44">
        <f>_xlfn.XLOOKUP(PreferredList[[#This Row],[Equity_region_alternative]],'[3]# Ratios ORDER'!$A:$A,'[3]# Ratios ORDER'!$B:$B)</f>
        <v>1</v>
      </c>
      <c r="N159" s="46" t="str" cm="1">
        <f t="array" aca="1" ref="N15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59" s="41" t="s">
        <v>63</v>
      </c>
      <c r="P159" s="42"/>
      <c r="Q159" s="46" t="str" cm="1">
        <f t="array" aca="1" ref="Q15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59" s="41"/>
      <c r="S159" s="41" t="s">
        <v>559</v>
      </c>
      <c r="T159" s="41"/>
      <c r="U159" s="41"/>
      <c r="V159" s="41"/>
      <c r="W159" s="47"/>
      <c r="X159" s="50" t="b">
        <f ca="1">OR(PreferredList[[#This Row],[Fund_balanced_exists]:[Fund_privateclient_or_AIM_exists]])</f>
        <v>1</v>
      </c>
      <c r="Y15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5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5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5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5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5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0" spans="1:30" ht="75" customHeight="1" x14ac:dyDescent="0.25">
      <c r="A160" s="40" t="s">
        <v>91</v>
      </c>
      <c r="B160" s="41"/>
      <c r="C160" s="81" t="s">
        <v>1112</v>
      </c>
      <c r="D160" s="81" t="s">
        <v>1112</v>
      </c>
      <c r="E160" s="81" t="e" cm="1">
        <f t="array" aca="1" ref="E160" ca="1">_xll.BDP(PreferredList[[#This Row],[Bloomberg_ticker]],"CITY_OF_DOMICILE")</f>
        <v>#NAME?</v>
      </c>
      <c r="F160" s="41" t="s">
        <v>62</v>
      </c>
      <c r="G160" s="41" t="s">
        <v>494</v>
      </c>
      <c r="H160" s="42">
        <v>43937</v>
      </c>
      <c r="I160" s="41" t="s">
        <v>64</v>
      </c>
      <c r="J160" s="41"/>
      <c r="K160" s="41"/>
      <c r="L160" s="41" t="s">
        <v>629</v>
      </c>
      <c r="M160" s="44">
        <f>_xlfn.XLOOKUP(PreferredList[[#This Row],[Equity_region_alternative]],'[3]# Ratios ORDER'!$A:$A,'[3]# Ratios ORDER'!$B:$B)</f>
        <v>4</v>
      </c>
      <c r="N160" s="46" t="str" cm="1">
        <f t="array" aca="1" ref="N16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160" s="41" t="s">
        <v>217</v>
      </c>
      <c r="P160" s="42" t="s">
        <v>499</v>
      </c>
      <c r="Q160" s="46" t="str" cm="1">
        <f t="array" aca="1" ref="Q16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60" s="41"/>
      <c r="S160" s="41" t="s">
        <v>560</v>
      </c>
      <c r="T160" s="41"/>
      <c r="U160" s="41"/>
      <c r="V160" s="41"/>
      <c r="W160" s="47"/>
      <c r="X160" s="50" t="b">
        <f ca="1">OR(PreferredList[[#This Row],[Fund_balanced_exists]:[Fund_privateclient_or_AIM_exists]])</f>
        <v>0</v>
      </c>
      <c r="Y16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1" spans="1:30" ht="75" customHeight="1" x14ac:dyDescent="0.25">
      <c r="A161" s="40" t="s">
        <v>639</v>
      </c>
      <c r="B161" s="41" t="s">
        <v>311</v>
      </c>
      <c r="C161" s="81" t="s">
        <v>1155</v>
      </c>
      <c r="D161" s="81" t="s">
        <v>788</v>
      </c>
      <c r="E161" s="81" t="e" cm="1">
        <f t="array" aca="1" ref="E161" ca="1">_xll.BDP(PreferredList[[#This Row],[Bloomberg_ticker]],"CITY_OF_DOMICILE")</f>
        <v>#NAME?</v>
      </c>
      <c r="F161" s="41" t="s">
        <v>9</v>
      </c>
      <c r="G161" s="41" t="s">
        <v>489</v>
      </c>
      <c r="H161" s="42">
        <v>43935</v>
      </c>
      <c r="I161" s="41"/>
      <c r="J161" s="41" t="s">
        <v>140</v>
      </c>
      <c r="K161" s="41" t="s">
        <v>524</v>
      </c>
      <c r="L161" s="41" t="s">
        <v>140</v>
      </c>
      <c r="M161" s="44">
        <f>_xlfn.XLOOKUP(PreferredList[[#This Row],[Equity_region_alternative]],'[3]# Ratios ORDER'!$A:$A,'[3]# Ratios ORDER'!$B:$B)</f>
        <v>2</v>
      </c>
      <c r="N161" s="46" t="str" cm="1">
        <f t="array" aca="1" ref="N16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1" s="41" t="s">
        <v>63</v>
      </c>
      <c r="P161" s="42"/>
      <c r="Q161" s="46" t="str" cm="1">
        <f t="array" aca="1" ref="Q16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1" s="41" t="s">
        <v>559</v>
      </c>
      <c r="S161" s="41"/>
      <c r="T161" s="41" t="s">
        <v>559</v>
      </c>
      <c r="U161" s="41"/>
      <c r="V161" s="41"/>
      <c r="W161" s="47"/>
      <c r="X161" s="50" t="b">
        <f ca="1">OR(PreferredList[[#This Row],[Fund_balanced_exists]:[Fund_privateclient_or_AIM_exists]])</f>
        <v>1</v>
      </c>
      <c r="Y16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6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6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2" spans="1:30" ht="75" customHeight="1" x14ac:dyDescent="0.25">
      <c r="A162" s="40" t="s">
        <v>232</v>
      </c>
      <c r="B162" s="41" t="s">
        <v>233</v>
      </c>
      <c r="C162" s="81" t="s">
        <v>1156</v>
      </c>
      <c r="D162" s="81" t="s">
        <v>788</v>
      </c>
      <c r="E162" s="81" t="e" cm="1">
        <f t="array" aca="1" ref="E162" ca="1">_xll.BDP(PreferredList[[#This Row],[Bloomberg_ticker]],"CITY_OF_DOMICILE")</f>
        <v>#NAME?</v>
      </c>
      <c r="F162" s="41" t="s">
        <v>9</v>
      </c>
      <c r="G162" s="41" t="s">
        <v>489</v>
      </c>
      <c r="H162" s="42">
        <v>43930</v>
      </c>
      <c r="I162" s="41" t="s">
        <v>227</v>
      </c>
      <c r="J162" s="41" t="s">
        <v>199</v>
      </c>
      <c r="K162" s="41" t="s">
        <v>504</v>
      </c>
      <c r="L162" s="47" t="s">
        <v>629</v>
      </c>
      <c r="M162" s="44">
        <f>_xlfn.XLOOKUP(PreferredList[[#This Row],[Equity_region_alternative]],'[3]# Ratios ORDER'!$A:$A,'[3]# Ratios ORDER'!$B:$B)</f>
        <v>4</v>
      </c>
      <c r="N162" s="46" t="str" cm="1">
        <f t="array" aca="1" ref="N16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2" s="41" t="s">
        <v>63</v>
      </c>
      <c r="P162" s="42"/>
      <c r="Q162" s="46" t="str" cm="1">
        <f t="array" aca="1" ref="Q16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2" s="41"/>
      <c r="S162" s="41" t="s">
        <v>559</v>
      </c>
      <c r="T162" s="41"/>
      <c r="U162" s="41"/>
      <c r="V162" s="41"/>
      <c r="W162" s="47"/>
      <c r="X162" s="50" t="b">
        <f ca="1">OR(PreferredList[[#This Row],[Fund_balanced_exists]:[Fund_privateclient_or_AIM_exists]])</f>
        <v>1</v>
      </c>
      <c r="Y16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6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3" spans="1:30" ht="75" customHeight="1" x14ac:dyDescent="0.25">
      <c r="A163" s="40" t="s">
        <v>326</v>
      </c>
      <c r="B163" s="41" t="s">
        <v>327</v>
      </c>
      <c r="C163" s="81" t="s">
        <v>1079</v>
      </c>
      <c r="D163" s="81" t="s">
        <v>788</v>
      </c>
      <c r="E163" s="81" t="e" cm="1">
        <f t="array" aca="1" ref="E163" ca="1">_xll.BDP(PreferredList[[#This Row],[Bloomberg_ticker]],"CITY_OF_DOMICILE")</f>
        <v>#NAME?</v>
      </c>
      <c r="F163" s="41" t="s">
        <v>9</v>
      </c>
      <c r="G163" s="41" t="s">
        <v>489</v>
      </c>
      <c r="H163" s="42">
        <v>43930</v>
      </c>
      <c r="I163" s="41"/>
      <c r="J163" s="41" t="s">
        <v>199</v>
      </c>
      <c r="K163" s="41" t="s">
        <v>504</v>
      </c>
      <c r="L163" s="41" t="s">
        <v>629</v>
      </c>
      <c r="M163" s="44">
        <f>_xlfn.XLOOKUP(PreferredList[[#This Row],[Equity_region_alternative]],'[3]# Ratios ORDER'!$A:$A,'[3]# Ratios ORDER'!$B:$B)</f>
        <v>4</v>
      </c>
      <c r="N163" s="46" t="str" cm="1">
        <f t="array" aca="1" ref="N16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3" s="41" t="s">
        <v>63</v>
      </c>
      <c r="P163" s="42"/>
      <c r="Q163" s="46" t="str" cm="1">
        <f t="array" aca="1" ref="Q16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3" s="41" t="s">
        <v>559</v>
      </c>
      <c r="S163" s="41"/>
      <c r="T163" s="41" t="s">
        <v>559</v>
      </c>
      <c r="U163" s="41"/>
      <c r="V163" s="41"/>
      <c r="W163" s="47"/>
      <c r="X163" s="50" t="b">
        <f ca="1">OR(PreferredList[[#This Row],[Fund_balanced_exists]:[Fund_privateclient_or_AIM_exists]])</f>
        <v>0</v>
      </c>
      <c r="Y16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4" spans="1:30" ht="75" customHeight="1" x14ac:dyDescent="0.25">
      <c r="A164" s="40" t="s">
        <v>230</v>
      </c>
      <c r="B164" s="41" t="s">
        <v>231</v>
      </c>
      <c r="C164" s="81" t="s">
        <v>1157</v>
      </c>
      <c r="D164" s="81" t="s">
        <v>793</v>
      </c>
      <c r="E164" s="81" t="e" cm="1">
        <f t="array" aca="1" ref="E164" ca="1">_xll.BDP(PreferredList[[#This Row],[Bloomberg_ticker]],"CITY_OF_DOMICILE")</f>
        <v>#NAME?</v>
      </c>
      <c r="F164" s="41" t="s">
        <v>9</v>
      </c>
      <c r="G164" s="41" t="s">
        <v>489</v>
      </c>
      <c r="H164" s="42">
        <v>43927</v>
      </c>
      <c r="I164" s="41" t="s">
        <v>227</v>
      </c>
      <c r="J164" s="41" t="s">
        <v>22</v>
      </c>
      <c r="K164" s="41" t="s">
        <v>503</v>
      </c>
      <c r="L164" s="41" t="s">
        <v>784</v>
      </c>
      <c r="M164" s="44">
        <f>_xlfn.XLOOKUP(PreferredList[[#This Row],[Equity_region_alternative]],'[3]# Ratios ORDER'!$A:$A,'[3]# Ratios ORDER'!$B:$B)</f>
        <v>11</v>
      </c>
      <c r="N164" s="46" t="str" cm="1">
        <f t="array" aca="1" ref="N16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4" s="41" t="s">
        <v>63</v>
      </c>
      <c r="P164" s="42"/>
      <c r="Q164" s="46" t="str" cm="1">
        <f t="array" aca="1" ref="Q16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4" s="41"/>
      <c r="S164" s="41"/>
      <c r="T164" s="41"/>
      <c r="U164" s="41"/>
      <c r="V164" s="41"/>
      <c r="W164" s="47" t="s">
        <v>559</v>
      </c>
      <c r="X164" s="50" t="b">
        <f ca="1">OR(PreferredList[[#This Row],[Fund_balanced_exists]:[Fund_privateclient_or_AIM_exists]])</f>
        <v>1</v>
      </c>
      <c r="Y16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65" spans="1:30" ht="75" customHeight="1" x14ac:dyDescent="0.25">
      <c r="A165" s="40" t="s">
        <v>228</v>
      </c>
      <c r="B165" s="41" t="s">
        <v>229</v>
      </c>
      <c r="C165" s="81" t="s">
        <v>1158</v>
      </c>
      <c r="D165" s="81" t="s">
        <v>788</v>
      </c>
      <c r="E165" s="81" t="e" cm="1">
        <f t="array" aca="1" ref="E165" ca="1">_xll.BDP(PreferredList[[#This Row],[Bloomberg_ticker]],"CITY_OF_DOMICILE")</f>
        <v>#NAME?</v>
      </c>
      <c r="F165" s="41" t="s">
        <v>9</v>
      </c>
      <c r="G165" s="41" t="s">
        <v>489</v>
      </c>
      <c r="H165" s="42">
        <v>43921</v>
      </c>
      <c r="I165" s="41" t="s">
        <v>227</v>
      </c>
      <c r="J165" s="41" t="s">
        <v>512</v>
      </c>
      <c r="K165" s="41" t="s">
        <v>519</v>
      </c>
      <c r="L165" s="41" t="s">
        <v>634</v>
      </c>
      <c r="M165" s="44">
        <f>_xlfn.XLOOKUP(PreferredList[[#This Row],[Equity_region_alternative]],'[3]# Ratios ORDER'!$A:$A,'[3]# Ratios ORDER'!$B:$B)</f>
        <v>5</v>
      </c>
      <c r="N165" s="46" t="str" cm="1">
        <f t="array" aca="1" ref="N16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5" s="41" t="s">
        <v>63</v>
      </c>
      <c r="P165" s="42"/>
      <c r="Q165" s="46" t="str" cm="1">
        <f t="array" aca="1" ref="Q16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5" s="41"/>
      <c r="S165" s="41"/>
      <c r="T165" s="41"/>
      <c r="U165" s="41" t="s">
        <v>559</v>
      </c>
      <c r="V165" s="41"/>
      <c r="W165" s="47"/>
      <c r="X165" s="50" t="b">
        <f ca="1">OR(PreferredList[[#This Row],[Fund_balanced_exists]:[Fund_privateclient_or_AIM_exists]])</f>
        <v>1</v>
      </c>
      <c r="Y16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6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6" spans="1:30" ht="75" customHeight="1" x14ac:dyDescent="0.25">
      <c r="A166" s="40" t="s">
        <v>225</v>
      </c>
      <c r="B166" s="41" t="s">
        <v>226</v>
      </c>
      <c r="C166" s="81" t="s">
        <v>1159</v>
      </c>
      <c r="D166" s="81" t="s">
        <v>789</v>
      </c>
      <c r="E166" s="81" t="e" cm="1">
        <f t="array" aca="1" ref="E166" ca="1">_xll.BDP(PreferredList[[#This Row],[Bloomberg_ticker]],"CITY_OF_DOMICILE")</f>
        <v>#NAME?</v>
      </c>
      <c r="F166" s="41" t="s">
        <v>9</v>
      </c>
      <c r="G166" s="41" t="s">
        <v>489</v>
      </c>
      <c r="H166" s="42">
        <v>43920</v>
      </c>
      <c r="I166" s="41" t="s">
        <v>227</v>
      </c>
      <c r="J166" s="41" t="s">
        <v>162</v>
      </c>
      <c r="K166" s="41" t="s">
        <v>504</v>
      </c>
      <c r="L166" s="41" t="s">
        <v>629</v>
      </c>
      <c r="M166" s="44">
        <f>_xlfn.XLOOKUP(PreferredList[[#This Row],[Equity_region_alternative]],'[3]# Ratios ORDER'!$A:$A,'[3]# Ratios ORDER'!$B:$B)</f>
        <v>4</v>
      </c>
      <c r="N166" s="46" t="str" cm="1">
        <f t="array" aca="1" ref="N16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6" s="41" t="s">
        <v>63</v>
      </c>
      <c r="P166" s="42"/>
      <c r="Q166" s="46" t="str" cm="1">
        <f t="array" aca="1" ref="Q16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6" s="41"/>
      <c r="S166" s="41"/>
      <c r="T166" s="41"/>
      <c r="U166" s="41" t="s">
        <v>559</v>
      </c>
      <c r="V166" s="41"/>
      <c r="W166" s="47"/>
      <c r="X166" s="50" t="b">
        <f ca="1">OR(PreferredList[[#This Row],[Fund_balanced_exists]:[Fund_privateclient_or_AIM_exists]])</f>
        <v>1</v>
      </c>
      <c r="Y16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6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6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6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7" spans="1:30" ht="75" customHeight="1" x14ac:dyDescent="0.25">
      <c r="A167" s="40" t="s">
        <v>473</v>
      </c>
      <c r="B167" s="41" t="s">
        <v>310</v>
      </c>
      <c r="C167" s="81" t="s">
        <v>1160</v>
      </c>
      <c r="D167" s="81" t="s">
        <v>790</v>
      </c>
      <c r="E167" s="81" t="e" cm="1">
        <f t="array" aca="1" ref="E167" ca="1">_xll.BDP(PreferredList[[#This Row],[Bloomberg_ticker]],"CITY_OF_DOMICILE")</f>
        <v>#NAME?</v>
      </c>
      <c r="F167" s="41" t="s">
        <v>9</v>
      </c>
      <c r="G167" s="41" t="s">
        <v>492</v>
      </c>
      <c r="H167" s="42">
        <v>43908</v>
      </c>
      <c r="I167" s="41" t="s">
        <v>474</v>
      </c>
      <c r="J167" s="41" t="s">
        <v>502</v>
      </c>
      <c r="K167" s="41" t="s">
        <v>516</v>
      </c>
      <c r="L167" s="41" t="s">
        <v>140</v>
      </c>
      <c r="M167" s="44">
        <f>_xlfn.XLOOKUP(PreferredList[[#This Row],[Equity_region_alternative]],'[3]# Ratios ORDER'!$A:$A,'[3]# Ratios ORDER'!$B:$B)</f>
        <v>2</v>
      </c>
      <c r="N167" s="46" t="str" cm="1">
        <f t="array" aca="1" ref="N16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7" s="41"/>
      <c r="P167" s="42"/>
      <c r="Q167" s="46" t="str" cm="1">
        <f t="array" aca="1" ref="Q16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7" s="41"/>
      <c r="S167" s="41" t="s">
        <v>559</v>
      </c>
      <c r="T167" s="41"/>
      <c r="U167" s="41"/>
      <c r="V167" s="41"/>
      <c r="W167" s="47"/>
      <c r="X167" s="50" t="b">
        <f ca="1">OR(PreferredList[[#This Row],[Fund_balanced_exists]:[Fund_privateclient_or_AIM_exists]])</f>
        <v>1</v>
      </c>
      <c r="Y16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6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16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6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8" spans="1:30" ht="75" customHeight="1" x14ac:dyDescent="0.25">
      <c r="A168" s="40" t="s">
        <v>475</v>
      </c>
      <c r="B168" s="41" t="s">
        <v>387</v>
      </c>
      <c r="C168" s="81" t="s">
        <v>1161</v>
      </c>
      <c r="D168" s="81" t="s">
        <v>787</v>
      </c>
      <c r="E168" s="81" t="e" cm="1">
        <f t="array" aca="1" ref="E168" ca="1">_xll.BDP(PreferredList[[#This Row],[Bloomberg_ticker]],"CITY_OF_DOMICILE")</f>
        <v>#NAME?</v>
      </c>
      <c r="F168" s="41" t="s">
        <v>9</v>
      </c>
      <c r="G168" s="41" t="s">
        <v>492</v>
      </c>
      <c r="H168" s="42">
        <v>43907</v>
      </c>
      <c r="I168" s="41"/>
      <c r="J168" s="41" t="s">
        <v>148</v>
      </c>
      <c r="K168" s="41" t="s">
        <v>517</v>
      </c>
      <c r="L168" s="41" t="s">
        <v>631</v>
      </c>
      <c r="M168" s="44">
        <f>_xlfn.XLOOKUP(PreferredList[[#This Row],[Equity_region_alternative]],'[3]# Ratios ORDER'!$A:$A,'[3]# Ratios ORDER'!$B:$B)</f>
        <v>8</v>
      </c>
      <c r="N168" s="46" t="str" cm="1">
        <f t="array" aca="1" ref="N16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8" s="41"/>
      <c r="P168" s="42"/>
      <c r="Q168" s="46" t="str" cm="1">
        <f t="array" aca="1" ref="Q16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8" s="41"/>
      <c r="S168" s="41"/>
      <c r="T168" s="41" t="s">
        <v>559</v>
      </c>
      <c r="U168" s="41"/>
      <c r="V168" s="41"/>
      <c r="W168" s="47"/>
      <c r="X168" s="50" t="b">
        <f ca="1">OR(PreferredList[[#This Row],[Fund_balanced_exists]:[Fund_privateclient_or_AIM_exists]])</f>
        <v>1</v>
      </c>
      <c r="Y16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6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6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6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69" spans="1:30" ht="75" customHeight="1" x14ac:dyDescent="0.25">
      <c r="A169" s="40" t="s">
        <v>476</v>
      </c>
      <c r="B169" s="41" t="s">
        <v>304</v>
      </c>
      <c r="C169" s="81" t="s">
        <v>1162</v>
      </c>
      <c r="D169" s="81" t="s">
        <v>790</v>
      </c>
      <c r="E169" s="81" t="e" cm="1">
        <f t="array" aca="1" ref="E169" ca="1">_xll.BDP(PreferredList[[#This Row],[Bloomberg_ticker]],"CITY_OF_DOMICILE")</f>
        <v>#NAME?</v>
      </c>
      <c r="F169" s="41" t="s">
        <v>9</v>
      </c>
      <c r="G169" s="41" t="s">
        <v>492</v>
      </c>
      <c r="H169" s="42">
        <v>43906</v>
      </c>
      <c r="I169" s="41"/>
      <c r="J169" s="41" t="s">
        <v>10</v>
      </c>
      <c r="K169" s="41" t="s">
        <v>503</v>
      </c>
      <c r="L169" s="41" t="s">
        <v>10</v>
      </c>
      <c r="M169" s="44">
        <f>_xlfn.XLOOKUP(PreferredList[[#This Row],[Equity_region_alternative]],'[3]# Ratios ORDER'!$A:$A,'[3]# Ratios ORDER'!$B:$B)</f>
        <v>1</v>
      </c>
      <c r="N169" s="46" t="str" cm="1">
        <f t="array" aca="1" ref="N16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69" s="41"/>
      <c r="P169" s="42"/>
      <c r="Q169" s="46" t="str" cm="1">
        <f t="array" aca="1" ref="Q16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69" s="41"/>
      <c r="S169" s="41"/>
      <c r="T169" s="41" t="s">
        <v>559</v>
      </c>
      <c r="U169" s="41"/>
      <c r="V169" s="41"/>
      <c r="W169" s="47"/>
      <c r="X169" s="50" t="b">
        <f ca="1">OR(PreferredList[[#This Row],[Fund_balanced_exists]:[Fund_privateclient_or_AIM_exists]])</f>
        <v>1</v>
      </c>
      <c r="Y16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6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6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6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6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6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0" spans="1:30" ht="75" customHeight="1" x14ac:dyDescent="0.25">
      <c r="A170" s="40" t="s">
        <v>133</v>
      </c>
      <c r="B170" s="41" t="s">
        <v>273</v>
      </c>
      <c r="C170" s="81" t="s">
        <v>1134</v>
      </c>
      <c r="D170" s="81" t="s">
        <v>786</v>
      </c>
      <c r="E170" s="81" t="e" cm="1">
        <f t="array" aca="1" ref="E170" ca="1">_xll.BDP(PreferredList[[#This Row],[Bloomberg_ticker]],"CITY_OF_DOMICILE")</f>
        <v>#NAME?</v>
      </c>
      <c r="F170" s="41" t="s">
        <v>9</v>
      </c>
      <c r="G170" s="41" t="s">
        <v>492</v>
      </c>
      <c r="H170" s="42">
        <v>43902</v>
      </c>
      <c r="I170" s="41" t="s">
        <v>134</v>
      </c>
      <c r="J170" s="41" t="s">
        <v>10</v>
      </c>
      <c r="K170" s="41" t="s">
        <v>503</v>
      </c>
      <c r="L170" s="41" t="s">
        <v>10</v>
      </c>
      <c r="M170" s="44">
        <f>_xlfn.XLOOKUP(PreferredList[[#This Row],[Equity_region_alternative]],'[3]# Ratios ORDER'!$A:$A,'[3]# Ratios ORDER'!$B:$B)</f>
        <v>1</v>
      </c>
      <c r="N170" s="46" t="str" cm="1">
        <f t="array" aca="1" ref="N17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0" s="41"/>
      <c r="P170" s="42"/>
      <c r="Q170" s="46" t="str" cm="1">
        <f t="array" aca="1" ref="Q17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0" s="41"/>
      <c r="S170" s="41" t="s">
        <v>559</v>
      </c>
      <c r="T170" s="41"/>
      <c r="U170" s="41"/>
      <c r="V170" s="41"/>
      <c r="W170" s="47"/>
      <c r="X170" s="50" t="b">
        <f ca="1">OR(PreferredList[[#This Row],[Fund_balanced_exists]:[Fund_privateclient_or_AIM_exists]])</f>
        <v>1</v>
      </c>
      <c r="Y17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7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1" spans="1:30" ht="75" customHeight="1" x14ac:dyDescent="0.25">
      <c r="A171" s="40" t="s">
        <v>1285</v>
      </c>
      <c r="B171" s="41" t="s">
        <v>330</v>
      </c>
      <c r="C171" s="81" t="s">
        <v>1163</v>
      </c>
      <c r="D171" s="81" t="s">
        <v>790</v>
      </c>
      <c r="E171" s="81" t="e" cm="1">
        <f t="array" aca="1" ref="E171" ca="1">_xll.BDP(PreferredList[[#This Row],[Bloomberg_ticker]],"CITY_OF_DOMICILE")</f>
        <v>#NAME?</v>
      </c>
      <c r="F171" s="41" t="s">
        <v>9</v>
      </c>
      <c r="G171" s="41" t="s">
        <v>492</v>
      </c>
      <c r="H171" s="42">
        <v>43901</v>
      </c>
      <c r="I171" s="41"/>
      <c r="J171" s="41" t="s">
        <v>199</v>
      </c>
      <c r="K171" s="41" t="s">
        <v>504</v>
      </c>
      <c r="L171" s="41" t="s">
        <v>629</v>
      </c>
      <c r="M171" s="44">
        <f>_xlfn.XLOOKUP(PreferredList[[#This Row],[Equity_region_alternative]],'[3]# Ratios ORDER'!$A:$A,'[3]# Ratios ORDER'!$B:$B)</f>
        <v>4</v>
      </c>
      <c r="N171" s="46" t="str" cm="1">
        <f t="array" aca="1" ref="N17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1" s="41"/>
      <c r="P171" s="42"/>
      <c r="Q171" s="46" t="str" cm="1">
        <f t="array" aca="1" ref="Q17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1" s="41"/>
      <c r="S171" s="41"/>
      <c r="T171" s="41" t="s">
        <v>559</v>
      </c>
      <c r="U171" s="41"/>
      <c r="V171" s="41"/>
      <c r="W171" s="47"/>
      <c r="X171" s="50" t="b">
        <f ca="1">OR(PreferredList[[#This Row],[Fund_balanced_exists]:[Fund_privateclient_or_AIM_exists]])</f>
        <v>1</v>
      </c>
      <c r="Y17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7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7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2" spans="1:30" ht="75" customHeight="1" x14ac:dyDescent="0.25">
      <c r="A172" s="40" t="s">
        <v>222</v>
      </c>
      <c r="B172" s="41" t="s">
        <v>1048</v>
      </c>
      <c r="C172" s="81" t="s">
        <v>1103</v>
      </c>
      <c r="D172" s="81" t="s">
        <v>787</v>
      </c>
      <c r="E172" s="81" t="e" cm="1">
        <f t="array" aca="1" ref="E172" ca="1">_xll.BDP(PreferredList[[#This Row],[Bloomberg_ticker]],"CITY_OF_DOMICILE")</f>
        <v>#NAME?</v>
      </c>
      <c r="F172" s="41" t="s">
        <v>9</v>
      </c>
      <c r="G172" s="41" t="s">
        <v>492</v>
      </c>
      <c r="H172" s="42">
        <v>43899</v>
      </c>
      <c r="I172" s="41" t="s">
        <v>134</v>
      </c>
      <c r="J172" s="41" t="s">
        <v>144</v>
      </c>
      <c r="K172" s="41" t="s">
        <v>141</v>
      </c>
      <c r="L172" s="41" t="s">
        <v>140</v>
      </c>
      <c r="M172" s="44">
        <f>_xlfn.XLOOKUP(PreferredList[[#This Row],[Equity_region_alternative]],'[3]# Ratios ORDER'!$A:$A,'[3]# Ratios ORDER'!$B:$B)</f>
        <v>2</v>
      </c>
      <c r="N172" s="46" t="str" cm="1">
        <f t="array" aca="1" ref="N17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2" s="41"/>
      <c r="P172" s="42"/>
      <c r="Q172" s="46" t="str" cm="1">
        <f t="array" aca="1" ref="Q17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2" s="41"/>
      <c r="S172" s="41" t="s">
        <v>559</v>
      </c>
      <c r="T172" s="41"/>
      <c r="U172" s="41"/>
      <c r="V172" s="41"/>
      <c r="W172" s="47"/>
      <c r="X172" s="50" t="b">
        <f ca="1">OR(PreferredList[[#This Row],[Fund_balanced_exists]:[Fund_privateclient_or_AIM_exists]])</f>
        <v>0</v>
      </c>
      <c r="Y17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3" spans="1:30" ht="75" customHeight="1" x14ac:dyDescent="0.25">
      <c r="A173" s="40" t="s">
        <v>477</v>
      </c>
      <c r="B173" s="41" t="s">
        <v>692</v>
      </c>
      <c r="C173" s="81" t="s">
        <v>1080</v>
      </c>
      <c r="D173" s="81" t="s">
        <v>786</v>
      </c>
      <c r="E173" s="81" t="e" cm="1">
        <f t="array" aca="1" ref="E173" ca="1">_xll.BDP(PreferredList[[#This Row],[Bloomberg_ticker]],"CITY_OF_DOMICILE")</f>
        <v>#NAME?</v>
      </c>
      <c r="F173" s="41" t="s">
        <v>9</v>
      </c>
      <c r="G173" s="41" t="s">
        <v>492</v>
      </c>
      <c r="H173" s="42">
        <v>43895</v>
      </c>
      <c r="I173" s="41" t="s">
        <v>134</v>
      </c>
      <c r="J173" s="41" t="s">
        <v>148</v>
      </c>
      <c r="K173" s="41" t="s">
        <v>515</v>
      </c>
      <c r="L173" s="41" t="s">
        <v>631</v>
      </c>
      <c r="M173" s="44">
        <f>_xlfn.XLOOKUP(PreferredList[[#This Row],[Equity_region_alternative]],'[3]# Ratios ORDER'!$A:$A,'[3]# Ratios ORDER'!$B:$B)</f>
        <v>8</v>
      </c>
      <c r="N173" s="46" t="str" cm="1">
        <f t="array" aca="1" ref="N17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3" s="41"/>
      <c r="P173" s="42"/>
      <c r="Q173" s="46" t="str" cm="1">
        <f t="array" aca="1" ref="Q17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3" s="41"/>
      <c r="S173" s="41" t="s">
        <v>559</v>
      </c>
      <c r="T173" s="41"/>
      <c r="U173" s="41"/>
      <c r="V173" s="41"/>
      <c r="W173" s="47"/>
      <c r="X173" s="50" t="b">
        <f ca="1">OR(PreferredList[[#This Row],[Fund_balanced_exists]:[Fund_privateclient_or_AIM_exists]])</f>
        <v>1</v>
      </c>
      <c r="Y17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7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4" spans="1:30" ht="75" customHeight="1" x14ac:dyDescent="0.25">
      <c r="A174" s="40" t="s">
        <v>153</v>
      </c>
      <c r="B174" s="41"/>
      <c r="C174" s="81" t="s">
        <v>1112</v>
      </c>
      <c r="D174" s="81" t="s">
        <v>1112</v>
      </c>
      <c r="E174" s="81" t="e" cm="1">
        <f t="array" aca="1" ref="E174" ca="1">_xll.BDP(PreferredList[[#This Row],[Bloomberg_ticker]],"CITY_OF_DOMICILE")</f>
        <v>#NAME?</v>
      </c>
      <c r="F174" s="41" t="s">
        <v>9</v>
      </c>
      <c r="G174" s="41" t="s">
        <v>493</v>
      </c>
      <c r="H174" s="42">
        <v>43894</v>
      </c>
      <c r="I174" s="41" t="s">
        <v>86</v>
      </c>
      <c r="J174" s="41" t="s">
        <v>148</v>
      </c>
      <c r="K174" s="41" t="s">
        <v>478</v>
      </c>
      <c r="L174" s="41" t="s">
        <v>631</v>
      </c>
      <c r="M174" s="44">
        <f>_xlfn.XLOOKUP(PreferredList[[#This Row],[Equity_region_alternative]],'[3]# Ratios ORDER'!$A:$A,'[3]# Ratios ORDER'!$B:$B)</f>
        <v>8</v>
      </c>
      <c r="N174" s="46" t="str" cm="1">
        <f t="array" aca="1" ref="N17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4" s="41"/>
      <c r="P174" s="42"/>
      <c r="Q174" s="46" t="str" cm="1">
        <f t="array" aca="1" ref="Q17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4" s="41"/>
      <c r="S174" s="41" t="s">
        <v>560</v>
      </c>
      <c r="T174" s="41"/>
      <c r="U174" s="41"/>
      <c r="V174" s="41"/>
      <c r="W174" s="47"/>
      <c r="X174" s="50" t="b">
        <f ca="1">OR(PreferredList[[#This Row],[Fund_balanced_exists]:[Fund_privateclient_or_AIM_exists]])</f>
        <v>0</v>
      </c>
      <c r="Y17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5" spans="1:30" ht="75" customHeight="1" x14ac:dyDescent="0.25">
      <c r="A175" s="40" t="s">
        <v>87</v>
      </c>
      <c r="B175" s="41"/>
      <c r="C175" s="81" t="s">
        <v>1112</v>
      </c>
      <c r="D175" s="81" t="s">
        <v>1112</v>
      </c>
      <c r="E175" s="81" t="e" cm="1">
        <f t="array" aca="1" ref="E175" ca="1">_xll.BDP(PreferredList[[#This Row],[Bloomberg_ticker]],"CITY_OF_DOMICILE")</f>
        <v>#NAME?</v>
      </c>
      <c r="F175" s="41" t="s">
        <v>9</v>
      </c>
      <c r="G175" s="41" t="s">
        <v>494</v>
      </c>
      <c r="H175" s="42">
        <v>43894</v>
      </c>
      <c r="I175" s="41" t="s">
        <v>88</v>
      </c>
      <c r="J175" s="41" t="s">
        <v>502</v>
      </c>
      <c r="K175" s="41" t="s">
        <v>516</v>
      </c>
      <c r="L175" s="41" t="s">
        <v>140</v>
      </c>
      <c r="M175" s="44">
        <f>_xlfn.XLOOKUP(PreferredList[[#This Row],[Equity_region_alternative]],'[3]# Ratios ORDER'!$A:$A,'[3]# Ratios ORDER'!$B:$B)</f>
        <v>2</v>
      </c>
      <c r="N175" s="46" t="str" cm="1">
        <f t="array" aca="1" ref="N17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5" s="41"/>
      <c r="P175" s="42"/>
      <c r="Q175" s="46" t="str" cm="1">
        <f t="array" aca="1" ref="Q17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5" s="41"/>
      <c r="S175" s="41" t="s">
        <v>560</v>
      </c>
      <c r="T175" s="41"/>
      <c r="U175" s="41"/>
      <c r="V175" s="41"/>
      <c r="W175" s="47"/>
      <c r="X175" s="50" t="b">
        <f ca="1">OR(PreferredList[[#This Row],[Fund_balanced_exists]:[Fund_privateclient_or_AIM_exists]])</f>
        <v>0</v>
      </c>
      <c r="Y17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6" spans="1:30" ht="75" customHeight="1" x14ac:dyDescent="0.25">
      <c r="A176" s="40" t="s">
        <v>85</v>
      </c>
      <c r="B176" s="41" t="s">
        <v>384</v>
      </c>
      <c r="C176" s="81" t="s">
        <v>1164</v>
      </c>
      <c r="D176" s="81" t="s">
        <v>787</v>
      </c>
      <c r="E176" s="81" t="e" cm="1">
        <f t="array" aca="1" ref="E176" ca="1">_xll.BDP(PreferredList[[#This Row],[Bloomberg_ticker]],"CITY_OF_DOMICILE")</f>
        <v>#NAME?</v>
      </c>
      <c r="F176" s="41" t="s">
        <v>9</v>
      </c>
      <c r="G176" s="41" t="s">
        <v>493</v>
      </c>
      <c r="H176" s="42">
        <v>43894</v>
      </c>
      <c r="I176" s="41" t="s">
        <v>86</v>
      </c>
      <c r="J176" s="41" t="s">
        <v>148</v>
      </c>
      <c r="K176" s="41" t="s">
        <v>478</v>
      </c>
      <c r="L176" s="41" t="s">
        <v>631</v>
      </c>
      <c r="M176" s="44">
        <f>_xlfn.XLOOKUP(PreferredList[[#This Row],[Equity_region_alternative]],'[3]# Ratios ORDER'!$A:$A,'[3]# Ratios ORDER'!$B:$B)</f>
        <v>8</v>
      </c>
      <c r="N176" s="46" t="str" cm="1">
        <f t="array" aca="1" ref="N17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6" s="41"/>
      <c r="P176" s="42"/>
      <c r="Q176" s="46" t="str" cm="1">
        <f t="array" aca="1" ref="Q17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6" s="41"/>
      <c r="S176" s="41" t="s">
        <v>560</v>
      </c>
      <c r="T176" s="41"/>
      <c r="U176" s="41"/>
      <c r="V176" s="41"/>
      <c r="W176" s="47"/>
      <c r="X176" s="50" t="b">
        <f ca="1">OR(PreferredList[[#This Row],[Fund_balanced_exists]:[Fund_privateclient_or_AIM_exists]])</f>
        <v>1</v>
      </c>
      <c r="Y17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7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7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7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7" spans="1:30" ht="75" customHeight="1" x14ac:dyDescent="0.25">
      <c r="A177" s="40" t="s">
        <v>479</v>
      </c>
      <c r="B177" s="41" t="s">
        <v>695</v>
      </c>
      <c r="C177" s="81" t="s">
        <v>1165</v>
      </c>
      <c r="D177" s="81" t="s">
        <v>789</v>
      </c>
      <c r="E177" s="81" t="e" cm="1">
        <f t="array" aca="1" ref="E177" ca="1">_xll.BDP(PreferredList[[#This Row],[Bloomberg_ticker]],"CITY_OF_DOMICILE")</f>
        <v>#NAME?</v>
      </c>
      <c r="F177" s="41" t="s">
        <v>9</v>
      </c>
      <c r="G177" s="41" t="s">
        <v>492</v>
      </c>
      <c r="H177" s="42">
        <v>43894</v>
      </c>
      <c r="I177" s="41"/>
      <c r="J177" s="41" t="s">
        <v>148</v>
      </c>
      <c r="K177" s="41" t="s">
        <v>478</v>
      </c>
      <c r="L177" s="41" t="s">
        <v>631</v>
      </c>
      <c r="M177" s="44">
        <f>_xlfn.XLOOKUP(PreferredList[[#This Row],[Equity_region_alternative]],'[3]# Ratios ORDER'!$A:$A,'[3]# Ratios ORDER'!$B:$B)</f>
        <v>8</v>
      </c>
      <c r="N177" s="46" t="str" cm="1">
        <f t="array" aca="1" ref="N17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7" s="41"/>
      <c r="P177" s="42"/>
      <c r="Q177" s="46" t="str" cm="1">
        <f t="array" aca="1" ref="Q17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7" s="41" t="s">
        <v>559</v>
      </c>
      <c r="S177" s="41"/>
      <c r="T177" s="41" t="s">
        <v>559</v>
      </c>
      <c r="U177" s="41"/>
      <c r="V177" s="41"/>
      <c r="W177" s="47"/>
      <c r="X177" s="50" t="b">
        <f ca="1">OR(PreferredList[[#This Row],[Fund_balanced_exists]:[Fund_privateclient_or_AIM_exists]])</f>
        <v>1</v>
      </c>
      <c r="Y17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17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17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7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8" spans="1:30" ht="75" customHeight="1" x14ac:dyDescent="0.25">
      <c r="A178" s="40" t="s">
        <v>89</v>
      </c>
      <c r="B178" s="41" t="s">
        <v>536</v>
      </c>
      <c r="C178" s="81" t="s">
        <v>1166</v>
      </c>
      <c r="D178" s="81" t="s">
        <v>791</v>
      </c>
      <c r="E178" s="81" t="e" cm="1">
        <f t="array" aca="1" ref="E178" ca="1">_xll.BDP(PreferredList[[#This Row],[Bloomberg_ticker]],"CITY_OF_DOMICILE")</f>
        <v>#NAME?</v>
      </c>
      <c r="F178" s="41" t="s">
        <v>9</v>
      </c>
      <c r="G178" s="41" t="s">
        <v>494</v>
      </c>
      <c r="H178" s="42">
        <v>43894</v>
      </c>
      <c r="I178" s="41" t="s">
        <v>90</v>
      </c>
      <c r="J178" s="41" t="s">
        <v>10</v>
      </c>
      <c r="K178" s="41" t="s">
        <v>503</v>
      </c>
      <c r="L178" s="41" t="s">
        <v>10</v>
      </c>
      <c r="M178" s="44">
        <f>_xlfn.XLOOKUP(PreferredList[[#This Row],[Equity_region_alternative]],'[3]# Ratios ORDER'!$A:$A,'[3]# Ratios ORDER'!$B:$B)</f>
        <v>1</v>
      </c>
      <c r="N178" s="46" t="str" cm="1">
        <f t="array" aca="1" ref="N17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78" s="41"/>
      <c r="P178" s="42"/>
      <c r="Q178" s="46" t="str" cm="1">
        <f t="array" aca="1" ref="Q17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78" s="41"/>
      <c r="S178" s="41" t="s">
        <v>560</v>
      </c>
      <c r="T178" s="41"/>
      <c r="U178" s="41"/>
      <c r="V178" s="41"/>
      <c r="W178" s="47"/>
      <c r="X178" s="50" t="b">
        <f ca="1">OR(PreferredList[[#This Row],[Fund_balanced_exists]:[Fund_privateclient_or_AIM_exists]])</f>
        <v>0</v>
      </c>
      <c r="Y17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79" spans="1:30" ht="75" customHeight="1" x14ac:dyDescent="0.25">
      <c r="A179" s="40" t="s">
        <v>82</v>
      </c>
      <c r="B179" s="41"/>
      <c r="C179" s="81" t="s">
        <v>1112</v>
      </c>
      <c r="D179" s="81" t="s">
        <v>1112</v>
      </c>
      <c r="E179" s="81" t="e" cm="1">
        <f t="array" aca="1" ref="E179" ca="1">_xll.BDP(PreferredList[[#This Row],[Bloomberg_ticker]],"CITY_OF_DOMICILE")</f>
        <v>#NAME?</v>
      </c>
      <c r="F179" s="41" t="s">
        <v>62</v>
      </c>
      <c r="G179" s="41" t="s">
        <v>494</v>
      </c>
      <c r="H179" s="42">
        <v>43892</v>
      </c>
      <c r="I179" s="41"/>
      <c r="J179" s="41"/>
      <c r="K179" s="41"/>
      <c r="L179" s="41" t="s">
        <v>629</v>
      </c>
      <c r="M179" s="44">
        <f>_xlfn.XLOOKUP(PreferredList[[#This Row],[Equity_region_alternative]],'[3]# Ratios ORDER'!$A:$A,'[3]# Ratios ORDER'!$B:$B)</f>
        <v>4</v>
      </c>
      <c r="N179" s="46" t="str" cm="1">
        <f t="array" aca="1" ref="N17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79" s="41" t="s">
        <v>217</v>
      </c>
      <c r="P179" s="42" t="s">
        <v>500</v>
      </c>
      <c r="Q179" s="46" t="str" cm="1">
        <f t="array" aca="1" ref="Q17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79" s="41" t="s">
        <v>560</v>
      </c>
      <c r="S179" s="41"/>
      <c r="T179" s="41"/>
      <c r="U179" s="41"/>
      <c r="V179" s="41"/>
      <c r="W179" s="47"/>
      <c r="X179" s="50" t="b">
        <f ca="1">OR(PreferredList[[#This Row],[Fund_balanced_exists]:[Fund_privateclient_or_AIM_exists]])</f>
        <v>0</v>
      </c>
      <c r="Y17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7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7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7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7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7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0" spans="1:30" ht="75" customHeight="1" x14ac:dyDescent="0.25">
      <c r="A180" s="40" t="s">
        <v>155</v>
      </c>
      <c r="B180" s="41"/>
      <c r="C180" s="81" t="s">
        <v>1112</v>
      </c>
      <c r="D180" s="81" t="s">
        <v>1112</v>
      </c>
      <c r="E180" s="81" t="e" cm="1">
        <f t="array" aca="1" ref="E180" ca="1">_xll.BDP(PreferredList[[#This Row],[Bloomberg_ticker]],"CITY_OF_DOMICILE")</f>
        <v>#NAME?</v>
      </c>
      <c r="F180" s="41" t="s">
        <v>62</v>
      </c>
      <c r="G180" s="41" t="s">
        <v>494</v>
      </c>
      <c r="H180" s="42">
        <v>43892</v>
      </c>
      <c r="I180" s="41"/>
      <c r="J180" s="41"/>
      <c r="K180" s="41"/>
      <c r="L180" s="41" t="s">
        <v>629</v>
      </c>
      <c r="M180" s="44">
        <f>_xlfn.XLOOKUP(PreferredList[[#This Row],[Equity_region_alternative]],'[3]# Ratios ORDER'!$A:$A,'[3]# Ratios ORDER'!$B:$B)</f>
        <v>4</v>
      </c>
      <c r="N180" s="46" t="str" cm="1">
        <f t="array" aca="1" ref="N18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80" s="41" t="s">
        <v>156</v>
      </c>
      <c r="P180" s="42" t="s">
        <v>495</v>
      </c>
      <c r="Q180" s="46" t="str" cm="1">
        <f t="array" aca="1" ref="Q18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80" s="41"/>
      <c r="S180" s="41" t="s">
        <v>560</v>
      </c>
      <c r="T180" s="41"/>
      <c r="U180" s="41"/>
      <c r="V180" s="41"/>
      <c r="W180" s="47"/>
      <c r="X180" s="50" t="b">
        <f ca="1">OR(PreferredList[[#This Row],[Fund_balanced_exists]:[Fund_privateclient_or_AIM_exists]])</f>
        <v>0</v>
      </c>
      <c r="Y18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1" spans="1:30" ht="75" customHeight="1" x14ac:dyDescent="0.25">
      <c r="A181" s="40" t="s">
        <v>83</v>
      </c>
      <c r="B181" s="41"/>
      <c r="C181" s="81" t="s">
        <v>1112</v>
      </c>
      <c r="D181" s="81" t="s">
        <v>1112</v>
      </c>
      <c r="E181" s="81" t="e" cm="1">
        <f t="array" aca="1" ref="E181" ca="1">_xll.BDP(PreferredList[[#This Row],[Bloomberg_ticker]],"CITY_OF_DOMICILE")</f>
        <v>#NAME?</v>
      </c>
      <c r="F181" s="41" t="s">
        <v>62</v>
      </c>
      <c r="G181" s="41" t="s">
        <v>494</v>
      </c>
      <c r="H181" s="42">
        <v>43892</v>
      </c>
      <c r="I181" s="41"/>
      <c r="J181" s="41"/>
      <c r="K181" s="41"/>
      <c r="L181" s="41" t="s">
        <v>629</v>
      </c>
      <c r="M181" s="44">
        <f>_xlfn.XLOOKUP(PreferredList[[#This Row],[Equity_region_alternative]],'[3]# Ratios ORDER'!$A:$A,'[3]# Ratios ORDER'!$B:$B)</f>
        <v>4</v>
      </c>
      <c r="N181" s="46" t="str" cm="1">
        <f t="array" aca="1" ref="N18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81" s="41" t="s">
        <v>156</v>
      </c>
      <c r="P181" s="42" t="s">
        <v>501</v>
      </c>
      <c r="Q181" s="46" t="str" cm="1">
        <f t="array" aca="1" ref="Q18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81" s="41" t="s">
        <v>560</v>
      </c>
      <c r="S181" s="41"/>
      <c r="T181" s="41"/>
      <c r="U181" s="41"/>
      <c r="V181" s="41"/>
      <c r="W181" s="47"/>
      <c r="X181" s="50" t="b">
        <f ca="1">OR(PreferredList[[#This Row],[Fund_balanced_exists]:[Fund_privateclient_or_AIM_exists]])</f>
        <v>0</v>
      </c>
      <c r="Y18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2" spans="1:30" ht="75" customHeight="1" x14ac:dyDescent="0.25">
      <c r="A182" s="40" t="s">
        <v>84</v>
      </c>
      <c r="B182" s="41" t="s">
        <v>607</v>
      </c>
      <c r="C182" s="81" t="s">
        <v>1167</v>
      </c>
      <c r="D182" s="81" t="s">
        <v>1338</v>
      </c>
      <c r="E182" s="81" t="e" cm="1">
        <f t="array" aca="1" ref="E182" ca="1">_xll.BDP(PreferredList[[#This Row],[Bloomberg_ticker]],"CITY_OF_DOMICILE")</f>
        <v>#NAME?</v>
      </c>
      <c r="F182" s="41" t="s">
        <v>62</v>
      </c>
      <c r="G182" s="41" t="s">
        <v>489</v>
      </c>
      <c r="H182" s="42">
        <v>43892</v>
      </c>
      <c r="I182" s="41"/>
      <c r="J182" s="41"/>
      <c r="K182" s="41"/>
      <c r="L182" s="41" t="s">
        <v>629</v>
      </c>
      <c r="M182" s="44">
        <f>_xlfn.XLOOKUP(PreferredList[[#This Row],[Equity_region_alternative]],'[3]# Ratios ORDER'!$A:$A,'[3]# Ratios ORDER'!$B:$B)</f>
        <v>4</v>
      </c>
      <c r="N182" s="46" t="str" cm="1">
        <f t="array" aca="1" ref="N18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82" s="41" t="s">
        <v>156</v>
      </c>
      <c r="P182" s="42" t="s">
        <v>221</v>
      </c>
      <c r="Q182" s="46" t="str" cm="1">
        <f t="array" aca="1" ref="Q18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82" s="41"/>
      <c r="S182" s="41"/>
      <c r="T182" s="41"/>
      <c r="U182" s="41"/>
      <c r="V182" s="41"/>
      <c r="W182" s="47" t="s">
        <v>559</v>
      </c>
      <c r="X182" s="50" t="b">
        <f ca="1">OR(PreferredList[[#This Row],[Fund_balanced_exists]:[Fund_privateclient_or_AIM_exists]])</f>
        <v>0</v>
      </c>
      <c r="Y18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3" spans="1:30" ht="75" customHeight="1" x14ac:dyDescent="0.25">
      <c r="A183" s="40" t="s">
        <v>84</v>
      </c>
      <c r="B183" s="41" t="s">
        <v>607</v>
      </c>
      <c r="C183" s="81" t="s">
        <v>1167</v>
      </c>
      <c r="D183" s="81" t="s">
        <v>1338</v>
      </c>
      <c r="E183" s="81" t="e" cm="1">
        <f t="array" aca="1" ref="E183" ca="1">_xll.BDP(PreferredList[[#This Row],[Bloomberg_ticker]],"CITY_OF_DOMICILE")</f>
        <v>#NAME?</v>
      </c>
      <c r="F183" s="41" t="s">
        <v>62</v>
      </c>
      <c r="G183" s="41" t="s">
        <v>494</v>
      </c>
      <c r="H183" s="42">
        <v>43892</v>
      </c>
      <c r="I183" s="41"/>
      <c r="J183" s="41"/>
      <c r="K183" s="41"/>
      <c r="L183" s="41" t="s">
        <v>629</v>
      </c>
      <c r="M183" s="44">
        <f>_xlfn.XLOOKUP(PreferredList[[#This Row],[Equity_region_alternative]],'[3]# Ratios ORDER'!$A:$A,'[3]# Ratios ORDER'!$B:$B)</f>
        <v>4</v>
      </c>
      <c r="N183" s="46" t="str" cm="1">
        <f t="array" aca="1" ref="N18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83" s="41" t="s">
        <v>156</v>
      </c>
      <c r="P183" s="42" t="s">
        <v>221</v>
      </c>
      <c r="Q183" s="46" t="str" cm="1">
        <f t="array" aca="1" ref="Q18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83" s="41"/>
      <c r="S183" s="41" t="s">
        <v>560</v>
      </c>
      <c r="T183" s="41"/>
      <c r="U183" s="41"/>
      <c r="V183" s="41"/>
      <c r="W183" s="47" t="s">
        <v>560</v>
      </c>
      <c r="X183" s="50" t="b">
        <f ca="1">OR(PreferredList[[#This Row],[Fund_balanced_exists]:[Fund_privateclient_or_AIM_exists]])</f>
        <v>0</v>
      </c>
      <c r="Y18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4" spans="1:30" ht="75" customHeight="1" x14ac:dyDescent="0.25">
      <c r="A184" s="40" t="s">
        <v>215</v>
      </c>
      <c r="B184" s="41" t="s">
        <v>216</v>
      </c>
      <c r="C184" s="81" t="s">
        <v>1259</v>
      </c>
      <c r="D184" s="81" t="s">
        <v>1259</v>
      </c>
      <c r="E184" s="81" t="e" cm="1">
        <f t="array" aca="1" ref="E184" ca="1">_xll.BDP(PreferredList[[#This Row],[Bloomberg_ticker]],"CITY_OF_DOMICILE")</f>
        <v>#NAME?</v>
      </c>
      <c r="F184" s="41" t="s">
        <v>62</v>
      </c>
      <c r="G184" s="41" t="s">
        <v>489</v>
      </c>
      <c r="H184" s="42">
        <v>43890</v>
      </c>
      <c r="I184" s="41"/>
      <c r="J184" s="41"/>
      <c r="K184" s="41"/>
      <c r="L184" s="41" t="s">
        <v>629</v>
      </c>
      <c r="M184" s="44">
        <f>_xlfn.XLOOKUP(PreferredList[[#This Row],[Equity_region_alternative]],'[3]# Ratios ORDER'!$A:$A,'[3]# Ratios ORDER'!$B:$B)</f>
        <v>4</v>
      </c>
      <c r="N184" s="46" t="str" cm="1">
        <f t="array" aca="1" ref="N18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184" s="41" t="s">
        <v>217</v>
      </c>
      <c r="P184" s="42" t="s">
        <v>218</v>
      </c>
      <c r="Q184" s="46" t="str" cm="1">
        <f t="array" aca="1" ref="Q18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184" s="41" t="s">
        <v>559</v>
      </c>
      <c r="S184" s="41"/>
      <c r="T184" s="41" t="s">
        <v>559</v>
      </c>
      <c r="U184" s="41"/>
      <c r="V184" s="41"/>
      <c r="W184" s="47" t="s">
        <v>559</v>
      </c>
      <c r="X184" s="50" t="b">
        <f ca="1">OR(PreferredList[[#This Row],[Fund_balanced_exists]:[Fund_privateclient_or_AIM_exists]])</f>
        <v>0</v>
      </c>
      <c r="Y18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5" spans="1:30" ht="75" customHeight="1" x14ac:dyDescent="0.25">
      <c r="A185" s="40" t="s">
        <v>219</v>
      </c>
      <c r="B185" s="41" t="s">
        <v>672</v>
      </c>
      <c r="C185" s="81" t="s">
        <v>1085</v>
      </c>
      <c r="D185" s="81" t="s">
        <v>1338</v>
      </c>
      <c r="E185" s="81" t="e" cm="1">
        <f t="array" aca="1" ref="E185" ca="1">_xll.BDP(PreferredList[[#This Row],[Bloomberg_ticker]],"CITY_OF_DOMICILE")</f>
        <v>#NAME?</v>
      </c>
      <c r="F185" s="41" t="s">
        <v>62</v>
      </c>
      <c r="G185" s="41" t="s">
        <v>489</v>
      </c>
      <c r="H185" s="42">
        <v>43890</v>
      </c>
      <c r="I185" s="41"/>
      <c r="J185" s="41"/>
      <c r="K185" s="41"/>
      <c r="L185" s="41" t="s">
        <v>629</v>
      </c>
      <c r="M185" s="44">
        <f>_xlfn.XLOOKUP(PreferredList[[#This Row],[Equity_region_alternative]],'[3]# Ratios ORDER'!$A:$A,'[3]# Ratios ORDER'!$B:$B)</f>
        <v>4</v>
      </c>
      <c r="N185" s="46" t="str" cm="1">
        <f t="array" aca="1" ref="N18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185" s="41" t="s">
        <v>217</v>
      </c>
      <c r="P185" s="42" t="s">
        <v>220</v>
      </c>
      <c r="Q185" s="46" cm="1">
        <f t="array" aca="1" ref="Q18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0.57260273972602738</v>
      </c>
      <c r="R185" s="41" t="s">
        <v>559</v>
      </c>
      <c r="S185" s="41"/>
      <c r="T185" s="41" t="s">
        <v>559</v>
      </c>
      <c r="U185" s="41"/>
      <c r="V185" s="41"/>
      <c r="W185" s="47" t="s">
        <v>559</v>
      </c>
      <c r="X185" s="50" t="b">
        <f ca="1">OR(PreferredList[[#This Row],[Fund_balanced_exists]:[Fund_privateclient_or_AIM_exists]])</f>
        <v>0</v>
      </c>
      <c r="Y18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6" spans="1:30" ht="75" customHeight="1" x14ac:dyDescent="0.25">
      <c r="A186" s="40" t="s">
        <v>212</v>
      </c>
      <c r="B186" s="41" t="s">
        <v>213</v>
      </c>
      <c r="C186" s="81" t="s">
        <v>1168</v>
      </c>
      <c r="D186" s="81" t="s">
        <v>793</v>
      </c>
      <c r="E186" s="81" t="e" cm="1">
        <f t="array" aca="1" ref="E186" ca="1">_xll.BDP(PreferredList[[#This Row],[Bloomberg_ticker]],"CITY_OF_DOMICILE")</f>
        <v>#NAME?</v>
      </c>
      <c r="F186" s="41" t="s">
        <v>9</v>
      </c>
      <c r="G186" s="41" t="s">
        <v>489</v>
      </c>
      <c r="H186" s="42">
        <v>43882</v>
      </c>
      <c r="I186" s="41" t="s">
        <v>214</v>
      </c>
      <c r="J186" s="41" t="s">
        <v>162</v>
      </c>
      <c r="K186" s="41" t="s">
        <v>504</v>
      </c>
      <c r="L186" s="47" t="s">
        <v>629</v>
      </c>
      <c r="M186" s="44">
        <f>_xlfn.XLOOKUP(PreferredList[[#This Row],[Equity_region_alternative]],'[3]# Ratios ORDER'!$A:$A,'[3]# Ratios ORDER'!$B:$B)</f>
        <v>4</v>
      </c>
      <c r="N186" s="46" t="str" cm="1">
        <f t="array" aca="1" ref="N18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86" s="41" t="s">
        <v>63</v>
      </c>
      <c r="P186" s="42"/>
      <c r="Q186" s="46" t="str" cm="1">
        <f t="array" aca="1" ref="Q18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86" s="41"/>
      <c r="S186" s="41"/>
      <c r="T186" s="41"/>
      <c r="U186" s="41" t="s">
        <v>559</v>
      </c>
      <c r="V186" s="41"/>
      <c r="W186" s="47"/>
      <c r="X186" s="50" t="b">
        <f ca="1">OR(PreferredList[[#This Row],[Fund_balanced_exists]:[Fund_privateclient_or_AIM_exists]])</f>
        <v>1</v>
      </c>
      <c r="Y18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18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7" spans="1:30" ht="75" customHeight="1" x14ac:dyDescent="0.25">
      <c r="A187" s="40" t="s">
        <v>80</v>
      </c>
      <c r="B187" s="41" t="s">
        <v>1051</v>
      </c>
      <c r="C187" s="81" t="s">
        <v>1169</v>
      </c>
      <c r="D187" s="81" t="s">
        <v>792</v>
      </c>
      <c r="E187" s="81" t="e" cm="1">
        <f t="array" aca="1" ref="E187" ca="1">_xll.BDP(PreferredList[[#This Row],[Bloomberg_ticker]],"CITY_OF_DOMICILE")</f>
        <v>#NAME?</v>
      </c>
      <c r="F187" s="41" t="s">
        <v>9</v>
      </c>
      <c r="G187" s="41" t="s">
        <v>494</v>
      </c>
      <c r="H187" s="42">
        <v>43843</v>
      </c>
      <c r="I187" s="41"/>
      <c r="J187" s="41" t="s">
        <v>502</v>
      </c>
      <c r="K187" s="41" t="s">
        <v>141</v>
      </c>
      <c r="L187" s="41" t="s">
        <v>140</v>
      </c>
      <c r="M187" s="44">
        <f>_xlfn.XLOOKUP(PreferredList[[#This Row],[Equity_region_alternative]],'[3]# Ratios ORDER'!$A:$A,'[3]# Ratios ORDER'!$B:$B)</f>
        <v>2</v>
      </c>
      <c r="N187" s="46" t="str" cm="1">
        <f t="array" aca="1" ref="N18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87" s="41"/>
      <c r="P187" s="42"/>
      <c r="Q187" s="46" t="str" cm="1">
        <f t="array" aca="1" ref="Q18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87" s="41" t="s">
        <v>560</v>
      </c>
      <c r="S187" s="41"/>
      <c r="T187" s="41" t="s">
        <v>560</v>
      </c>
      <c r="U187" s="41"/>
      <c r="V187" s="41"/>
      <c r="W187" s="47"/>
      <c r="X187" s="50" t="b">
        <f ca="1">OR(PreferredList[[#This Row],[Fund_balanced_exists]:[Fund_privateclient_or_AIM_exists]])</f>
        <v>0</v>
      </c>
      <c r="Y18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8" spans="1:30" ht="75" customHeight="1" x14ac:dyDescent="0.25">
      <c r="A188" s="40" t="s">
        <v>81</v>
      </c>
      <c r="B188" s="41"/>
      <c r="C188" s="81" t="s">
        <v>1112</v>
      </c>
      <c r="D188" s="81" t="s">
        <v>1112</v>
      </c>
      <c r="E188" s="81" t="e" cm="1">
        <f t="array" aca="1" ref="E188" ca="1">_xll.BDP(PreferredList[[#This Row],[Bloomberg_ticker]],"CITY_OF_DOMICILE")</f>
        <v>#NAME?</v>
      </c>
      <c r="F188" s="41" t="s">
        <v>9</v>
      </c>
      <c r="G188" s="41" t="s">
        <v>494</v>
      </c>
      <c r="H188" s="42">
        <v>43843</v>
      </c>
      <c r="I188" s="41"/>
      <c r="J188" s="41" t="s">
        <v>22</v>
      </c>
      <c r="K188" s="41" t="s">
        <v>503</v>
      </c>
      <c r="L188" s="47" t="s">
        <v>784</v>
      </c>
      <c r="M188" s="44">
        <f>_xlfn.XLOOKUP(PreferredList[[#This Row],[Equity_region_alternative]],'[3]# Ratios ORDER'!$A:$A,'[3]# Ratios ORDER'!$B:$B)</f>
        <v>11</v>
      </c>
      <c r="N188" s="46" t="str" cm="1">
        <f t="array" aca="1" ref="N18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88" s="41"/>
      <c r="P188" s="42"/>
      <c r="Q188" s="46" t="str" cm="1">
        <f t="array" aca="1" ref="Q18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88" s="41"/>
      <c r="S188" s="41"/>
      <c r="T188" s="41"/>
      <c r="U188" s="41"/>
      <c r="V188" s="41"/>
      <c r="W188" s="47" t="s">
        <v>560</v>
      </c>
      <c r="X188" s="50" t="b">
        <f ca="1">OR(PreferredList[[#This Row],[Fund_balanced_exists]:[Fund_privateclient_or_AIM_exists]])</f>
        <v>0</v>
      </c>
      <c r="Y18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89" spans="1:30" ht="75" customHeight="1" x14ac:dyDescent="0.25">
      <c r="A189" s="40" t="s">
        <v>79</v>
      </c>
      <c r="B189" s="41"/>
      <c r="C189" s="81" t="s">
        <v>1112</v>
      </c>
      <c r="D189" s="81" t="s">
        <v>1112</v>
      </c>
      <c r="E189" s="81" t="e" cm="1">
        <f t="array" aca="1" ref="E189" ca="1">_xll.BDP(PreferredList[[#This Row],[Bloomberg_ticker]],"CITY_OF_DOMICILE")</f>
        <v>#NAME?</v>
      </c>
      <c r="F189" s="41" t="s">
        <v>9</v>
      </c>
      <c r="G189" s="41" t="s">
        <v>494</v>
      </c>
      <c r="H189" s="42">
        <v>43818</v>
      </c>
      <c r="I189" s="41"/>
      <c r="J189" s="41" t="s">
        <v>148</v>
      </c>
      <c r="K189" s="41" t="s">
        <v>520</v>
      </c>
      <c r="L189" s="41" t="s">
        <v>635</v>
      </c>
      <c r="M189" s="44">
        <f>_xlfn.XLOOKUP(PreferredList[[#This Row],[Equity_region_alternative]],'[3]# Ratios ORDER'!$A:$A,'[3]# Ratios ORDER'!$B:$B)</f>
        <v>9</v>
      </c>
      <c r="N189" s="46" t="str" cm="1">
        <f t="array" aca="1" ref="N18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89" s="41"/>
      <c r="P189" s="42"/>
      <c r="Q189" s="46" t="str" cm="1">
        <f t="array" aca="1" ref="Q18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89" s="41"/>
      <c r="S189" s="41"/>
      <c r="T189" s="41"/>
      <c r="U189" s="41"/>
      <c r="V189" s="41" t="s">
        <v>560</v>
      </c>
      <c r="W189" s="47"/>
      <c r="X189" s="50" t="b">
        <f ca="1">OR(PreferredList[[#This Row],[Fund_balanced_exists]:[Fund_privateclient_or_AIM_exists]])</f>
        <v>0</v>
      </c>
      <c r="Y18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8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8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8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8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8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0" spans="1:30" ht="75" customHeight="1" x14ac:dyDescent="0.25">
      <c r="A190" s="40" t="s">
        <v>78</v>
      </c>
      <c r="B190" s="41"/>
      <c r="C190" s="81" t="s">
        <v>1112</v>
      </c>
      <c r="D190" s="81" t="s">
        <v>1112</v>
      </c>
      <c r="E190" s="81" t="e" cm="1">
        <f t="array" aca="1" ref="E190" ca="1">_xll.BDP(PreferredList[[#This Row],[Bloomberg_ticker]],"CITY_OF_DOMICILE")</f>
        <v>#NAME?</v>
      </c>
      <c r="F190" s="41" t="s">
        <v>9</v>
      </c>
      <c r="G190" s="41" t="s">
        <v>494</v>
      </c>
      <c r="H190" s="42">
        <v>43794</v>
      </c>
      <c r="I190" s="41"/>
      <c r="J190" s="41" t="s">
        <v>22</v>
      </c>
      <c r="K190" s="41" t="s">
        <v>503</v>
      </c>
      <c r="L190" s="41" t="s">
        <v>784</v>
      </c>
      <c r="M190" s="44">
        <f>_xlfn.XLOOKUP(PreferredList[[#This Row],[Equity_region_alternative]],'[3]# Ratios ORDER'!$A:$A,'[3]# Ratios ORDER'!$B:$B)</f>
        <v>11</v>
      </c>
      <c r="N190" s="46" t="str" cm="1">
        <f t="array" aca="1" ref="N19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0" s="41"/>
      <c r="P190" s="42"/>
      <c r="Q190" s="46" t="str" cm="1">
        <f t="array" aca="1" ref="Q19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0" s="41"/>
      <c r="S190" s="41"/>
      <c r="T190" s="41"/>
      <c r="U190" s="41"/>
      <c r="V190" s="41"/>
      <c r="W190" s="47" t="s">
        <v>560</v>
      </c>
      <c r="X190" s="50" t="b">
        <f ca="1">OR(PreferredList[[#This Row],[Fund_balanced_exists]:[Fund_privateclient_or_AIM_exists]])</f>
        <v>0</v>
      </c>
      <c r="Y19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1" spans="1:30" ht="75" customHeight="1" x14ac:dyDescent="0.25">
      <c r="A191" s="40" t="s">
        <v>646</v>
      </c>
      <c r="B191" s="41" t="s">
        <v>408</v>
      </c>
      <c r="C191" s="81" t="s">
        <v>1170</v>
      </c>
      <c r="D191" s="81" t="s">
        <v>787</v>
      </c>
      <c r="E191" s="81" t="e" cm="1">
        <f t="array" aca="1" ref="E191" ca="1">_xll.BDP(PreferredList[[#This Row],[Bloomberg_ticker]],"CITY_OF_DOMICILE")</f>
        <v>#NAME?</v>
      </c>
      <c r="F191" s="41" t="s">
        <v>9</v>
      </c>
      <c r="G191" s="41" t="s">
        <v>489</v>
      </c>
      <c r="H191" s="42">
        <v>43781</v>
      </c>
      <c r="I191" s="41"/>
      <c r="J191" s="41" t="s">
        <v>148</v>
      </c>
      <c r="K191" s="41" t="s">
        <v>520</v>
      </c>
      <c r="L191" s="47" t="s">
        <v>635</v>
      </c>
      <c r="M191" s="44">
        <f>_xlfn.XLOOKUP(PreferredList[[#This Row],[Equity_region_alternative]],'[3]# Ratios ORDER'!$A:$A,'[3]# Ratios ORDER'!$B:$B)</f>
        <v>9</v>
      </c>
      <c r="N191" s="46" t="str" cm="1">
        <f t="array" aca="1" ref="N19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1" s="41" t="s">
        <v>63</v>
      </c>
      <c r="P191" s="42"/>
      <c r="Q191" s="46" t="str" cm="1">
        <f t="array" aca="1" ref="Q19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1" s="41"/>
      <c r="S191" s="41"/>
      <c r="T191" s="41"/>
      <c r="U191" s="41"/>
      <c r="V191" s="41" t="s">
        <v>559</v>
      </c>
      <c r="W191" s="47"/>
      <c r="X191" s="50" t="b">
        <f ca="1">OR(PreferredList[[#This Row],[Fund_balanced_exists]:[Fund_privateclient_or_AIM_exists]])</f>
        <v>1</v>
      </c>
      <c r="Y19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9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2" spans="1:30" ht="75" customHeight="1" x14ac:dyDescent="0.25">
      <c r="A192" s="40" t="s">
        <v>77</v>
      </c>
      <c r="B192" s="41"/>
      <c r="C192" s="81" t="s">
        <v>1112</v>
      </c>
      <c r="D192" s="81" t="s">
        <v>1112</v>
      </c>
      <c r="E192" s="81" t="e" cm="1">
        <f t="array" aca="1" ref="E192" ca="1">_xll.BDP(PreferredList[[#This Row],[Bloomberg_ticker]],"CITY_OF_DOMICILE")</f>
        <v>#NAME?</v>
      </c>
      <c r="F192" s="41" t="s">
        <v>9</v>
      </c>
      <c r="G192" s="41" t="s">
        <v>494</v>
      </c>
      <c r="H192" s="42">
        <v>43776</v>
      </c>
      <c r="I192" s="41"/>
      <c r="J192" s="41" t="s">
        <v>502</v>
      </c>
      <c r="K192" s="41" t="s">
        <v>141</v>
      </c>
      <c r="L192" s="41" t="s">
        <v>140</v>
      </c>
      <c r="M192" s="44">
        <f>_xlfn.XLOOKUP(PreferredList[[#This Row],[Equity_region_alternative]],'[3]# Ratios ORDER'!$A:$A,'[3]# Ratios ORDER'!$B:$B)</f>
        <v>2</v>
      </c>
      <c r="N192" s="46" t="str" cm="1">
        <f t="array" aca="1" ref="N19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2" s="41"/>
      <c r="P192" s="42"/>
      <c r="Q192" s="46" t="str" cm="1">
        <f t="array" aca="1" ref="Q19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2" s="41"/>
      <c r="S192" s="41"/>
      <c r="T192" s="41"/>
      <c r="U192" s="41" t="s">
        <v>560</v>
      </c>
      <c r="V192" s="41"/>
      <c r="W192" s="47"/>
      <c r="X192" s="50" t="b">
        <f ca="1">OR(PreferredList[[#This Row],[Fund_balanced_exists]:[Fund_privateclient_or_AIM_exists]])</f>
        <v>0</v>
      </c>
      <c r="Y19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3" spans="1:30" ht="75" customHeight="1" x14ac:dyDescent="0.25">
      <c r="A193" s="40" t="s">
        <v>75</v>
      </c>
      <c r="B193" s="41" t="s">
        <v>599</v>
      </c>
      <c r="C193" s="81" t="s">
        <v>1171</v>
      </c>
      <c r="D193" s="81" t="s">
        <v>794</v>
      </c>
      <c r="E193" s="81" t="e" cm="1">
        <f t="array" aca="1" ref="E193" ca="1">_xll.BDP(PreferredList[[#This Row],[Bloomberg_ticker]],"CITY_OF_DOMICILE")</f>
        <v>#NAME?</v>
      </c>
      <c r="F193" s="41" t="s">
        <v>9</v>
      </c>
      <c r="G193" s="41" t="s">
        <v>489</v>
      </c>
      <c r="H193" s="42">
        <v>43776</v>
      </c>
      <c r="I193" s="41" t="s">
        <v>208</v>
      </c>
      <c r="J193" s="41" t="s">
        <v>22</v>
      </c>
      <c r="K193" s="41" t="s">
        <v>503</v>
      </c>
      <c r="L193" s="41" t="s">
        <v>784</v>
      </c>
      <c r="M193" s="44">
        <f>_xlfn.XLOOKUP(PreferredList[[#This Row],[Equity_region_alternative]],'[3]# Ratios ORDER'!$A:$A,'[3]# Ratios ORDER'!$B:$B)</f>
        <v>11</v>
      </c>
      <c r="N193" s="46" t="str" cm="1">
        <f t="array" aca="1" ref="N19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3" s="41" t="s">
        <v>63</v>
      </c>
      <c r="P193" s="42"/>
      <c r="Q193" s="46" t="str" cm="1">
        <f t="array" aca="1" ref="Q19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3" s="41"/>
      <c r="S193" s="41"/>
      <c r="T193" s="41"/>
      <c r="U193" s="41"/>
      <c r="V193" s="41"/>
      <c r="W193" s="47" t="s">
        <v>559</v>
      </c>
      <c r="X193" s="50" t="b">
        <f ca="1">OR(PreferredList[[#This Row],[Fund_balanced_exists]:[Fund_privateclient_or_AIM_exists]])</f>
        <v>1</v>
      </c>
      <c r="Y19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94" spans="1:30" ht="75" customHeight="1" x14ac:dyDescent="0.25">
      <c r="A194" s="40" t="s">
        <v>75</v>
      </c>
      <c r="B194" s="41" t="s">
        <v>599</v>
      </c>
      <c r="C194" s="81" t="s">
        <v>1171</v>
      </c>
      <c r="D194" s="81" t="s">
        <v>794</v>
      </c>
      <c r="E194" s="81" t="e" cm="1">
        <f t="array" aca="1" ref="E194" ca="1">_xll.BDP(PreferredList[[#This Row],[Bloomberg_ticker]],"CITY_OF_DOMICILE")</f>
        <v>#NAME?</v>
      </c>
      <c r="F194" s="41" t="s">
        <v>9</v>
      </c>
      <c r="G194" s="41" t="s">
        <v>493</v>
      </c>
      <c r="H194" s="42">
        <v>43776</v>
      </c>
      <c r="I194" s="41" t="s">
        <v>76</v>
      </c>
      <c r="J194" s="41" t="s">
        <v>10</v>
      </c>
      <c r="K194" s="41" t="s">
        <v>503</v>
      </c>
      <c r="L194" s="41" t="s">
        <v>10</v>
      </c>
      <c r="M194" s="44">
        <f>_xlfn.XLOOKUP(PreferredList[[#This Row],[Equity_region_alternative]],'[3]# Ratios ORDER'!$A:$A,'[3]# Ratios ORDER'!$B:$B)</f>
        <v>1</v>
      </c>
      <c r="N194" s="46" t="str" cm="1">
        <f t="array" aca="1" ref="N19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4" s="41"/>
      <c r="P194" s="42"/>
      <c r="Q194" s="46" t="str" cm="1">
        <f t="array" aca="1" ref="Q19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4" s="41"/>
      <c r="S194" s="41"/>
      <c r="T194" s="41"/>
      <c r="U194" s="41" t="s">
        <v>560</v>
      </c>
      <c r="V194" s="41"/>
      <c r="W194" s="47"/>
      <c r="X194" s="50" t="b">
        <f ca="1">OR(PreferredList[[#This Row],[Fund_balanced_exists]:[Fund_privateclient_or_AIM_exists]])</f>
        <v>1</v>
      </c>
      <c r="Y19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195" spans="1:30" ht="75" customHeight="1" x14ac:dyDescent="0.25">
      <c r="A195" s="40" t="s">
        <v>74</v>
      </c>
      <c r="B195" s="41"/>
      <c r="C195" s="81" t="s">
        <v>1112</v>
      </c>
      <c r="D195" s="81" t="s">
        <v>1112</v>
      </c>
      <c r="E195" s="81" t="e" cm="1">
        <f t="array" aca="1" ref="E195" ca="1">_xll.BDP(PreferredList[[#This Row],[Bloomberg_ticker]],"CITY_OF_DOMICILE")</f>
        <v>#NAME?</v>
      </c>
      <c r="F195" s="41" t="s">
        <v>9</v>
      </c>
      <c r="G195" s="41" t="s">
        <v>494</v>
      </c>
      <c r="H195" s="42">
        <v>43754</v>
      </c>
      <c r="I195" s="41"/>
      <c r="J195" s="41" t="s">
        <v>148</v>
      </c>
      <c r="K195" s="41" t="s">
        <v>517</v>
      </c>
      <c r="L195" s="41" t="s">
        <v>631</v>
      </c>
      <c r="M195" s="44">
        <f>_xlfn.XLOOKUP(PreferredList[[#This Row],[Equity_region_alternative]],'[3]# Ratios ORDER'!$A:$A,'[3]# Ratios ORDER'!$B:$B)</f>
        <v>8</v>
      </c>
      <c r="N195" s="46" t="str" cm="1">
        <f t="array" aca="1" ref="N19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5" s="41"/>
      <c r="P195" s="42"/>
      <c r="Q195" s="46" t="str" cm="1">
        <f t="array" aca="1" ref="Q19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5" s="41"/>
      <c r="S195" s="41"/>
      <c r="T195" s="41"/>
      <c r="U195" s="41"/>
      <c r="V195" s="41" t="s">
        <v>560</v>
      </c>
      <c r="W195" s="47"/>
      <c r="X195" s="50" t="b">
        <f ca="1">OR(PreferredList[[#This Row],[Fund_balanced_exists]:[Fund_privateclient_or_AIM_exists]])</f>
        <v>0</v>
      </c>
      <c r="Y19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6" spans="1:30" ht="75" customHeight="1" x14ac:dyDescent="0.25">
      <c r="A196" s="40" t="s">
        <v>73</v>
      </c>
      <c r="B196" s="41"/>
      <c r="C196" s="81" t="s">
        <v>1112</v>
      </c>
      <c r="D196" s="81" t="s">
        <v>1112</v>
      </c>
      <c r="E196" s="81" t="e" cm="1">
        <f t="array" aca="1" ref="E196" ca="1">_xll.BDP(PreferredList[[#This Row],[Bloomberg_ticker]],"CITY_OF_DOMICILE")</f>
        <v>#NAME?</v>
      </c>
      <c r="F196" s="41" t="s">
        <v>9</v>
      </c>
      <c r="G196" s="41" t="s">
        <v>494</v>
      </c>
      <c r="H196" s="42">
        <v>43742</v>
      </c>
      <c r="I196" s="41"/>
      <c r="J196" s="41" t="s">
        <v>10</v>
      </c>
      <c r="K196" s="41" t="s">
        <v>503</v>
      </c>
      <c r="L196" s="41" t="s">
        <v>10</v>
      </c>
      <c r="M196" s="44">
        <f>_xlfn.XLOOKUP(PreferredList[[#This Row],[Equity_region_alternative]],'[3]# Ratios ORDER'!$A:$A,'[3]# Ratios ORDER'!$B:$B)</f>
        <v>1</v>
      </c>
      <c r="N196" s="46" t="str" cm="1">
        <f t="array" aca="1" ref="N19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6" s="41"/>
      <c r="P196" s="42"/>
      <c r="Q196" s="46" t="str" cm="1">
        <f t="array" aca="1" ref="Q19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6" s="41"/>
      <c r="S196" s="41"/>
      <c r="T196" s="41"/>
      <c r="U196" s="41" t="s">
        <v>560</v>
      </c>
      <c r="V196" s="41"/>
      <c r="W196" s="47"/>
      <c r="X196" s="50" t="b">
        <f ca="1">OR(PreferredList[[#This Row],[Fund_balanced_exists]:[Fund_privateclient_or_AIM_exists]])</f>
        <v>0</v>
      </c>
      <c r="Y19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7" spans="1:30" ht="75" customHeight="1" x14ac:dyDescent="0.25">
      <c r="A197" s="40" t="s">
        <v>72</v>
      </c>
      <c r="B197" s="41"/>
      <c r="C197" s="81" t="s">
        <v>1112</v>
      </c>
      <c r="D197" s="81" t="s">
        <v>1112</v>
      </c>
      <c r="E197" s="81" t="e" cm="1">
        <f t="array" aca="1" ref="E197" ca="1">_xll.BDP(PreferredList[[#This Row],[Bloomberg_ticker]],"CITY_OF_DOMICILE")</f>
        <v>#NAME?</v>
      </c>
      <c r="F197" s="41" t="s">
        <v>9</v>
      </c>
      <c r="G197" s="41" t="s">
        <v>494</v>
      </c>
      <c r="H197" s="42">
        <v>43735</v>
      </c>
      <c r="I197" s="41"/>
      <c r="J197" s="41" t="s">
        <v>148</v>
      </c>
      <c r="K197" s="41" t="s">
        <v>517</v>
      </c>
      <c r="L197" s="41" t="s">
        <v>631</v>
      </c>
      <c r="M197" s="44">
        <f>_xlfn.XLOOKUP(PreferredList[[#This Row],[Equity_region_alternative]],'[3]# Ratios ORDER'!$A:$A,'[3]# Ratios ORDER'!$B:$B)</f>
        <v>8</v>
      </c>
      <c r="N197" s="46" t="str" cm="1">
        <f t="array" aca="1" ref="N19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7" s="41"/>
      <c r="P197" s="42"/>
      <c r="Q197" s="46" t="str" cm="1">
        <f t="array" aca="1" ref="Q19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7" s="41"/>
      <c r="S197" s="41" t="s">
        <v>560</v>
      </c>
      <c r="T197" s="41"/>
      <c r="U197" s="41"/>
      <c r="V197" s="41" t="s">
        <v>560</v>
      </c>
      <c r="W197" s="47"/>
      <c r="X197" s="50" t="b">
        <f ca="1">OR(PreferredList[[#This Row],[Fund_balanced_exists]:[Fund_privateclient_or_AIM_exists]])</f>
        <v>0</v>
      </c>
      <c r="Y19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8" spans="1:30" ht="75" customHeight="1" x14ac:dyDescent="0.25">
      <c r="A198" s="40" t="s">
        <v>205</v>
      </c>
      <c r="B198" s="41" t="s">
        <v>206</v>
      </c>
      <c r="C198" s="81" t="s">
        <v>1172</v>
      </c>
      <c r="D198" s="81" t="s">
        <v>793</v>
      </c>
      <c r="E198" s="81" t="e" cm="1">
        <f t="array" aca="1" ref="E198" ca="1">_xll.BDP(PreferredList[[#This Row],[Bloomberg_ticker]],"CITY_OF_DOMICILE")</f>
        <v>#NAME?</v>
      </c>
      <c r="F198" s="41" t="s">
        <v>9</v>
      </c>
      <c r="G198" s="41" t="s">
        <v>489</v>
      </c>
      <c r="H198" s="42">
        <v>43733</v>
      </c>
      <c r="I198" s="41" t="s">
        <v>207</v>
      </c>
      <c r="J198" s="41" t="s">
        <v>162</v>
      </c>
      <c r="K198" s="41" t="s">
        <v>504</v>
      </c>
      <c r="L198" s="41" t="s">
        <v>629</v>
      </c>
      <c r="M198" s="44">
        <f>_xlfn.XLOOKUP(PreferredList[[#This Row],[Equity_region_alternative]],'[3]# Ratios ORDER'!$A:$A,'[3]# Ratios ORDER'!$B:$B)</f>
        <v>4</v>
      </c>
      <c r="N198" s="46" t="str" cm="1">
        <f t="array" aca="1" ref="N19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8" s="41" t="s">
        <v>63</v>
      </c>
      <c r="P198" s="42"/>
      <c r="Q198" s="46" t="str" cm="1">
        <f t="array" aca="1" ref="Q19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8" s="41"/>
      <c r="S198" s="41"/>
      <c r="T198" s="41"/>
      <c r="U198" s="41" t="s">
        <v>559</v>
      </c>
      <c r="V198" s="41"/>
      <c r="W198" s="47"/>
      <c r="X198" s="50" t="b">
        <f ca="1">OR(PreferredList[[#This Row],[Fund_balanced_exists]:[Fund_privateclient_or_AIM_exists]])</f>
        <v>0</v>
      </c>
      <c r="Y19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19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199" spans="1:30" ht="75" customHeight="1" x14ac:dyDescent="0.25">
      <c r="A199" s="40" t="s">
        <v>404</v>
      </c>
      <c r="B199" s="41" t="s">
        <v>710</v>
      </c>
      <c r="C199" s="81" t="s">
        <v>1173</v>
      </c>
      <c r="D199" s="81" t="s">
        <v>786</v>
      </c>
      <c r="E199" s="81" t="e" cm="1">
        <f t="array" aca="1" ref="E199" ca="1">_xll.BDP(PreferredList[[#This Row],[Bloomberg_ticker]],"CITY_OF_DOMICILE")</f>
        <v>#NAME?</v>
      </c>
      <c r="F199" s="41" t="s">
        <v>9</v>
      </c>
      <c r="G199" s="41" t="s">
        <v>489</v>
      </c>
      <c r="H199" s="42">
        <v>43714</v>
      </c>
      <c r="I199" s="41"/>
      <c r="J199" s="41" t="s">
        <v>148</v>
      </c>
      <c r="K199" s="41" t="s">
        <v>159</v>
      </c>
      <c r="L199" s="41" t="s">
        <v>631</v>
      </c>
      <c r="M199" s="44">
        <f>_xlfn.XLOOKUP(PreferredList[[#This Row],[Equity_region_alternative]],'[3]# Ratios ORDER'!$A:$A,'[3]# Ratios ORDER'!$B:$B)</f>
        <v>8</v>
      </c>
      <c r="N199" s="46" t="str" cm="1">
        <f t="array" aca="1" ref="N19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199" s="41" t="s">
        <v>63</v>
      </c>
      <c r="P199" s="42"/>
      <c r="Q199" s="46" t="str" cm="1">
        <f t="array" aca="1" ref="Q19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199" s="41"/>
      <c r="S199" s="41"/>
      <c r="T199" s="41"/>
      <c r="U199" s="41"/>
      <c r="V199" s="41" t="s">
        <v>559</v>
      </c>
      <c r="W199" s="47"/>
      <c r="X199" s="50" t="b">
        <f ca="1">OR(PreferredList[[#This Row],[Fund_balanced_exists]:[Fund_privateclient_or_AIM_exists]])</f>
        <v>1</v>
      </c>
      <c r="Y19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19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19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19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19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19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0" spans="1:30" ht="75" customHeight="1" x14ac:dyDescent="0.25">
      <c r="A200" s="40" t="s">
        <v>319</v>
      </c>
      <c r="B200" s="41" t="s">
        <v>320</v>
      </c>
      <c r="C200" s="81" t="s">
        <v>1174</v>
      </c>
      <c r="D200" s="81" t="s">
        <v>787</v>
      </c>
      <c r="E200" s="81" t="e" cm="1">
        <f t="array" aca="1" ref="E200" ca="1">_xll.BDP(PreferredList[[#This Row],[Bloomberg_ticker]],"CITY_OF_DOMICILE")</f>
        <v>#NAME?</v>
      </c>
      <c r="F200" s="41" t="s">
        <v>9</v>
      </c>
      <c r="G200" s="41" t="s">
        <v>493</v>
      </c>
      <c r="H200" s="42">
        <v>43707</v>
      </c>
      <c r="I200" s="41" t="s">
        <v>71</v>
      </c>
      <c r="J200" s="41" t="s">
        <v>512</v>
      </c>
      <c r="K200" s="41" t="s">
        <v>628</v>
      </c>
      <c r="L200" s="41" t="s">
        <v>634</v>
      </c>
      <c r="M200" s="44">
        <f>_xlfn.XLOOKUP(PreferredList[[#This Row],[Equity_region_alternative]],'[3]# Ratios ORDER'!$A:$A,'[3]# Ratios ORDER'!$B:$B)</f>
        <v>5</v>
      </c>
      <c r="N200" s="46" t="str" cm="1">
        <f t="array" aca="1" ref="N20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0" s="41"/>
      <c r="P200" s="42"/>
      <c r="Q200" s="46" t="str" cm="1">
        <f t="array" aca="1" ref="Q20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0" s="41" t="s">
        <v>560</v>
      </c>
      <c r="S200" s="41"/>
      <c r="T200" s="41"/>
      <c r="U200" s="41"/>
      <c r="V200" s="41"/>
      <c r="W200" s="47"/>
      <c r="X200" s="50" t="b">
        <f ca="1">OR(PreferredList[[#This Row],[Fund_balanced_exists]:[Fund_privateclient_or_AIM_exists]])</f>
        <v>1</v>
      </c>
      <c r="Y20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0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1" spans="1:30" ht="75" customHeight="1" x14ac:dyDescent="0.25">
      <c r="A201" s="40" t="s">
        <v>480</v>
      </c>
      <c r="B201" s="41" t="s">
        <v>348</v>
      </c>
      <c r="C201" s="81" t="s">
        <v>1175</v>
      </c>
      <c r="D201" s="81" t="s">
        <v>793</v>
      </c>
      <c r="E201" s="81" t="e" cm="1">
        <f t="array" aca="1" ref="E201" ca="1">_xll.BDP(PreferredList[[#This Row],[Bloomberg_ticker]],"CITY_OF_DOMICILE")</f>
        <v>#NAME?</v>
      </c>
      <c r="F201" s="41" t="s">
        <v>9</v>
      </c>
      <c r="G201" s="41" t="s">
        <v>492</v>
      </c>
      <c r="H201" s="42">
        <v>43707</v>
      </c>
      <c r="I201" s="41" t="s">
        <v>481</v>
      </c>
      <c r="J201" s="41" t="s">
        <v>144</v>
      </c>
      <c r="K201" s="41" t="s">
        <v>145</v>
      </c>
      <c r="L201" s="41" t="s">
        <v>140</v>
      </c>
      <c r="M201" s="44">
        <f>_xlfn.XLOOKUP(PreferredList[[#This Row],[Equity_region_alternative]],'[3]# Ratios ORDER'!$A:$A,'[3]# Ratios ORDER'!$B:$B)</f>
        <v>2</v>
      </c>
      <c r="N201" s="46" t="str" cm="1">
        <f t="array" aca="1" ref="N20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1" s="41"/>
      <c r="P201" s="42"/>
      <c r="Q201" s="46" t="str" cm="1">
        <f t="array" aca="1" ref="Q20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1" s="41"/>
      <c r="S201" s="41"/>
      <c r="T201" s="41" t="s">
        <v>559</v>
      </c>
      <c r="U201" s="41"/>
      <c r="V201" s="41"/>
      <c r="W201" s="47"/>
      <c r="X201" s="50" t="b">
        <f ca="1">OR(PreferredList[[#This Row],[Fund_balanced_exists]:[Fund_privateclient_or_AIM_exists]])</f>
        <v>1</v>
      </c>
      <c r="Y20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0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0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2" spans="1:30" ht="75" customHeight="1" x14ac:dyDescent="0.25">
      <c r="A202" s="40" t="s">
        <v>482</v>
      </c>
      <c r="B202" s="41" t="s">
        <v>350</v>
      </c>
      <c r="C202" s="81" t="s">
        <v>1176</v>
      </c>
      <c r="D202" s="81" t="s">
        <v>789</v>
      </c>
      <c r="E202" s="81" t="e" cm="1">
        <f t="array" aca="1" ref="E202" ca="1">_xll.BDP(PreferredList[[#This Row],[Bloomberg_ticker]],"CITY_OF_DOMICILE")</f>
        <v>#NAME?</v>
      </c>
      <c r="F202" s="41" t="s">
        <v>9</v>
      </c>
      <c r="G202" s="41" t="s">
        <v>492</v>
      </c>
      <c r="H202" s="42">
        <v>43707</v>
      </c>
      <c r="I202" s="41" t="s">
        <v>483</v>
      </c>
      <c r="J202" s="41" t="s">
        <v>502</v>
      </c>
      <c r="K202" s="41" t="s">
        <v>521</v>
      </c>
      <c r="L202" s="41" t="s">
        <v>140</v>
      </c>
      <c r="M202" s="44">
        <f>_xlfn.XLOOKUP(PreferredList[[#This Row],[Equity_region_alternative]],'[3]# Ratios ORDER'!$A:$A,'[3]# Ratios ORDER'!$B:$B)</f>
        <v>2</v>
      </c>
      <c r="N202" s="46" t="str" cm="1">
        <f t="array" aca="1" ref="N20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2" s="41"/>
      <c r="P202" s="42"/>
      <c r="Q202" s="46" t="str" cm="1">
        <f t="array" aca="1" ref="Q20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2" s="41"/>
      <c r="S202" s="41"/>
      <c r="T202" s="41" t="s">
        <v>559</v>
      </c>
      <c r="U202" s="41"/>
      <c r="V202" s="41"/>
      <c r="W202" s="47"/>
      <c r="X202" s="50" t="b">
        <f ca="1">OR(PreferredList[[#This Row],[Fund_balanced_exists]:[Fund_privateclient_or_AIM_exists]])</f>
        <v>1</v>
      </c>
      <c r="Y20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0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0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3" spans="1:30" ht="75" customHeight="1" x14ac:dyDescent="0.25">
      <c r="A203" s="40" t="s">
        <v>70</v>
      </c>
      <c r="B203" s="41"/>
      <c r="C203" s="81" t="s">
        <v>1112</v>
      </c>
      <c r="D203" s="81" t="s">
        <v>1112</v>
      </c>
      <c r="E203" s="81" t="e" cm="1">
        <f t="array" aca="1" ref="E203" ca="1">_xll.BDP(PreferredList[[#This Row],[Bloomberg_ticker]],"CITY_OF_DOMICILE")</f>
        <v>#NAME?</v>
      </c>
      <c r="F203" s="41" t="s">
        <v>9</v>
      </c>
      <c r="G203" s="41" t="s">
        <v>494</v>
      </c>
      <c r="H203" s="42">
        <v>43679</v>
      </c>
      <c r="I203" s="41"/>
      <c r="J203" s="41" t="s">
        <v>502</v>
      </c>
      <c r="K203" s="41" t="s">
        <v>141</v>
      </c>
      <c r="L203" s="41" t="s">
        <v>140</v>
      </c>
      <c r="M203" s="44">
        <f>_xlfn.XLOOKUP(PreferredList[[#This Row],[Equity_region_alternative]],'[3]# Ratios ORDER'!$A:$A,'[3]# Ratios ORDER'!$B:$B)</f>
        <v>2</v>
      </c>
      <c r="N203" s="46" t="str" cm="1">
        <f t="array" aca="1" ref="N20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3" s="41"/>
      <c r="P203" s="42"/>
      <c r="Q203" s="46" t="str" cm="1">
        <f t="array" aca="1" ref="Q20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3" s="41"/>
      <c r="S203" s="41"/>
      <c r="T203" s="41" t="s">
        <v>560</v>
      </c>
      <c r="U203" s="41" t="s">
        <v>560</v>
      </c>
      <c r="V203" s="41"/>
      <c r="W203" s="47"/>
      <c r="X203" s="50" t="b">
        <f ca="1">OR(PreferredList[[#This Row],[Fund_balanced_exists]:[Fund_privateclient_or_AIM_exists]])</f>
        <v>0</v>
      </c>
      <c r="Y20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4" spans="1:30" ht="75" customHeight="1" x14ac:dyDescent="0.25">
      <c r="A204" s="40" t="s">
        <v>69</v>
      </c>
      <c r="B204" s="41"/>
      <c r="C204" s="81" t="s">
        <v>1112</v>
      </c>
      <c r="D204" s="81" t="s">
        <v>1112</v>
      </c>
      <c r="E204" s="81" t="e" cm="1">
        <f t="array" aca="1" ref="E204" ca="1">_xll.BDP(PreferredList[[#This Row],[Bloomberg_ticker]],"CITY_OF_DOMICILE")</f>
        <v>#NAME?</v>
      </c>
      <c r="F204" s="41" t="s">
        <v>62</v>
      </c>
      <c r="G204" s="41" t="s">
        <v>494</v>
      </c>
      <c r="H204" s="42">
        <v>43668</v>
      </c>
      <c r="I204" s="41"/>
      <c r="J204" s="41"/>
      <c r="K204" s="41"/>
      <c r="L204" s="41"/>
      <c r="M204" s="44">
        <f>_xlfn.XLOOKUP(PreferredList[[#This Row],[Equity_region_alternative]],'[3]# Ratios ORDER'!$A:$A,'[3]# Ratios ORDER'!$B:$B)</f>
        <v>0</v>
      </c>
      <c r="N204" s="46" t="str" cm="1">
        <f t="array" aca="1" ref="N20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04" s="41" t="s">
        <v>217</v>
      </c>
      <c r="P204" s="42">
        <v>43668</v>
      </c>
      <c r="Q204" s="46" t="str" cm="1">
        <f t="array" aca="1" ref="Q20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204" s="41" t="s">
        <v>560</v>
      </c>
      <c r="S204" s="41"/>
      <c r="T204" s="41"/>
      <c r="U204" s="41"/>
      <c r="V204" s="41"/>
      <c r="W204" s="47"/>
      <c r="X204" s="50" t="b">
        <f ca="1">OR(PreferredList[[#This Row],[Fund_balanced_exists]:[Fund_privateclient_or_AIM_exists]])</f>
        <v>0</v>
      </c>
      <c r="Y20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5" spans="1:30" ht="75" customHeight="1" x14ac:dyDescent="0.25">
      <c r="A205" s="40" t="s">
        <v>68</v>
      </c>
      <c r="B205" s="41"/>
      <c r="C205" s="81" t="s">
        <v>1112</v>
      </c>
      <c r="D205" s="81" t="s">
        <v>1112</v>
      </c>
      <c r="E205" s="81" t="e" cm="1">
        <f t="array" aca="1" ref="E205" ca="1">_xll.BDP(PreferredList[[#This Row],[Bloomberg_ticker]],"CITY_OF_DOMICILE")</f>
        <v>#NAME?</v>
      </c>
      <c r="F205" s="41" t="s">
        <v>62</v>
      </c>
      <c r="G205" s="41" t="s">
        <v>494</v>
      </c>
      <c r="H205" s="42">
        <v>43631</v>
      </c>
      <c r="I205" s="41"/>
      <c r="J205" s="41"/>
      <c r="K205" s="41"/>
      <c r="L205" s="41" t="s">
        <v>629</v>
      </c>
      <c r="M205" s="44">
        <f>_xlfn.XLOOKUP(PreferredList[[#This Row],[Equity_region_alternative]],'[3]# Ratios ORDER'!$A:$A,'[3]# Ratios ORDER'!$B:$B)</f>
        <v>4</v>
      </c>
      <c r="N205" s="46" t="str" cm="1">
        <f t="array" aca="1" ref="N20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05" s="41" t="s">
        <v>156</v>
      </c>
      <c r="P205" s="42">
        <v>43631</v>
      </c>
      <c r="Q205" s="46" t="str" cm="1">
        <f t="array" aca="1" ref="Q20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205" s="41" t="s">
        <v>560</v>
      </c>
      <c r="S205" s="41" t="s">
        <v>560</v>
      </c>
      <c r="T205" s="41"/>
      <c r="U205" s="41"/>
      <c r="V205" s="41"/>
      <c r="W205" s="47"/>
      <c r="X205" s="50" t="b">
        <f ca="1">OR(PreferredList[[#This Row],[Fund_balanced_exists]:[Fund_privateclient_or_AIM_exists]])</f>
        <v>0</v>
      </c>
      <c r="Y20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6" spans="1:30" ht="75" customHeight="1" x14ac:dyDescent="0.25">
      <c r="A206" s="40" t="s">
        <v>66</v>
      </c>
      <c r="B206" s="41"/>
      <c r="C206" s="81" t="s">
        <v>1112</v>
      </c>
      <c r="D206" s="81" t="s">
        <v>1112</v>
      </c>
      <c r="E206" s="81" t="e" cm="1">
        <f t="array" aca="1" ref="E206" ca="1">_xll.BDP(PreferredList[[#This Row],[Bloomberg_ticker]],"CITY_OF_DOMICILE")</f>
        <v>#NAME?</v>
      </c>
      <c r="F206" s="41" t="s">
        <v>9</v>
      </c>
      <c r="G206" s="41" t="s">
        <v>494</v>
      </c>
      <c r="H206" s="42">
        <v>43620</v>
      </c>
      <c r="I206" s="41"/>
      <c r="J206" s="41" t="s">
        <v>199</v>
      </c>
      <c r="K206" s="41" t="s">
        <v>504</v>
      </c>
      <c r="L206" s="41" t="s">
        <v>629</v>
      </c>
      <c r="M206" s="44">
        <f>_xlfn.XLOOKUP(PreferredList[[#This Row],[Equity_region_alternative]],'[3]# Ratios ORDER'!$A:$A,'[3]# Ratios ORDER'!$B:$B)</f>
        <v>4</v>
      </c>
      <c r="N206" s="46" t="str" cm="1">
        <f t="array" aca="1" ref="N20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6" s="41"/>
      <c r="P206" s="42"/>
      <c r="Q206" s="46" t="str" cm="1">
        <f t="array" aca="1" ref="Q20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6" s="41"/>
      <c r="S206" s="41" t="s">
        <v>560</v>
      </c>
      <c r="T206" s="41"/>
      <c r="U206" s="41"/>
      <c r="V206" s="41"/>
      <c r="W206" s="47"/>
      <c r="X206" s="50" t="b">
        <f ca="1">OR(PreferredList[[#This Row],[Fund_balanced_exists]:[Fund_privateclient_or_AIM_exists]])</f>
        <v>0</v>
      </c>
      <c r="Y20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7" spans="1:30" ht="75" customHeight="1" x14ac:dyDescent="0.25">
      <c r="A207" s="40" t="s">
        <v>67</v>
      </c>
      <c r="B207" s="41"/>
      <c r="C207" s="81" t="s">
        <v>1112</v>
      </c>
      <c r="D207" s="81" t="s">
        <v>1112</v>
      </c>
      <c r="E207" s="81" t="e" cm="1">
        <f t="array" aca="1" ref="E207" ca="1">_xll.BDP(PreferredList[[#This Row],[Bloomberg_ticker]],"CITY_OF_DOMICILE")</f>
        <v>#NAME?</v>
      </c>
      <c r="F207" s="41" t="s">
        <v>9</v>
      </c>
      <c r="G207" s="41" t="s">
        <v>494</v>
      </c>
      <c r="H207" s="42">
        <v>43620</v>
      </c>
      <c r="I207" s="41"/>
      <c r="J207" s="41" t="s">
        <v>148</v>
      </c>
      <c r="K207" s="41" t="s">
        <v>478</v>
      </c>
      <c r="L207" s="41" t="s">
        <v>631</v>
      </c>
      <c r="M207" s="44">
        <f>_xlfn.XLOOKUP(PreferredList[[#This Row],[Equity_region_alternative]],'[3]# Ratios ORDER'!$A:$A,'[3]# Ratios ORDER'!$B:$B)</f>
        <v>8</v>
      </c>
      <c r="N207" s="46" t="str" cm="1">
        <f t="array" aca="1" ref="N20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7" s="41"/>
      <c r="P207" s="42"/>
      <c r="Q207" s="46" t="str" cm="1">
        <f t="array" aca="1" ref="Q20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7" s="41"/>
      <c r="S207" s="41"/>
      <c r="T207" s="41"/>
      <c r="U207" s="41"/>
      <c r="V207" s="41" t="s">
        <v>560</v>
      </c>
      <c r="W207" s="47"/>
      <c r="X207" s="50" t="b">
        <f ca="1">OR(PreferredList[[#This Row],[Fund_balanced_exists]:[Fund_privateclient_or_AIM_exists]])</f>
        <v>0</v>
      </c>
      <c r="Y20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8" spans="1:30" ht="75" customHeight="1" x14ac:dyDescent="0.25">
      <c r="A208" s="40" t="s">
        <v>61</v>
      </c>
      <c r="B208" s="41"/>
      <c r="C208" s="81" t="s">
        <v>1112</v>
      </c>
      <c r="D208" s="81" t="s">
        <v>1112</v>
      </c>
      <c r="E208" s="81" t="e" cm="1">
        <f t="array" aca="1" ref="E208" ca="1">_xll.BDP(PreferredList[[#This Row],[Bloomberg_ticker]],"CITY_OF_DOMICILE")</f>
        <v>#NAME?</v>
      </c>
      <c r="F208" s="41" t="s">
        <v>62</v>
      </c>
      <c r="G208" s="41" t="s">
        <v>494</v>
      </c>
      <c r="H208" s="42">
        <v>43607</v>
      </c>
      <c r="I208" s="41"/>
      <c r="J208" s="41"/>
      <c r="K208" s="41"/>
      <c r="L208" s="41"/>
      <c r="M208" s="44">
        <f>_xlfn.XLOOKUP(PreferredList[[#This Row],[Equity_region_alternative]],'[3]# Ratios ORDER'!$A:$A,'[3]# Ratios ORDER'!$B:$B)</f>
        <v>0</v>
      </c>
      <c r="N208" s="46" t="str" cm="1">
        <f t="array" aca="1" ref="N20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208" s="41" t="s">
        <v>518</v>
      </c>
      <c r="P208" s="42">
        <v>43607</v>
      </c>
      <c r="Q208" s="46" t="str" cm="1">
        <f t="array" aca="1" ref="Q20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208" s="41" t="s">
        <v>560</v>
      </c>
      <c r="S208" s="41"/>
      <c r="T208" s="41" t="s">
        <v>560</v>
      </c>
      <c r="U208" s="41"/>
      <c r="V208" s="41"/>
      <c r="W208" s="47"/>
      <c r="X208" s="50" t="b">
        <f ca="1">OR(PreferredList[[#This Row],[Fund_balanced_exists]:[Fund_privateclient_or_AIM_exists]])</f>
        <v>0</v>
      </c>
      <c r="Y20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09" spans="1:30" ht="75" customHeight="1" x14ac:dyDescent="0.25">
      <c r="A209" s="40" t="s">
        <v>65</v>
      </c>
      <c r="B209" s="41"/>
      <c r="C209" s="81" t="s">
        <v>1112</v>
      </c>
      <c r="D209" s="81" t="s">
        <v>1112</v>
      </c>
      <c r="E209" s="81" t="e" cm="1">
        <f t="array" aca="1" ref="E209" ca="1">_xll.BDP(PreferredList[[#This Row],[Bloomberg_ticker]],"CITY_OF_DOMICILE")</f>
        <v>#NAME?</v>
      </c>
      <c r="F209" s="41" t="s">
        <v>9</v>
      </c>
      <c r="G209" s="41" t="s">
        <v>494</v>
      </c>
      <c r="H209" s="42">
        <v>43607</v>
      </c>
      <c r="I209" s="41"/>
      <c r="J209" s="41" t="s">
        <v>411</v>
      </c>
      <c r="K209" s="41" t="s">
        <v>508</v>
      </c>
      <c r="L209" s="41" t="s">
        <v>633</v>
      </c>
      <c r="M209" s="44">
        <f>_xlfn.XLOOKUP(PreferredList[[#This Row],[Equity_region_alternative]],'[3]# Ratios ORDER'!$A:$A,'[3]# Ratios ORDER'!$B:$B)</f>
        <v>6</v>
      </c>
      <c r="N209" s="46" t="str" cm="1">
        <f t="array" aca="1" ref="N20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09" s="41"/>
      <c r="P209" s="42"/>
      <c r="Q209" s="46" t="str" cm="1">
        <f t="array" aca="1" ref="Q20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09" s="41"/>
      <c r="S209" s="41"/>
      <c r="T209" s="41"/>
      <c r="U209" s="41"/>
      <c r="V209" s="41" t="s">
        <v>560</v>
      </c>
      <c r="W209" s="47"/>
      <c r="X209" s="50" t="b">
        <f ca="1">OR(PreferredList[[#This Row],[Fund_balanced_exists]:[Fund_privateclient_or_AIM_exists]])</f>
        <v>0</v>
      </c>
      <c r="Y20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0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0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0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0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0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0" spans="1:30" ht="75" customHeight="1" x14ac:dyDescent="0.25">
      <c r="A210" s="40" t="s">
        <v>638</v>
      </c>
      <c r="B210" s="41" t="s">
        <v>385</v>
      </c>
      <c r="C210" s="81" t="s">
        <v>1177</v>
      </c>
      <c r="D210" s="81" t="s">
        <v>790</v>
      </c>
      <c r="E210" s="81" t="e" cm="1">
        <f t="array" aca="1" ref="E210" ca="1">_xll.BDP(PreferredList[[#This Row],[Bloomberg_ticker]],"CITY_OF_DOMICILE")</f>
        <v>#NAME?</v>
      </c>
      <c r="F210" s="41" t="s">
        <v>9</v>
      </c>
      <c r="G210" s="41" t="s">
        <v>489</v>
      </c>
      <c r="H210" s="42">
        <v>43606</v>
      </c>
      <c r="I210" s="41"/>
      <c r="J210" s="41" t="s">
        <v>148</v>
      </c>
      <c r="K210" s="41" t="s">
        <v>517</v>
      </c>
      <c r="L210" s="41" t="s">
        <v>631</v>
      </c>
      <c r="M210" s="44">
        <f>_xlfn.XLOOKUP(PreferredList[[#This Row],[Equity_region_alternative]],'[3]# Ratios ORDER'!$A:$A,'[3]# Ratios ORDER'!$B:$B)</f>
        <v>8</v>
      </c>
      <c r="N210" s="46" t="str" cm="1">
        <f t="array" aca="1" ref="N21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0" s="41" t="s">
        <v>63</v>
      </c>
      <c r="P210" s="42"/>
      <c r="Q210" s="46" t="str" cm="1">
        <f t="array" aca="1" ref="Q21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0" s="41"/>
      <c r="S210" s="41"/>
      <c r="T210" s="41"/>
      <c r="U210" s="41"/>
      <c r="V210" s="41" t="s">
        <v>559</v>
      </c>
      <c r="W210" s="47"/>
      <c r="X210" s="50" t="b">
        <f ca="1">OR(PreferredList[[#This Row],[Fund_balanced_exists]:[Fund_privateclient_or_AIM_exists]])</f>
        <v>1</v>
      </c>
      <c r="Y21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1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1" spans="1:30" ht="75" customHeight="1" x14ac:dyDescent="0.25">
      <c r="A211" s="40" t="s">
        <v>469</v>
      </c>
      <c r="B211" s="41" t="s">
        <v>386</v>
      </c>
      <c r="C211" s="81" t="s">
        <v>1077</v>
      </c>
      <c r="D211" s="81" t="s">
        <v>786</v>
      </c>
      <c r="E211" s="81" t="e" cm="1">
        <f t="array" aca="1" ref="E211" ca="1">_xll.BDP(PreferredList[[#This Row],[Bloomberg_ticker]],"CITY_OF_DOMICILE")</f>
        <v>#NAME?</v>
      </c>
      <c r="F211" s="41" t="s">
        <v>9</v>
      </c>
      <c r="G211" s="41" t="s">
        <v>489</v>
      </c>
      <c r="H211" s="42">
        <v>43606</v>
      </c>
      <c r="I211" s="41"/>
      <c r="J211" s="41" t="s">
        <v>148</v>
      </c>
      <c r="K211" s="41" t="s">
        <v>517</v>
      </c>
      <c r="L211" s="41" t="s">
        <v>631</v>
      </c>
      <c r="M211" s="44">
        <f>_xlfn.XLOOKUP(PreferredList[[#This Row],[Equity_region_alternative]],'[3]# Ratios ORDER'!$A:$A,'[3]# Ratios ORDER'!$B:$B)</f>
        <v>8</v>
      </c>
      <c r="N211" s="46" t="str" cm="1">
        <f t="array" aca="1" ref="N21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1" s="41" t="s">
        <v>63</v>
      </c>
      <c r="P211" s="42"/>
      <c r="Q211" s="46" t="str" cm="1">
        <f t="array" aca="1" ref="Q21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1" s="41"/>
      <c r="S211" s="41"/>
      <c r="T211" s="41"/>
      <c r="U211" s="41"/>
      <c r="V211" s="41" t="s">
        <v>559</v>
      </c>
      <c r="W211" s="47"/>
      <c r="X211" s="50" t="b">
        <f ca="1">OR(PreferredList[[#This Row],[Fund_balanced_exists]:[Fund_privateclient_or_AIM_exists]])</f>
        <v>1</v>
      </c>
      <c r="Y21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1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2" spans="1:30" ht="75" customHeight="1" x14ac:dyDescent="0.25">
      <c r="A212" s="40" t="s">
        <v>764</v>
      </c>
      <c r="B212" s="41" t="s">
        <v>388</v>
      </c>
      <c r="C212" s="81" t="s">
        <v>1178</v>
      </c>
      <c r="D212" s="81" t="s">
        <v>786</v>
      </c>
      <c r="E212" s="81" t="e" cm="1">
        <f t="array" aca="1" ref="E212" ca="1">_xll.BDP(PreferredList[[#This Row],[Bloomberg_ticker]],"CITY_OF_DOMICILE")</f>
        <v>#NAME?</v>
      </c>
      <c r="F212" s="41" t="s">
        <v>9</v>
      </c>
      <c r="G212" s="41" t="s">
        <v>489</v>
      </c>
      <c r="H212" s="42">
        <v>43606</v>
      </c>
      <c r="I212" s="41"/>
      <c r="J212" s="41" t="s">
        <v>148</v>
      </c>
      <c r="K212" s="41" t="s">
        <v>517</v>
      </c>
      <c r="L212" s="41" t="s">
        <v>631</v>
      </c>
      <c r="M212" s="44">
        <f>_xlfn.XLOOKUP(PreferredList[[#This Row],[Equity_region_alternative]],'[3]# Ratios ORDER'!$A:$A,'[3]# Ratios ORDER'!$B:$B)</f>
        <v>8</v>
      </c>
      <c r="N212" s="46" t="str" cm="1">
        <f t="array" aca="1" ref="N21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2" s="41" t="s">
        <v>63</v>
      </c>
      <c r="P212" s="42"/>
      <c r="Q212" s="46" t="str" cm="1">
        <f t="array" aca="1" ref="Q21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2" s="41"/>
      <c r="S212" s="41"/>
      <c r="T212" s="41"/>
      <c r="U212" s="41"/>
      <c r="V212" s="41" t="s">
        <v>559</v>
      </c>
      <c r="W212" s="47"/>
      <c r="X212" s="50" t="b">
        <f ca="1">OR(PreferredList[[#This Row],[Fund_balanced_exists]:[Fund_privateclient_or_AIM_exists]])</f>
        <v>1</v>
      </c>
      <c r="Y21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1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3" spans="1:30" ht="75" customHeight="1" x14ac:dyDescent="0.25">
      <c r="A213" s="40" t="s">
        <v>640</v>
      </c>
      <c r="B213" s="41" t="s">
        <v>389</v>
      </c>
      <c r="C213" s="81" t="s">
        <v>1179</v>
      </c>
      <c r="D213" s="81" t="s">
        <v>786</v>
      </c>
      <c r="E213" s="81" t="e" cm="1">
        <f t="array" aca="1" ref="E213" ca="1">_xll.BDP(PreferredList[[#This Row],[Bloomberg_ticker]],"CITY_OF_DOMICILE")</f>
        <v>#NAME?</v>
      </c>
      <c r="F213" s="41" t="s">
        <v>9</v>
      </c>
      <c r="G213" s="41" t="s">
        <v>489</v>
      </c>
      <c r="H213" s="42">
        <v>43606</v>
      </c>
      <c r="I213" s="41"/>
      <c r="J213" s="41" t="s">
        <v>148</v>
      </c>
      <c r="K213" s="41" t="s">
        <v>517</v>
      </c>
      <c r="L213" s="41" t="s">
        <v>631</v>
      </c>
      <c r="M213" s="44">
        <f>_xlfn.XLOOKUP(PreferredList[[#This Row],[Equity_region_alternative]],'[3]# Ratios ORDER'!$A:$A,'[3]# Ratios ORDER'!$B:$B)</f>
        <v>8</v>
      </c>
      <c r="N213" s="46" t="str" cm="1">
        <f t="array" aca="1" ref="N21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3" s="41" t="s">
        <v>63</v>
      </c>
      <c r="P213" s="42"/>
      <c r="Q213" s="46" t="str" cm="1">
        <f t="array" aca="1" ref="Q21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3" s="41"/>
      <c r="S213" s="41"/>
      <c r="T213" s="41"/>
      <c r="U213" s="41"/>
      <c r="V213" s="41" t="s">
        <v>559</v>
      </c>
      <c r="W213" s="47"/>
      <c r="X213" s="50" t="b">
        <f ca="1">OR(PreferredList[[#This Row],[Fund_balanced_exists]:[Fund_privateclient_or_AIM_exists]])</f>
        <v>1</v>
      </c>
      <c r="Y21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1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4" spans="1:30" ht="75" customHeight="1" x14ac:dyDescent="0.25">
      <c r="A214" s="40" t="s">
        <v>641</v>
      </c>
      <c r="B214" s="41" t="s">
        <v>397</v>
      </c>
      <c r="C214" s="81" t="s">
        <v>1071</v>
      </c>
      <c r="D214" s="81" t="s">
        <v>786</v>
      </c>
      <c r="E214" s="81" t="e" cm="1">
        <f t="array" aca="1" ref="E214" ca="1">_xll.BDP(PreferredList[[#This Row],[Bloomberg_ticker]],"CITY_OF_DOMICILE")</f>
        <v>#NAME?</v>
      </c>
      <c r="F214" s="41" t="s">
        <v>9</v>
      </c>
      <c r="G214" s="41" t="s">
        <v>489</v>
      </c>
      <c r="H214" s="42">
        <v>43606</v>
      </c>
      <c r="I214" s="41"/>
      <c r="J214" s="41" t="s">
        <v>148</v>
      </c>
      <c r="K214" s="41" t="s">
        <v>517</v>
      </c>
      <c r="L214" s="41" t="s">
        <v>631</v>
      </c>
      <c r="M214" s="44">
        <f>_xlfn.XLOOKUP(PreferredList[[#This Row],[Equity_region_alternative]],'[3]# Ratios ORDER'!$A:$A,'[3]# Ratios ORDER'!$B:$B)</f>
        <v>8</v>
      </c>
      <c r="N214" s="46" t="str" cm="1">
        <f t="array" aca="1" ref="N21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4" s="41" t="s">
        <v>63</v>
      </c>
      <c r="P214" s="42"/>
      <c r="Q214" s="46" t="str" cm="1">
        <f t="array" aca="1" ref="Q21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4" s="41"/>
      <c r="S214" s="41"/>
      <c r="T214" s="41"/>
      <c r="U214" s="41"/>
      <c r="V214" s="41" t="s">
        <v>559</v>
      </c>
      <c r="W214" s="47"/>
      <c r="X214" s="50" t="b">
        <f ca="1">OR(PreferredList[[#This Row],[Fund_balanced_exists]:[Fund_privateclient_or_AIM_exists]])</f>
        <v>0</v>
      </c>
      <c r="Y21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1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5" spans="1:30" ht="75" customHeight="1" x14ac:dyDescent="0.25">
      <c r="A215" s="40" t="s">
        <v>643</v>
      </c>
      <c r="B215" s="41" t="s">
        <v>401</v>
      </c>
      <c r="C215" s="81" t="s">
        <v>1180</v>
      </c>
      <c r="D215" s="81" t="s">
        <v>787</v>
      </c>
      <c r="E215" s="81" t="e" cm="1">
        <f t="array" aca="1" ref="E215" ca="1">_xll.BDP(PreferredList[[#This Row],[Bloomberg_ticker]],"CITY_OF_DOMICILE")</f>
        <v>#NAME?</v>
      </c>
      <c r="F215" s="41" t="s">
        <v>9</v>
      </c>
      <c r="G215" s="41" t="s">
        <v>489</v>
      </c>
      <c r="H215" s="42">
        <v>43606</v>
      </c>
      <c r="I215" s="41"/>
      <c r="J215" s="41" t="s">
        <v>148</v>
      </c>
      <c r="K215" s="41" t="s">
        <v>517</v>
      </c>
      <c r="L215" s="41" t="s">
        <v>631</v>
      </c>
      <c r="M215" s="44">
        <f>_xlfn.XLOOKUP(PreferredList[[#This Row],[Equity_region_alternative]],'[3]# Ratios ORDER'!$A:$A,'[3]# Ratios ORDER'!$B:$B)</f>
        <v>8</v>
      </c>
      <c r="N215" s="46" t="str" cm="1">
        <f t="array" aca="1" ref="N21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5" s="41" t="s">
        <v>63</v>
      </c>
      <c r="P215" s="42"/>
      <c r="Q215" s="46" t="str" cm="1">
        <f t="array" aca="1" ref="Q21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5" s="41"/>
      <c r="S215" s="41"/>
      <c r="T215" s="41"/>
      <c r="U215" s="41"/>
      <c r="V215" s="41" t="s">
        <v>559</v>
      </c>
      <c r="W215" s="47"/>
      <c r="X215" s="50" t="b">
        <f ca="1">OR(PreferredList[[#This Row],[Fund_balanced_exists]:[Fund_privateclient_or_AIM_exists]])</f>
        <v>1</v>
      </c>
      <c r="Y21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1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6" spans="1:30" ht="75" customHeight="1" x14ac:dyDescent="0.25">
      <c r="A216" s="40" t="s">
        <v>473</v>
      </c>
      <c r="B216" s="41" t="s">
        <v>310</v>
      </c>
      <c r="C216" s="81" t="s">
        <v>1160</v>
      </c>
      <c r="D216" s="81" t="s">
        <v>790</v>
      </c>
      <c r="E216" s="81" t="e" cm="1">
        <f t="array" aca="1" ref="E216" ca="1">_xll.BDP(PreferredList[[#This Row],[Bloomberg_ticker]],"CITY_OF_DOMICILE")</f>
        <v>#NAME?</v>
      </c>
      <c r="F216" s="41" t="s">
        <v>9</v>
      </c>
      <c r="G216" s="41" t="s">
        <v>489</v>
      </c>
      <c r="H216" s="42">
        <v>43600</v>
      </c>
      <c r="I216" s="41"/>
      <c r="J216" s="41" t="s">
        <v>140</v>
      </c>
      <c r="K216" s="41" t="s">
        <v>516</v>
      </c>
      <c r="L216" s="41" t="s">
        <v>140</v>
      </c>
      <c r="M216" s="44">
        <f>_xlfn.XLOOKUP(PreferredList[[#This Row],[Equity_region_alternative]],'[3]# Ratios ORDER'!$A:$A,'[3]# Ratios ORDER'!$B:$B)</f>
        <v>2</v>
      </c>
      <c r="N216" s="46" t="str" cm="1">
        <f t="array" aca="1" ref="N21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6" s="41" t="s">
        <v>63</v>
      </c>
      <c r="P216" s="42"/>
      <c r="Q216" s="46" t="str" cm="1">
        <f t="array" aca="1" ref="Q21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6" s="41" t="s">
        <v>559</v>
      </c>
      <c r="S216" s="41"/>
      <c r="T216" s="41" t="s">
        <v>559</v>
      </c>
      <c r="U216" s="41"/>
      <c r="V216" s="41"/>
      <c r="W216" s="47"/>
      <c r="X216" s="50" t="b">
        <f ca="1">OR(PreferredList[[#This Row],[Fund_balanced_exists]:[Fund_privateclient_or_AIM_exists]])</f>
        <v>1</v>
      </c>
      <c r="Y21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1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1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1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1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7" spans="1:30" ht="75" customHeight="1" x14ac:dyDescent="0.25">
      <c r="A217" s="40" t="s">
        <v>60</v>
      </c>
      <c r="B217" s="41"/>
      <c r="C217" s="81" t="s">
        <v>1112</v>
      </c>
      <c r="D217" s="81" t="s">
        <v>1112</v>
      </c>
      <c r="E217" s="81" t="e" cm="1">
        <f t="array" aca="1" ref="E217" ca="1">_xll.BDP(PreferredList[[#This Row],[Bloomberg_ticker]],"CITY_OF_DOMICILE")</f>
        <v>#NAME?</v>
      </c>
      <c r="F217" s="41" t="s">
        <v>9</v>
      </c>
      <c r="G217" s="41" t="s">
        <v>494</v>
      </c>
      <c r="H217" s="42">
        <v>43598</v>
      </c>
      <c r="I217" s="41"/>
      <c r="J217" s="41" t="s">
        <v>502</v>
      </c>
      <c r="K217" s="41" t="s">
        <v>516</v>
      </c>
      <c r="L217" s="41" t="s">
        <v>140</v>
      </c>
      <c r="M217" s="44">
        <f>_xlfn.XLOOKUP(PreferredList[[#This Row],[Equity_region_alternative]],'[3]# Ratios ORDER'!$A:$A,'[3]# Ratios ORDER'!$B:$B)</f>
        <v>2</v>
      </c>
      <c r="N217" s="46" t="str" cm="1">
        <f t="array" aca="1" ref="N21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7" s="41"/>
      <c r="P217" s="42"/>
      <c r="Q217" s="46" t="str" cm="1">
        <f t="array" aca="1" ref="Q21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7" s="41"/>
      <c r="S217" s="41"/>
      <c r="T217" s="41" t="s">
        <v>560</v>
      </c>
      <c r="U217" s="41" t="s">
        <v>560</v>
      </c>
      <c r="V217" s="41"/>
      <c r="W217" s="47"/>
      <c r="X217" s="50" t="b">
        <f ca="1">OR(PreferredList[[#This Row],[Fund_balanced_exists]:[Fund_privateclient_or_AIM_exists]])</f>
        <v>0</v>
      </c>
      <c r="Y21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1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8" spans="1:30" ht="75" customHeight="1" x14ac:dyDescent="0.25">
      <c r="A218" s="40" t="s">
        <v>59</v>
      </c>
      <c r="B218" s="41" t="s">
        <v>537</v>
      </c>
      <c r="C218" s="81" t="s">
        <v>1181</v>
      </c>
      <c r="D218" s="81" t="s">
        <v>795</v>
      </c>
      <c r="E218" s="81" t="e" cm="1">
        <f t="array" aca="1" ref="E218" ca="1">_xll.BDP(PreferredList[[#This Row],[Bloomberg_ticker]],"CITY_OF_DOMICILE")</f>
        <v>#NAME?</v>
      </c>
      <c r="F218" s="41" t="s">
        <v>9</v>
      </c>
      <c r="G218" s="41" t="s">
        <v>494</v>
      </c>
      <c r="H218" s="42">
        <v>43595</v>
      </c>
      <c r="I218" s="41"/>
      <c r="J218" s="41" t="s">
        <v>199</v>
      </c>
      <c r="K218" s="41" t="s">
        <v>504</v>
      </c>
      <c r="L218" s="41" t="s">
        <v>629</v>
      </c>
      <c r="M218" s="44">
        <f>_xlfn.XLOOKUP(PreferredList[[#This Row],[Equity_region_alternative]],'[3]# Ratios ORDER'!$A:$A,'[3]# Ratios ORDER'!$B:$B)</f>
        <v>4</v>
      </c>
      <c r="N218" s="46" t="str" cm="1">
        <f t="array" aca="1" ref="N21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8" s="41"/>
      <c r="P218" s="42"/>
      <c r="Q218" s="46" t="str" cm="1">
        <f t="array" aca="1" ref="Q21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8" s="41" t="s">
        <v>560</v>
      </c>
      <c r="S218" s="41" t="s">
        <v>560</v>
      </c>
      <c r="T218" s="41" t="s">
        <v>560</v>
      </c>
      <c r="U218" s="41"/>
      <c r="V218" s="41"/>
      <c r="W218" s="47"/>
      <c r="X218" s="50" t="b">
        <f ca="1">OR(PreferredList[[#This Row],[Fund_balanced_exists]:[Fund_privateclient_or_AIM_exists]])</f>
        <v>0</v>
      </c>
      <c r="Y21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1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19" spans="1:30" ht="75" customHeight="1" x14ac:dyDescent="0.25">
      <c r="A219" s="40" t="s">
        <v>58</v>
      </c>
      <c r="B219" s="41" t="s">
        <v>538</v>
      </c>
      <c r="C219" s="81" t="s">
        <v>1182</v>
      </c>
      <c r="D219" s="81" t="s">
        <v>792</v>
      </c>
      <c r="E219" s="81" t="e" cm="1">
        <f t="array" aca="1" ref="E219" ca="1">_xll.BDP(PreferredList[[#This Row],[Bloomberg_ticker]],"CITY_OF_DOMICILE")</f>
        <v>#NAME?</v>
      </c>
      <c r="F219" s="41" t="s">
        <v>9</v>
      </c>
      <c r="G219" s="41" t="s">
        <v>494</v>
      </c>
      <c r="H219" s="42">
        <v>43587</v>
      </c>
      <c r="I219" s="41"/>
      <c r="J219" s="41" t="s">
        <v>10</v>
      </c>
      <c r="K219" s="41" t="s">
        <v>503</v>
      </c>
      <c r="L219" s="41" t="s">
        <v>10</v>
      </c>
      <c r="M219" s="44">
        <f>_xlfn.XLOOKUP(PreferredList[[#This Row],[Equity_region_alternative]],'[3]# Ratios ORDER'!$A:$A,'[3]# Ratios ORDER'!$B:$B)</f>
        <v>1</v>
      </c>
      <c r="N219" s="46" t="str" cm="1">
        <f t="array" aca="1" ref="N21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19" s="41"/>
      <c r="P219" s="42"/>
      <c r="Q219" s="46" t="str" cm="1">
        <f t="array" aca="1" ref="Q21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19" s="41"/>
      <c r="S219" s="41" t="s">
        <v>560</v>
      </c>
      <c r="T219" s="41"/>
      <c r="U219" s="41"/>
      <c r="V219" s="41"/>
      <c r="W219" s="47"/>
      <c r="X219" s="50" t="b">
        <f ca="1">OR(PreferredList[[#This Row],[Fund_balanced_exists]:[Fund_privateclient_or_AIM_exists]])</f>
        <v>0</v>
      </c>
      <c r="Y21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1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1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1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1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1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0" spans="1:30" ht="75" customHeight="1" x14ac:dyDescent="0.25">
      <c r="A220" s="40" t="s">
        <v>74</v>
      </c>
      <c r="B220" s="41"/>
      <c r="C220" s="81" t="s">
        <v>1112</v>
      </c>
      <c r="D220" s="81" t="s">
        <v>1112</v>
      </c>
      <c r="E220" s="81" t="e" cm="1">
        <f t="array" aca="1" ref="E220" ca="1">_xll.BDP(PreferredList[[#This Row],[Bloomberg_ticker]],"CITY_OF_DOMICILE")</f>
        <v>#NAME?</v>
      </c>
      <c r="F220" s="41" t="s">
        <v>9</v>
      </c>
      <c r="G220" s="41" t="s">
        <v>494</v>
      </c>
      <c r="H220" s="42">
        <v>43581</v>
      </c>
      <c r="I220" s="41"/>
      <c r="J220" s="41" t="s">
        <v>148</v>
      </c>
      <c r="K220" s="41" t="s">
        <v>517</v>
      </c>
      <c r="L220" s="41" t="s">
        <v>631</v>
      </c>
      <c r="M220" s="44">
        <f>_xlfn.XLOOKUP(PreferredList[[#This Row],[Equity_region_alternative]],'[3]# Ratios ORDER'!$A:$A,'[3]# Ratios ORDER'!$B:$B)</f>
        <v>8</v>
      </c>
      <c r="N220" s="46" t="str" cm="1">
        <f t="array" aca="1" ref="N22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0" s="41"/>
      <c r="P220" s="42"/>
      <c r="Q220" s="46" t="str" cm="1">
        <f t="array" aca="1" ref="Q22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0" s="41"/>
      <c r="S220" s="41"/>
      <c r="T220" s="41" t="s">
        <v>560</v>
      </c>
      <c r="U220" s="41"/>
      <c r="V220" s="41"/>
      <c r="W220" s="47"/>
      <c r="X220" s="50" t="b">
        <f ca="1">OR(PreferredList[[#This Row],[Fund_balanced_exists]:[Fund_privateclient_or_AIM_exists]])</f>
        <v>0</v>
      </c>
      <c r="Y22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1" spans="1:30" ht="75" customHeight="1" x14ac:dyDescent="0.25">
      <c r="A221" s="40" t="s">
        <v>55</v>
      </c>
      <c r="B221" s="41" t="s">
        <v>1055</v>
      </c>
      <c r="C221" s="81" t="s">
        <v>1076</v>
      </c>
      <c r="D221" s="81" t="s">
        <v>787</v>
      </c>
      <c r="E221" s="81" t="e" cm="1">
        <f t="array" aca="1" ref="E221" ca="1">_xll.BDP(PreferredList[[#This Row],[Bloomberg_ticker]],"CITY_OF_DOMICILE")</f>
        <v>#NAME?</v>
      </c>
      <c r="F221" s="41" t="s">
        <v>9</v>
      </c>
      <c r="G221" s="41" t="s">
        <v>493</v>
      </c>
      <c r="H221" s="42">
        <v>43581</v>
      </c>
      <c r="I221" s="41" t="s">
        <v>57</v>
      </c>
      <c r="J221" s="41" t="s">
        <v>46</v>
      </c>
      <c r="K221" s="41" t="s">
        <v>46</v>
      </c>
      <c r="L221" s="41" t="s">
        <v>46</v>
      </c>
      <c r="M221" s="44">
        <f>_xlfn.XLOOKUP(PreferredList[[#This Row],[Equity_region_alternative]],'[3]# Ratios ORDER'!$A:$A,'[3]# Ratios ORDER'!$B:$B)</f>
        <v>3</v>
      </c>
      <c r="N221" s="46" t="str" cm="1">
        <f t="array" aca="1" ref="N22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1" s="41"/>
      <c r="P221" s="42"/>
      <c r="Q221" s="46" t="str" cm="1">
        <f t="array" aca="1" ref="Q22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1" s="41"/>
      <c r="S221" s="41"/>
      <c r="T221" s="41" t="s">
        <v>560</v>
      </c>
      <c r="U221" s="41"/>
      <c r="V221" s="41"/>
      <c r="W221" s="47"/>
      <c r="X221" s="50" t="b">
        <f ca="1">OR(PreferredList[[#This Row],[Fund_balanced_exists]:[Fund_privateclient_or_AIM_exists]])</f>
        <v>0</v>
      </c>
      <c r="Y22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2" spans="1:30" ht="75" customHeight="1" x14ac:dyDescent="0.25">
      <c r="A222" s="40" t="s">
        <v>776</v>
      </c>
      <c r="B222" s="41" t="s">
        <v>402</v>
      </c>
      <c r="C222" s="81" t="s">
        <v>1183</v>
      </c>
      <c r="D222" s="81" t="s">
        <v>788</v>
      </c>
      <c r="E222" s="81" t="e" cm="1">
        <f t="array" aca="1" ref="E222" ca="1">_xll.BDP(PreferredList[[#This Row],[Bloomberg_ticker]],"CITY_OF_DOMICILE")</f>
        <v>#NAME?</v>
      </c>
      <c r="F222" s="41" t="s">
        <v>9</v>
      </c>
      <c r="G222" s="41" t="s">
        <v>489</v>
      </c>
      <c r="H222" s="42">
        <v>43581</v>
      </c>
      <c r="I222" s="41"/>
      <c r="J222" s="41" t="s">
        <v>148</v>
      </c>
      <c r="K222" s="41" t="s">
        <v>510</v>
      </c>
      <c r="L222" s="41" t="s">
        <v>631</v>
      </c>
      <c r="M222" s="44">
        <f>_xlfn.XLOOKUP(PreferredList[[#This Row],[Equity_region_alternative]],'[3]# Ratios ORDER'!$A:$A,'[3]# Ratios ORDER'!$B:$B)</f>
        <v>8</v>
      </c>
      <c r="N222" s="46" t="str" cm="1">
        <f t="array" aca="1" ref="N22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2" s="41" t="s">
        <v>63</v>
      </c>
      <c r="P222" s="42"/>
      <c r="Q222" s="46" t="str" cm="1">
        <f t="array" aca="1" ref="Q22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2" s="41"/>
      <c r="S222" s="41"/>
      <c r="T222" s="41"/>
      <c r="U222" s="41"/>
      <c r="V222" s="41" t="s">
        <v>559</v>
      </c>
      <c r="W222" s="47"/>
      <c r="X222" s="50" t="b">
        <f ca="1">OR(PreferredList[[#This Row],[Fund_balanced_exists]:[Fund_privateclient_or_AIM_exists]])</f>
        <v>1</v>
      </c>
      <c r="Y22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2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3" spans="1:30" ht="75" customHeight="1" x14ac:dyDescent="0.25">
      <c r="A223" s="40" t="s">
        <v>777</v>
      </c>
      <c r="B223" s="41" t="s">
        <v>403</v>
      </c>
      <c r="C223" s="81" t="s">
        <v>1184</v>
      </c>
      <c r="D223" s="81" t="s">
        <v>787</v>
      </c>
      <c r="E223" s="81" t="e" cm="1">
        <f t="array" aca="1" ref="E223" ca="1">_xll.BDP(PreferredList[[#This Row],[Bloomberg_ticker]],"CITY_OF_DOMICILE")</f>
        <v>#NAME?</v>
      </c>
      <c r="F223" s="41" t="s">
        <v>9</v>
      </c>
      <c r="G223" s="41" t="s">
        <v>489</v>
      </c>
      <c r="H223" s="42">
        <v>43580</v>
      </c>
      <c r="I223" s="41"/>
      <c r="J223" s="41" t="s">
        <v>148</v>
      </c>
      <c r="K223" s="41" t="s">
        <v>510</v>
      </c>
      <c r="L223" s="41" t="s">
        <v>631</v>
      </c>
      <c r="M223" s="44">
        <f>_xlfn.XLOOKUP(PreferredList[[#This Row],[Equity_region_alternative]],'[3]# Ratios ORDER'!$A:$A,'[3]# Ratios ORDER'!$B:$B)</f>
        <v>8</v>
      </c>
      <c r="N223" s="46" t="str" cm="1">
        <f t="array" aca="1" ref="N22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3" s="41" t="s">
        <v>63</v>
      </c>
      <c r="P223" s="42"/>
      <c r="Q223" s="46" t="str" cm="1">
        <f t="array" aca="1" ref="Q22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3" s="41"/>
      <c r="S223" s="41"/>
      <c r="T223" s="41"/>
      <c r="U223" s="41"/>
      <c r="V223" s="41" t="s">
        <v>559</v>
      </c>
      <c r="W223" s="47"/>
      <c r="X223" s="50" t="b">
        <f ca="1">OR(PreferredList[[#This Row],[Fund_balanced_exists]:[Fund_privateclient_or_AIM_exists]])</f>
        <v>1</v>
      </c>
      <c r="Y22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2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4" spans="1:30" ht="75" customHeight="1" x14ac:dyDescent="0.25">
      <c r="A224" s="40" t="s">
        <v>369</v>
      </c>
      <c r="B224" s="41" t="s">
        <v>699</v>
      </c>
      <c r="C224" s="81" t="s">
        <v>1185</v>
      </c>
      <c r="D224" s="81" t="s">
        <v>788</v>
      </c>
      <c r="E224" s="81" t="e" cm="1">
        <f t="array" aca="1" ref="E224" ca="1">_xll.BDP(PreferredList[[#This Row],[Bloomberg_ticker]],"CITY_OF_DOMICILE")</f>
        <v>#NAME?</v>
      </c>
      <c r="F224" s="41" t="s">
        <v>9</v>
      </c>
      <c r="G224" s="41" t="s">
        <v>489</v>
      </c>
      <c r="H224" s="42">
        <v>43542</v>
      </c>
      <c r="I224" s="41"/>
      <c r="J224" s="41" t="s">
        <v>22</v>
      </c>
      <c r="K224" s="41" t="s">
        <v>503</v>
      </c>
      <c r="L224" s="47" t="s">
        <v>784</v>
      </c>
      <c r="M224" s="44">
        <f>_xlfn.XLOOKUP(PreferredList[[#This Row],[Equity_region_alternative]],'[3]# Ratios ORDER'!$A:$A,'[3]# Ratios ORDER'!$B:$B)</f>
        <v>11</v>
      </c>
      <c r="N224" s="46" t="str" cm="1">
        <f t="array" aca="1" ref="N22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4" s="41" t="s">
        <v>63</v>
      </c>
      <c r="P224" s="42"/>
      <c r="Q224" s="46" t="str" cm="1">
        <f t="array" aca="1" ref="Q22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4" s="41"/>
      <c r="S224" s="41"/>
      <c r="T224" s="41"/>
      <c r="U224" s="41"/>
      <c r="V224" s="41"/>
      <c r="W224" s="47" t="s">
        <v>559</v>
      </c>
      <c r="X224" s="50" t="b">
        <f ca="1">OR(PreferredList[[#This Row],[Fund_balanced_exists]:[Fund_privateclient_or_AIM_exists]])</f>
        <v>1</v>
      </c>
      <c r="Y22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225" spans="1:30" ht="75" customHeight="1" x14ac:dyDescent="0.25">
      <c r="A225" s="40" t="s">
        <v>202</v>
      </c>
      <c r="B225" s="41" t="s">
        <v>203</v>
      </c>
      <c r="C225" s="81" t="s">
        <v>1186</v>
      </c>
      <c r="D225" s="81" t="s">
        <v>789</v>
      </c>
      <c r="E225" s="81" t="e" cm="1">
        <f t="array" aca="1" ref="E225" ca="1">_xll.BDP(PreferredList[[#This Row],[Bloomberg_ticker]],"CITY_OF_DOMICILE")</f>
        <v>#NAME?</v>
      </c>
      <c r="F225" s="41" t="s">
        <v>9</v>
      </c>
      <c r="G225" s="41" t="s">
        <v>489</v>
      </c>
      <c r="H225" s="42">
        <v>43525</v>
      </c>
      <c r="I225" s="41" t="s">
        <v>204</v>
      </c>
      <c r="J225" s="41" t="s">
        <v>199</v>
      </c>
      <c r="K225" s="41" t="s">
        <v>504</v>
      </c>
      <c r="L225" s="41" t="s">
        <v>629</v>
      </c>
      <c r="M225" s="44">
        <f>_xlfn.XLOOKUP(PreferredList[[#This Row],[Equity_region_alternative]],'[3]# Ratios ORDER'!$A:$A,'[3]# Ratios ORDER'!$B:$B)</f>
        <v>4</v>
      </c>
      <c r="N225" s="46" t="str" cm="1">
        <f t="array" aca="1" ref="N22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5" s="41" t="s">
        <v>63</v>
      </c>
      <c r="P225" s="42"/>
      <c r="Q225" s="46" t="str" cm="1">
        <f t="array" aca="1" ref="Q22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5" s="41" t="s">
        <v>559</v>
      </c>
      <c r="S225" s="41"/>
      <c r="T225" s="41" t="s">
        <v>559</v>
      </c>
      <c r="U225" s="41"/>
      <c r="V225" s="41"/>
      <c r="W225" s="47"/>
      <c r="X225" s="50" t="b">
        <f ca="1">OR(PreferredList[[#This Row],[Fund_balanced_exists]:[Fund_privateclient_or_AIM_exists]])</f>
        <v>1</v>
      </c>
      <c r="Y22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2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2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6" spans="1:30" ht="75" customHeight="1" x14ac:dyDescent="0.25">
      <c r="A226" s="40" t="s">
        <v>362</v>
      </c>
      <c r="B226" s="41" t="s">
        <v>363</v>
      </c>
      <c r="C226" s="81" t="s">
        <v>1096</v>
      </c>
      <c r="D226" s="81" t="s">
        <v>793</v>
      </c>
      <c r="E226" s="81" t="e" cm="1">
        <f t="array" aca="1" ref="E226" ca="1">_xll.BDP(PreferredList[[#This Row],[Bloomberg_ticker]],"CITY_OF_DOMICILE")</f>
        <v>#NAME?</v>
      </c>
      <c r="F226" s="41" t="s">
        <v>9</v>
      </c>
      <c r="G226" s="41" t="s">
        <v>489</v>
      </c>
      <c r="H226" s="42">
        <v>43508</v>
      </c>
      <c r="I226" s="41"/>
      <c r="J226" s="41" t="s">
        <v>162</v>
      </c>
      <c r="K226" s="41" t="s">
        <v>504</v>
      </c>
      <c r="L226" s="41" t="s">
        <v>629</v>
      </c>
      <c r="M226" s="44">
        <f>_xlfn.XLOOKUP(PreferredList[[#This Row],[Equity_region_alternative]],'[3]# Ratios ORDER'!$A:$A,'[3]# Ratios ORDER'!$B:$B)</f>
        <v>4</v>
      </c>
      <c r="N226" s="46" t="str" cm="1">
        <f t="array" aca="1" ref="N22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6" s="41" t="s">
        <v>63</v>
      </c>
      <c r="P226" s="42"/>
      <c r="Q226" s="46" t="str" cm="1">
        <f t="array" aca="1" ref="Q22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6" s="41"/>
      <c r="S226" s="41"/>
      <c r="T226" s="41"/>
      <c r="U226" s="41" t="s">
        <v>559</v>
      </c>
      <c r="V226" s="41"/>
      <c r="W226" s="47"/>
      <c r="X226" s="50" t="b">
        <f ca="1">OR(PreferredList[[#This Row],[Fund_balanced_exists]:[Fund_privateclient_or_AIM_exists]])</f>
        <v>0</v>
      </c>
      <c r="Y22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7" spans="1:30" ht="75" customHeight="1" x14ac:dyDescent="0.25">
      <c r="A227" s="40" t="s">
        <v>377</v>
      </c>
      <c r="B227" s="41" t="s">
        <v>378</v>
      </c>
      <c r="C227" s="81" t="s">
        <v>1187</v>
      </c>
      <c r="D227" s="81" t="s">
        <v>788</v>
      </c>
      <c r="E227" s="81" t="e" cm="1">
        <f t="array" aca="1" ref="E227" ca="1">_xll.BDP(PreferredList[[#This Row],[Bloomberg_ticker]],"CITY_OF_DOMICILE")</f>
        <v>#NAME?</v>
      </c>
      <c r="F227" s="41" t="s">
        <v>9</v>
      </c>
      <c r="G227" s="41" t="s">
        <v>489</v>
      </c>
      <c r="H227" s="42">
        <v>43507</v>
      </c>
      <c r="I227" s="41"/>
      <c r="J227" s="41" t="s">
        <v>22</v>
      </c>
      <c r="K227" s="41" t="s">
        <v>503</v>
      </c>
      <c r="L227" s="41" t="s">
        <v>784</v>
      </c>
      <c r="M227" s="44">
        <f>_xlfn.XLOOKUP(PreferredList[[#This Row],[Equity_region_alternative]],'[3]# Ratios ORDER'!$A:$A,'[3]# Ratios ORDER'!$B:$B)</f>
        <v>11</v>
      </c>
      <c r="N227" s="46" t="str" cm="1">
        <f t="array" aca="1" ref="N22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7" s="41" t="s">
        <v>63</v>
      </c>
      <c r="P227" s="42"/>
      <c r="Q227" s="46" t="str" cm="1">
        <f t="array" aca="1" ref="Q22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7" s="41"/>
      <c r="S227" s="41"/>
      <c r="T227" s="41"/>
      <c r="U227" s="41"/>
      <c r="V227" s="41"/>
      <c r="W227" s="47" t="s">
        <v>559</v>
      </c>
      <c r="X227" s="50" t="b">
        <f ca="1">OR(PreferredList[[#This Row],[Fund_balanced_exists]:[Fund_privateclient_or_AIM_exists]])</f>
        <v>1</v>
      </c>
      <c r="Y22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228" spans="1:30" ht="75" customHeight="1" x14ac:dyDescent="0.25">
      <c r="A228" s="40" t="s">
        <v>54</v>
      </c>
      <c r="B228" s="41"/>
      <c r="C228" s="81" t="s">
        <v>1112</v>
      </c>
      <c r="D228" s="81" t="s">
        <v>1112</v>
      </c>
      <c r="E228" s="81" t="e" cm="1">
        <f t="array" aca="1" ref="E228" ca="1">_xll.BDP(PreferredList[[#This Row],[Bloomberg_ticker]],"CITY_OF_DOMICILE")</f>
        <v>#NAME?</v>
      </c>
      <c r="F228" s="41" t="s">
        <v>9</v>
      </c>
      <c r="G228" s="41" t="s">
        <v>494</v>
      </c>
      <c r="H228" s="42">
        <v>43494</v>
      </c>
      <c r="I228" s="41"/>
      <c r="J228" s="41" t="s">
        <v>10</v>
      </c>
      <c r="K228" s="41" t="s">
        <v>503</v>
      </c>
      <c r="L228" s="47" t="s">
        <v>10</v>
      </c>
      <c r="M228" s="44">
        <f>_xlfn.XLOOKUP(PreferredList[[#This Row],[Equity_region_alternative]],'[3]# Ratios ORDER'!$A:$A,'[3]# Ratios ORDER'!$B:$B)</f>
        <v>1</v>
      </c>
      <c r="N228" s="46" t="str" cm="1">
        <f t="array" aca="1" ref="N22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8" s="41"/>
      <c r="P228" s="42"/>
      <c r="Q228" s="46" t="str" cm="1">
        <f t="array" aca="1" ref="Q22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8" s="41"/>
      <c r="S228" s="41" t="s">
        <v>560</v>
      </c>
      <c r="T228" s="41"/>
      <c r="U228" s="41"/>
      <c r="V228" s="41"/>
      <c r="W228" s="47"/>
      <c r="X228" s="50" t="b">
        <f ca="1">OR(PreferredList[[#This Row],[Fund_balanced_exists]:[Fund_privateclient_or_AIM_exists]])</f>
        <v>0</v>
      </c>
      <c r="Y22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29" spans="1:30" ht="75" customHeight="1" x14ac:dyDescent="0.25">
      <c r="A229" s="40" t="s">
        <v>53</v>
      </c>
      <c r="B229" s="41" t="s">
        <v>539</v>
      </c>
      <c r="C229" s="81" t="s">
        <v>1188</v>
      </c>
      <c r="D229" s="81" t="s">
        <v>786</v>
      </c>
      <c r="E229" s="81" t="e" cm="1">
        <f t="array" aca="1" ref="E229" ca="1">_xll.BDP(PreferredList[[#This Row],[Bloomberg_ticker]],"CITY_OF_DOMICILE")</f>
        <v>#NAME?</v>
      </c>
      <c r="F229" s="41" t="s">
        <v>9</v>
      </c>
      <c r="G229" s="41" t="s">
        <v>494</v>
      </c>
      <c r="H229" s="42">
        <v>43479</v>
      </c>
      <c r="I229" s="41"/>
      <c r="J229" s="41" t="s">
        <v>10</v>
      </c>
      <c r="K229" s="41" t="s">
        <v>503</v>
      </c>
      <c r="L229" s="41" t="s">
        <v>10</v>
      </c>
      <c r="M229" s="44">
        <f>_xlfn.XLOOKUP(PreferredList[[#This Row],[Equity_region_alternative]],'[3]# Ratios ORDER'!$A:$A,'[3]# Ratios ORDER'!$B:$B)</f>
        <v>1</v>
      </c>
      <c r="N229" s="46" t="str" cm="1">
        <f t="array" aca="1" ref="N22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29" s="41"/>
      <c r="P229" s="42"/>
      <c r="Q229" s="46" t="str" cm="1">
        <f t="array" aca="1" ref="Q22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29" s="41"/>
      <c r="S229" s="41" t="s">
        <v>560</v>
      </c>
      <c r="T229" s="41"/>
      <c r="U229" s="41"/>
      <c r="V229" s="41"/>
      <c r="W229" s="47"/>
      <c r="X229" s="50" t="b">
        <f ca="1">OR(PreferredList[[#This Row],[Fund_balanced_exists]:[Fund_privateclient_or_AIM_exists]])</f>
        <v>0</v>
      </c>
      <c r="Y22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2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2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2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2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2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0" spans="1:30" ht="75" customHeight="1" x14ac:dyDescent="0.25">
      <c r="A230" s="40" t="s">
        <v>52</v>
      </c>
      <c r="B230" s="41"/>
      <c r="C230" s="81" t="s">
        <v>1112</v>
      </c>
      <c r="D230" s="81" t="s">
        <v>1112</v>
      </c>
      <c r="E230" s="81" t="e" cm="1">
        <f t="array" aca="1" ref="E230" ca="1">_xll.BDP(PreferredList[[#This Row],[Bloomberg_ticker]],"CITY_OF_DOMICILE")</f>
        <v>#NAME?</v>
      </c>
      <c r="F230" s="41" t="s">
        <v>9</v>
      </c>
      <c r="G230" s="41" t="s">
        <v>494</v>
      </c>
      <c r="H230" s="42">
        <v>43431</v>
      </c>
      <c r="I230" s="41"/>
      <c r="J230" s="41" t="s">
        <v>199</v>
      </c>
      <c r="K230" s="41" t="s">
        <v>504</v>
      </c>
      <c r="L230" s="41" t="s">
        <v>629</v>
      </c>
      <c r="M230" s="44">
        <f>_xlfn.XLOOKUP(PreferredList[[#This Row],[Equity_region_alternative]],'[3]# Ratios ORDER'!$A:$A,'[3]# Ratios ORDER'!$B:$B)</f>
        <v>4</v>
      </c>
      <c r="N230" s="46" t="str" cm="1">
        <f t="array" aca="1" ref="N23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0" s="41"/>
      <c r="P230" s="42"/>
      <c r="Q230" s="46" t="str" cm="1">
        <f t="array" aca="1" ref="Q23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0" s="41"/>
      <c r="S230" s="41"/>
      <c r="T230" s="41"/>
      <c r="U230" s="41" t="s">
        <v>560</v>
      </c>
      <c r="V230" s="41"/>
      <c r="W230" s="47"/>
      <c r="X230" s="50" t="b">
        <f ca="1">OR(PreferredList[[#This Row],[Fund_balanced_exists]:[Fund_privateclient_or_AIM_exists]])</f>
        <v>0</v>
      </c>
      <c r="Y23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1" spans="1:30" ht="75" customHeight="1" x14ac:dyDescent="0.25">
      <c r="A231" s="40" t="s">
        <v>51</v>
      </c>
      <c r="B231" s="41"/>
      <c r="C231" s="81" t="s">
        <v>1112</v>
      </c>
      <c r="D231" s="81" t="s">
        <v>1112</v>
      </c>
      <c r="E231" s="81" t="e" cm="1">
        <f t="array" aca="1" ref="E231" ca="1">_xll.BDP(PreferredList[[#This Row],[Bloomberg_ticker]],"CITY_OF_DOMICILE")</f>
        <v>#NAME?</v>
      </c>
      <c r="F231" s="41" t="s">
        <v>9</v>
      </c>
      <c r="G231" s="41" t="s">
        <v>494</v>
      </c>
      <c r="H231" s="42">
        <v>43402</v>
      </c>
      <c r="I231" s="41"/>
      <c r="J231" s="41" t="s">
        <v>22</v>
      </c>
      <c r="K231" s="41" t="s">
        <v>503</v>
      </c>
      <c r="L231" s="41" t="s">
        <v>784</v>
      </c>
      <c r="M231" s="44">
        <f>_xlfn.XLOOKUP(PreferredList[[#This Row],[Equity_region_alternative]],'[3]# Ratios ORDER'!$A:$A,'[3]# Ratios ORDER'!$B:$B)</f>
        <v>11</v>
      </c>
      <c r="N231" s="46" t="str" cm="1">
        <f t="array" aca="1" ref="N23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1" s="41"/>
      <c r="P231" s="42"/>
      <c r="Q231" s="46" t="str" cm="1">
        <f t="array" aca="1" ref="Q23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1" s="41"/>
      <c r="S231" s="41"/>
      <c r="T231" s="41"/>
      <c r="U231" s="41"/>
      <c r="V231" s="41"/>
      <c r="W231" s="47" t="s">
        <v>560</v>
      </c>
      <c r="X231" s="50" t="b">
        <f ca="1">OR(PreferredList[[#This Row],[Fund_balanced_exists]:[Fund_privateclient_or_AIM_exists]])</f>
        <v>0</v>
      </c>
      <c r="Y23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2" spans="1:30" ht="75" customHeight="1" x14ac:dyDescent="0.25">
      <c r="A232" s="40" t="s">
        <v>50</v>
      </c>
      <c r="B232" s="41" t="s">
        <v>715</v>
      </c>
      <c r="C232" s="81" t="s">
        <v>1189</v>
      </c>
      <c r="D232" s="81" t="s">
        <v>787</v>
      </c>
      <c r="E232" s="81" t="e" cm="1">
        <f t="array" aca="1" ref="E232" ca="1">_xll.BDP(PreferredList[[#This Row],[Bloomberg_ticker]],"CITY_OF_DOMICILE")</f>
        <v>#NAME?</v>
      </c>
      <c r="F232" s="41" t="s">
        <v>9</v>
      </c>
      <c r="G232" s="41" t="s">
        <v>494</v>
      </c>
      <c r="H232" s="42">
        <v>43369</v>
      </c>
      <c r="I232" s="41"/>
      <c r="J232" s="41" t="s">
        <v>10</v>
      </c>
      <c r="K232" s="41" t="s">
        <v>503</v>
      </c>
      <c r="L232" s="41" t="s">
        <v>10</v>
      </c>
      <c r="M232" s="44">
        <f>_xlfn.XLOOKUP(PreferredList[[#This Row],[Equity_region_alternative]],'[3]# Ratios ORDER'!$A:$A,'[3]# Ratios ORDER'!$B:$B)</f>
        <v>1</v>
      </c>
      <c r="N232" s="46" t="str" cm="1">
        <f t="array" aca="1" ref="N23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2" s="41"/>
      <c r="P232" s="42"/>
      <c r="Q232" s="46" t="str" cm="1">
        <f t="array" aca="1" ref="Q23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2" s="41"/>
      <c r="S232" s="41" t="s">
        <v>560</v>
      </c>
      <c r="T232" s="41"/>
      <c r="U232" s="41"/>
      <c r="V232" s="41"/>
      <c r="W232" s="47"/>
      <c r="X232" s="50" t="b">
        <f ca="1">OR(PreferredList[[#This Row],[Fund_balanced_exists]:[Fund_privateclient_or_AIM_exists]])</f>
        <v>0</v>
      </c>
      <c r="Y23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3" spans="1:30" ht="75" customHeight="1" x14ac:dyDescent="0.25">
      <c r="A233" s="40" t="s">
        <v>49</v>
      </c>
      <c r="B233" s="41"/>
      <c r="C233" s="81" t="s">
        <v>1112</v>
      </c>
      <c r="D233" s="81" t="s">
        <v>1112</v>
      </c>
      <c r="E233" s="81" t="e" cm="1">
        <f t="array" aca="1" ref="E233" ca="1">_xll.BDP(PreferredList[[#This Row],[Bloomberg_ticker]],"CITY_OF_DOMICILE")</f>
        <v>#NAME?</v>
      </c>
      <c r="F233" s="41" t="s">
        <v>9</v>
      </c>
      <c r="G233" s="41" t="s">
        <v>494</v>
      </c>
      <c r="H233" s="42">
        <v>43368</v>
      </c>
      <c r="I233" s="41"/>
      <c r="J233" s="41" t="s">
        <v>148</v>
      </c>
      <c r="K233" s="41" t="s">
        <v>517</v>
      </c>
      <c r="L233" s="41" t="s">
        <v>631</v>
      </c>
      <c r="M233" s="44">
        <f>_xlfn.XLOOKUP(PreferredList[[#This Row],[Equity_region_alternative]],'[3]# Ratios ORDER'!$A:$A,'[3]# Ratios ORDER'!$B:$B)</f>
        <v>8</v>
      </c>
      <c r="N233" s="46" t="str" cm="1">
        <f t="array" aca="1" ref="N23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3" s="41"/>
      <c r="P233" s="42"/>
      <c r="Q233" s="46" t="str" cm="1">
        <f t="array" aca="1" ref="Q23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3" s="41"/>
      <c r="S233" s="41"/>
      <c r="T233" s="41"/>
      <c r="U233" s="41"/>
      <c r="V233" s="41" t="s">
        <v>560</v>
      </c>
      <c r="W233" s="47"/>
      <c r="X233" s="50" t="b">
        <f ca="1">OR(PreferredList[[#This Row],[Fund_balanced_exists]:[Fund_privateclient_or_AIM_exists]])</f>
        <v>0</v>
      </c>
      <c r="Y23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4" spans="1:30" ht="75" customHeight="1" x14ac:dyDescent="0.25">
      <c r="A234" s="40" t="s">
        <v>201</v>
      </c>
      <c r="B234" s="41" t="s">
        <v>1052</v>
      </c>
      <c r="C234" s="81" t="s">
        <v>1190</v>
      </c>
      <c r="D234" s="81" t="s">
        <v>788</v>
      </c>
      <c r="E234" s="81" t="e" cm="1">
        <f t="array" aca="1" ref="E234" ca="1">_xll.BDP(PreferredList[[#This Row],[Bloomberg_ticker]],"CITY_OF_DOMICILE")</f>
        <v>#NAME?</v>
      </c>
      <c r="F234" s="41" t="s">
        <v>9</v>
      </c>
      <c r="G234" s="41" t="s">
        <v>489</v>
      </c>
      <c r="H234" s="42">
        <v>43364</v>
      </c>
      <c r="I234" s="41" t="s">
        <v>677</v>
      </c>
      <c r="J234" s="41" t="s">
        <v>144</v>
      </c>
      <c r="K234" s="41" t="s">
        <v>141</v>
      </c>
      <c r="L234" s="41" t="s">
        <v>140</v>
      </c>
      <c r="M234" s="44">
        <f>_xlfn.XLOOKUP(PreferredList[[#This Row],[Equity_region_alternative]],'[3]# Ratios ORDER'!$A:$A,'[3]# Ratios ORDER'!$B:$B)</f>
        <v>2</v>
      </c>
      <c r="N234" s="46" t="str" cm="1">
        <f t="array" aca="1" ref="N23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4" s="41" t="s">
        <v>63</v>
      </c>
      <c r="P234" s="42"/>
      <c r="Q234" s="46" t="str" cm="1">
        <f t="array" aca="1" ref="Q23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4" s="41"/>
      <c r="S234" s="41"/>
      <c r="T234" s="41"/>
      <c r="U234" s="41" t="s">
        <v>559</v>
      </c>
      <c r="V234" s="41"/>
      <c r="W234" s="47"/>
      <c r="X234" s="50" t="b">
        <f ca="1">OR(PreferredList[[#This Row],[Fund_balanced_exists]:[Fund_privateclient_or_AIM_exists]])</f>
        <v>1</v>
      </c>
      <c r="Y23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3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5" spans="1:30" ht="75" customHeight="1" x14ac:dyDescent="0.25">
      <c r="A235" s="40" t="s">
        <v>48</v>
      </c>
      <c r="B235" s="41" t="s">
        <v>540</v>
      </c>
      <c r="C235" s="81" t="s">
        <v>1191</v>
      </c>
      <c r="D235" s="81" t="s">
        <v>791</v>
      </c>
      <c r="E235" s="81" t="e" cm="1">
        <f t="array" aca="1" ref="E235" ca="1">_xll.BDP(PreferredList[[#This Row],[Bloomberg_ticker]],"CITY_OF_DOMICILE")</f>
        <v>#NAME?</v>
      </c>
      <c r="F235" s="41" t="s">
        <v>9</v>
      </c>
      <c r="G235" s="41" t="s">
        <v>494</v>
      </c>
      <c r="H235" s="42">
        <v>43318</v>
      </c>
      <c r="I235" s="41"/>
      <c r="J235" s="41" t="s">
        <v>199</v>
      </c>
      <c r="K235" s="41" t="s">
        <v>503</v>
      </c>
      <c r="L235" s="41" t="s">
        <v>10</v>
      </c>
      <c r="M235" s="44">
        <f>_xlfn.XLOOKUP(PreferredList[[#This Row],[Equity_region_alternative]],'[3]# Ratios ORDER'!$A:$A,'[3]# Ratios ORDER'!$B:$B)</f>
        <v>1</v>
      </c>
      <c r="N235" s="46" t="str" cm="1">
        <f t="array" aca="1" ref="N23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5" s="41"/>
      <c r="P235" s="42"/>
      <c r="Q235" s="46" t="str" cm="1">
        <f t="array" aca="1" ref="Q23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5" s="41"/>
      <c r="S235" s="41" t="s">
        <v>560</v>
      </c>
      <c r="T235" s="41"/>
      <c r="U235" s="41"/>
      <c r="V235" s="41"/>
      <c r="W235" s="47"/>
      <c r="X235" s="50" t="b">
        <f ca="1">OR(PreferredList[[#This Row],[Fund_balanced_exists]:[Fund_privateclient_or_AIM_exists]])</f>
        <v>0</v>
      </c>
      <c r="Y23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6" spans="1:30" ht="75" customHeight="1" x14ac:dyDescent="0.25">
      <c r="A236" s="40" t="s">
        <v>197</v>
      </c>
      <c r="B236" s="41" t="s">
        <v>198</v>
      </c>
      <c r="C236" s="81" t="s">
        <v>1192</v>
      </c>
      <c r="D236" s="81" t="s">
        <v>791</v>
      </c>
      <c r="E236" s="81" t="e" cm="1">
        <f t="array" aca="1" ref="E236" ca="1">_xll.BDP(PreferredList[[#This Row],[Bloomberg_ticker]],"CITY_OF_DOMICILE")</f>
        <v>#NAME?</v>
      </c>
      <c r="F236" s="41" t="s">
        <v>9</v>
      </c>
      <c r="G236" s="41" t="s">
        <v>489</v>
      </c>
      <c r="H236" s="42">
        <v>43318</v>
      </c>
      <c r="I236" s="41" t="s">
        <v>200</v>
      </c>
      <c r="J236" s="41" t="s">
        <v>199</v>
      </c>
      <c r="K236" s="41" t="s">
        <v>522</v>
      </c>
      <c r="L236" s="41" t="s">
        <v>629</v>
      </c>
      <c r="M236" s="44">
        <f>_xlfn.XLOOKUP(PreferredList[[#This Row],[Equity_region_alternative]],'[3]# Ratios ORDER'!$A:$A,'[3]# Ratios ORDER'!$B:$B)</f>
        <v>4</v>
      </c>
      <c r="N236" s="46" t="str" cm="1">
        <f t="array" aca="1" ref="N23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6" s="41" t="s">
        <v>63</v>
      </c>
      <c r="P236" s="42"/>
      <c r="Q236" s="46" t="str" cm="1">
        <f t="array" aca="1" ref="Q23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6" s="41"/>
      <c r="S236" s="41" t="s">
        <v>559</v>
      </c>
      <c r="T236" s="41"/>
      <c r="U236" s="41"/>
      <c r="V236" s="41"/>
      <c r="W236" s="47"/>
      <c r="X236" s="50" t="b">
        <f ca="1">OR(PreferredList[[#This Row],[Fund_balanced_exists]:[Fund_privateclient_or_AIM_exists]])</f>
        <v>1</v>
      </c>
      <c r="Y23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3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7" spans="1:30" ht="75" customHeight="1" x14ac:dyDescent="0.25">
      <c r="A237" s="40" t="s">
        <v>47</v>
      </c>
      <c r="B237" s="41"/>
      <c r="C237" s="81" t="s">
        <v>1112</v>
      </c>
      <c r="D237" s="81" t="s">
        <v>1112</v>
      </c>
      <c r="E237" s="81" t="e" cm="1">
        <f t="array" aca="1" ref="E237" ca="1">_xll.BDP(PreferredList[[#This Row],[Bloomberg_ticker]],"CITY_OF_DOMICILE")</f>
        <v>#NAME?</v>
      </c>
      <c r="F237" s="41" t="s">
        <v>9</v>
      </c>
      <c r="G237" s="41" t="s">
        <v>494</v>
      </c>
      <c r="H237" s="42">
        <v>43308</v>
      </c>
      <c r="I237" s="41"/>
      <c r="J237" s="41" t="s">
        <v>411</v>
      </c>
      <c r="K237" s="41" t="s">
        <v>523</v>
      </c>
      <c r="L237" s="41" t="s">
        <v>633</v>
      </c>
      <c r="M237" s="44">
        <f>_xlfn.XLOOKUP(PreferredList[[#This Row],[Equity_region_alternative]],'[3]# Ratios ORDER'!$A:$A,'[3]# Ratios ORDER'!$B:$B)</f>
        <v>6</v>
      </c>
      <c r="N237" s="46" t="str" cm="1">
        <f t="array" aca="1" ref="N23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7" s="41"/>
      <c r="P237" s="42"/>
      <c r="Q237" s="46" t="str" cm="1">
        <f t="array" aca="1" ref="Q23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7" s="41"/>
      <c r="S237" s="41"/>
      <c r="T237" s="41"/>
      <c r="U237" s="41"/>
      <c r="V237" s="41" t="s">
        <v>560</v>
      </c>
      <c r="W237" s="47"/>
      <c r="X237" s="50" t="b">
        <f ca="1">OR(PreferredList[[#This Row],[Fund_balanced_exists]:[Fund_privateclient_or_AIM_exists]])</f>
        <v>0</v>
      </c>
      <c r="Y23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8" spans="1:30" ht="75" customHeight="1" x14ac:dyDescent="0.25">
      <c r="A238" s="40" t="s">
        <v>45</v>
      </c>
      <c r="B238" s="41"/>
      <c r="C238" s="81" t="s">
        <v>1112</v>
      </c>
      <c r="D238" s="81" t="s">
        <v>1112</v>
      </c>
      <c r="E238" s="81" t="e" cm="1">
        <f t="array" aca="1" ref="E238" ca="1">_xll.BDP(PreferredList[[#This Row],[Bloomberg_ticker]],"CITY_OF_DOMICILE")</f>
        <v>#NAME?</v>
      </c>
      <c r="F238" s="41" t="s">
        <v>9</v>
      </c>
      <c r="G238" s="41" t="s">
        <v>494</v>
      </c>
      <c r="H238" s="42">
        <v>43293</v>
      </c>
      <c r="I238" s="41"/>
      <c r="J238" s="41" t="s">
        <v>46</v>
      </c>
      <c r="K238" s="41" t="s">
        <v>46</v>
      </c>
      <c r="L238" s="41" t="s">
        <v>46</v>
      </c>
      <c r="M238" s="44">
        <f>_xlfn.XLOOKUP(PreferredList[[#This Row],[Equity_region_alternative]],'[3]# Ratios ORDER'!$A:$A,'[3]# Ratios ORDER'!$B:$B)</f>
        <v>3</v>
      </c>
      <c r="N238" s="46" t="str" cm="1">
        <f t="array" aca="1" ref="N23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8" s="41"/>
      <c r="P238" s="42"/>
      <c r="Q238" s="46" t="str" cm="1">
        <f t="array" aca="1" ref="Q23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8" s="41" t="s">
        <v>560</v>
      </c>
      <c r="S238" s="41"/>
      <c r="T238" s="41"/>
      <c r="U238" s="41"/>
      <c r="V238" s="41"/>
      <c r="W238" s="47"/>
      <c r="X238" s="50" t="b">
        <f ca="1">OR(PreferredList[[#This Row],[Fund_balanced_exists]:[Fund_privateclient_or_AIM_exists]])</f>
        <v>0</v>
      </c>
      <c r="Y23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3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3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3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39" spans="1:30" ht="75" customHeight="1" x14ac:dyDescent="0.25">
      <c r="A239" s="40" t="s">
        <v>346</v>
      </c>
      <c r="B239" s="41" t="s">
        <v>347</v>
      </c>
      <c r="C239" s="81" t="s">
        <v>1193</v>
      </c>
      <c r="D239" s="81" t="s">
        <v>793</v>
      </c>
      <c r="E239" s="81" t="e" cm="1">
        <f t="array" aca="1" ref="E239" ca="1">_xll.BDP(PreferredList[[#This Row],[Bloomberg_ticker]],"CITY_OF_DOMICILE")</f>
        <v>#NAME?</v>
      </c>
      <c r="F239" s="41" t="s">
        <v>9</v>
      </c>
      <c r="G239" s="41" t="s">
        <v>492</v>
      </c>
      <c r="H239" s="42">
        <v>43272</v>
      </c>
      <c r="I239" s="41"/>
      <c r="J239" s="41" t="s">
        <v>177</v>
      </c>
      <c r="K239" s="41" t="s">
        <v>503</v>
      </c>
      <c r="L239" s="41" t="s">
        <v>10</v>
      </c>
      <c r="M239" s="44">
        <f>_xlfn.XLOOKUP(PreferredList[[#This Row],[Equity_region_alternative]],'[3]# Ratios ORDER'!$A:$A,'[3]# Ratios ORDER'!$B:$B)</f>
        <v>1</v>
      </c>
      <c r="N239" s="46" t="str" cm="1">
        <f t="array" aca="1" ref="N23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39" s="41"/>
      <c r="P239" s="42"/>
      <c r="Q239" s="46" t="str" cm="1">
        <f t="array" aca="1" ref="Q23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39" s="41" t="s">
        <v>559</v>
      </c>
      <c r="S239" s="41"/>
      <c r="T239" s="41"/>
      <c r="U239" s="41"/>
      <c r="V239" s="41"/>
      <c r="W239" s="47"/>
      <c r="X239" s="50" t="b">
        <f ca="1">OR(PreferredList[[#This Row],[Fund_balanced_exists]:[Fund_privateclient_or_AIM_exists]])</f>
        <v>1</v>
      </c>
      <c r="Y23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3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3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3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3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3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0" spans="1:30" ht="75" customHeight="1" x14ac:dyDescent="0.25">
      <c r="A240" s="40" t="s">
        <v>476</v>
      </c>
      <c r="B240" s="41" t="s">
        <v>304</v>
      </c>
      <c r="C240" s="81" t="s">
        <v>1162</v>
      </c>
      <c r="D240" s="81" t="s">
        <v>790</v>
      </c>
      <c r="E240" s="81" t="e" cm="1">
        <f t="array" aca="1" ref="E240" ca="1">_xll.BDP(PreferredList[[#This Row],[Bloomberg_ticker]],"CITY_OF_DOMICILE")</f>
        <v>#NAME?</v>
      </c>
      <c r="F240" s="41" t="s">
        <v>9</v>
      </c>
      <c r="G240" s="41" t="s">
        <v>489</v>
      </c>
      <c r="H240" s="42">
        <v>43270</v>
      </c>
      <c r="I240" s="41"/>
      <c r="J240" s="41" t="s">
        <v>10</v>
      </c>
      <c r="K240" s="41" t="s">
        <v>503</v>
      </c>
      <c r="L240" s="47" t="s">
        <v>10</v>
      </c>
      <c r="M240" s="44">
        <f>_xlfn.XLOOKUP(PreferredList[[#This Row],[Equity_region_alternative]],'[3]# Ratios ORDER'!$A:$A,'[3]# Ratios ORDER'!$B:$B)</f>
        <v>1</v>
      </c>
      <c r="N240" s="46" t="str" cm="1">
        <f t="array" aca="1" ref="N24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0" s="41" t="s">
        <v>63</v>
      </c>
      <c r="P240" s="42"/>
      <c r="Q240" s="46" t="str" cm="1">
        <f t="array" aca="1" ref="Q24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0" s="41" t="s">
        <v>559</v>
      </c>
      <c r="S240" s="41"/>
      <c r="T240" s="41"/>
      <c r="U240" s="41"/>
      <c r="V240" s="41"/>
      <c r="W240" s="47"/>
      <c r="X240" s="50" t="b">
        <f ca="1">OR(PreferredList[[#This Row],[Fund_balanced_exists]:[Fund_privateclient_or_AIM_exists]])</f>
        <v>1</v>
      </c>
      <c r="Y24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4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4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1" spans="1:30" ht="75" customHeight="1" x14ac:dyDescent="0.25">
      <c r="A241" s="40" t="s">
        <v>222</v>
      </c>
      <c r="B241" s="41" t="s">
        <v>1048</v>
      </c>
      <c r="C241" s="81" t="s">
        <v>1103</v>
      </c>
      <c r="D241" s="81" t="s">
        <v>787</v>
      </c>
      <c r="E241" s="81" t="e" cm="1">
        <f t="array" aca="1" ref="E241" ca="1">_xll.BDP(PreferredList[[#This Row],[Bloomberg_ticker]],"CITY_OF_DOMICILE")</f>
        <v>#NAME?</v>
      </c>
      <c r="F241" s="41" t="s">
        <v>9</v>
      </c>
      <c r="G241" s="41" t="s">
        <v>492</v>
      </c>
      <c r="H241" s="42">
        <v>43270</v>
      </c>
      <c r="I241" s="41"/>
      <c r="J241" s="41" t="s">
        <v>144</v>
      </c>
      <c r="K241" s="41" t="s">
        <v>141</v>
      </c>
      <c r="L241" s="41" t="s">
        <v>140</v>
      </c>
      <c r="M241" s="44">
        <f>_xlfn.XLOOKUP(PreferredList[[#This Row],[Equity_region_alternative]],'[3]# Ratios ORDER'!$A:$A,'[3]# Ratios ORDER'!$B:$B)</f>
        <v>2</v>
      </c>
      <c r="N241" s="46" t="str" cm="1">
        <f t="array" aca="1" ref="N24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1" s="41"/>
      <c r="P241" s="42"/>
      <c r="Q241" s="46" t="str" cm="1">
        <f t="array" aca="1" ref="Q24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1" s="41" t="s">
        <v>559</v>
      </c>
      <c r="S241" s="41"/>
      <c r="T241" s="41"/>
      <c r="U241" s="41"/>
      <c r="V241" s="41"/>
      <c r="W241" s="47"/>
      <c r="X241" s="50" t="b">
        <f ca="1">OR(PreferredList[[#This Row],[Fund_balanced_exists]:[Fund_privateclient_or_AIM_exists]])</f>
        <v>0</v>
      </c>
      <c r="Y24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2" spans="1:30" ht="75" customHeight="1" x14ac:dyDescent="0.25">
      <c r="A242" s="40" t="s">
        <v>346</v>
      </c>
      <c r="B242" s="41" t="s">
        <v>347</v>
      </c>
      <c r="C242" s="81" t="s">
        <v>1193</v>
      </c>
      <c r="D242" s="81" t="s">
        <v>793</v>
      </c>
      <c r="E242" s="81" t="e" cm="1">
        <f t="array" aca="1" ref="E242" ca="1">_xll.BDP(PreferredList[[#This Row],[Bloomberg_ticker]],"CITY_OF_DOMICILE")</f>
        <v>#NAME?</v>
      </c>
      <c r="F242" s="41" t="s">
        <v>9</v>
      </c>
      <c r="G242" s="41" t="s">
        <v>492</v>
      </c>
      <c r="H242" s="42">
        <v>43266</v>
      </c>
      <c r="I242" s="41"/>
      <c r="J242" s="41" t="s">
        <v>177</v>
      </c>
      <c r="K242" s="41" t="s">
        <v>503</v>
      </c>
      <c r="L242" s="41" t="s">
        <v>10</v>
      </c>
      <c r="M242" s="44">
        <f>_xlfn.XLOOKUP(PreferredList[[#This Row],[Equity_region_alternative]],'[3]# Ratios ORDER'!$A:$A,'[3]# Ratios ORDER'!$B:$B)</f>
        <v>1</v>
      </c>
      <c r="N242" s="46" t="str" cm="1">
        <f t="array" aca="1" ref="N24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2" s="41"/>
      <c r="P242" s="42"/>
      <c r="Q242" s="46" t="str" cm="1">
        <f t="array" aca="1" ref="Q24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2" s="41"/>
      <c r="S242" s="41" t="s">
        <v>559</v>
      </c>
      <c r="T242" s="41"/>
      <c r="U242" s="41"/>
      <c r="V242" s="41"/>
      <c r="W242" s="47"/>
      <c r="X242" s="50" t="b">
        <f ca="1">OR(PreferredList[[#This Row],[Fund_balanced_exists]:[Fund_privateclient_or_AIM_exists]])</f>
        <v>1</v>
      </c>
      <c r="Y24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4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4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4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3" spans="1:30" ht="75" customHeight="1" x14ac:dyDescent="0.25">
      <c r="A243" s="40" t="s">
        <v>194</v>
      </c>
      <c r="B243" s="41" t="s">
        <v>195</v>
      </c>
      <c r="C243" s="81" t="s">
        <v>1194</v>
      </c>
      <c r="D243" s="81" t="s">
        <v>791</v>
      </c>
      <c r="E243" s="81" t="e" cm="1">
        <f t="array" aca="1" ref="E243" ca="1">_xll.BDP(PreferredList[[#This Row],[Bloomberg_ticker]],"CITY_OF_DOMICILE")</f>
        <v>#NAME?</v>
      </c>
      <c r="F243" s="41" t="s">
        <v>9</v>
      </c>
      <c r="G243" s="41" t="s">
        <v>489</v>
      </c>
      <c r="H243" s="42">
        <v>43265</v>
      </c>
      <c r="I243" s="41" t="s">
        <v>196</v>
      </c>
      <c r="J243" s="41" t="s">
        <v>22</v>
      </c>
      <c r="K243" s="41" t="s">
        <v>503</v>
      </c>
      <c r="L243" s="41" t="s">
        <v>784</v>
      </c>
      <c r="M243" s="44">
        <f>_xlfn.XLOOKUP(PreferredList[[#This Row],[Equity_region_alternative]],'[3]# Ratios ORDER'!$A:$A,'[3]# Ratios ORDER'!$B:$B)</f>
        <v>11</v>
      </c>
      <c r="N243" s="46" t="str" cm="1">
        <f t="array" aca="1" ref="N24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3" s="41" t="s">
        <v>63</v>
      </c>
      <c r="P243" s="42"/>
      <c r="Q243" s="46" t="str" cm="1">
        <f t="array" aca="1" ref="Q24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3" s="41"/>
      <c r="S243" s="41"/>
      <c r="T243" s="41"/>
      <c r="U243" s="41"/>
      <c r="V243" s="41"/>
      <c r="W243" s="47" t="s">
        <v>559</v>
      </c>
      <c r="X243" s="50" t="b">
        <f ca="1">OR(PreferredList[[#This Row],[Fund_balanced_exists]:[Fund_privateclient_or_AIM_exists]])</f>
        <v>1</v>
      </c>
      <c r="Y24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244" spans="1:30" ht="75" customHeight="1" x14ac:dyDescent="0.25">
      <c r="A244" s="40" t="s">
        <v>44</v>
      </c>
      <c r="B244" s="41"/>
      <c r="C244" s="81" t="s">
        <v>1112</v>
      </c>
      <c r="D244" s="81" t="s">
        <v>1112</v>
      </c>
      <c r="E244" s="81" t="e" cm="1">
        <f t="array" aca="1" ref="E244" ca="1">_xll.BDP(PreferredList[[#This Row],[Bloomberg_ticker]],"CITY_OF_DOMICILE")</f>
        <v>#NAME?</v>
      </c>
      <c r="F244" s="41" t="s">
        <v>9</v>
      </c>
      <c r="G244" s="41" t="s">
        <v>494</v>
      </c>
      <c r="H244" s="42">
        <v>43262</v>
      </c>
      <c r="I244" s="41"/>
      <c r="J244" s="41" t="s">
        <v>10</v>
      </c>
      <c r="K244" s="41" t="s">
        <v>503</v>
      </c>
      <c r="L244" s="41" t="s">
        <v>10</v>
      </c>
      <c r="M244" s="44">
        <f>_xlfn.XLOOKUP(PreferredList[[#This Row],[Equity_region_alternative]],'[3]# Ratios ORDER'!$A:$A,'[3]# Ratios ORDER'!$B:$B)</f>
        <v>1</v>
      </c>
      <c r="N244" s="46" t="str" cm="1">
        <f t="array" aca="1" ref="N24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4" s="41"/>
      <c r="P244" s="42"/>
      <c r="Q244" s="46" t="str" cm="1">
        <f t="array" aca="1" ref="Q24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4" s="41"/>
      <c r="S244" s="41" t="s">
        <v>560</v>
      </c>
      <c r="T244" s="41"/>
      <c r="U244" s="41"/>
      <c r="V244" s="41"/>
      <c r="W244" s="47"/>
      <c r="X244" s="50" t="b">
        <f ca="1">OR(PreferredList[[#This Row],[Fund_balanced_exists]:[Fund_privateclient_or_AIM_exists]])</f>
        <v>0</v>
      </c>
      <c r="Y24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5" spans="1:30" ht="75" customHeight="1" x14ac:dyDescent="0.25">
      <c r="A245" s="40" t="s">
        <v>43</v>
      </c>
      <c r="B245" s="41"/>
      <c r="C245" s="81" t="s">
        <v>1112</v>
      </c>
      <c r="D245" s="81" t="s">
        <v>1112</v>
      </c>
      <c r="E245" s="81" t="e" cm="1">
        <f t="array" aca="1" ref="E245" ca="1">_xll.BDP(PreferredList[[#This Row],[Bloomberg_ticker]],"CITY_OF_DOMICILE")</f>
        <v>#NAME?</v>
      </c>
      <c r="F245" s="41" t="s">
        <v>9</v>
      </c>
      <c r="G245" s="41" t="s">
        <v>494</v>
      </c>
      <c r="H245" s="42">
        <v>43252</v>
      </c>
      <c r="I245" s="41"/>
      <c r="J245" s="41" t="s">
        <v>502</v>
      </c>
      <c r="K245" s="41" t="s">
        <v>524</v>
      </c>
      <c r="L245" s="41" t="s">
        <v>140</v>
      </c>
      <c r="M245" s="44">
        <f>_xlfn.XLOOKUP(PreferredList[[#This Row],[Equity_region_alternative]],'[3]# Ratios ORDER'!$A:$A,'[3]# Ratios ORDER'!$B:$B)</f>
        <v>2</v>
      </c>
      <c r="N245" s="46" t="str" cm="1">
        <f t="array" aca="1" ref="N24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5" s="41"/>
      <c r="P245" s="42"/>
      <c r="Q245" s="46" t="str" cm="1">
        <f t="array" aca="1" ref="Q24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5" s="41" t="s">
        <v>560</v>
      </c>
      <c r="S245" s="41"/>
      <c r="T245" s="41" t="s">
        <v>560</v>
      </c>
      <c r="U245" s="41" t="s">
        <v>560</v>
      </c>
      <c r="V245" s="41"/>
      <c r="W245" s="47"/>
      <c r="X245" s="50" t="b">
        <f ca="1">OR(PreferredList[[#This Row],[Fund_balanced_exists]:[Fund_privateclient_or_AIM_exists]])</f>
        <v>0</v>
      </c>
      <c r="Y24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6" spans="1:30" ht="75" customHeight="1" x14ac:dyDescent="0.25">
      <c r="A246" s="40" t="s">
        <v>179</v>
      </c>
      <c r="B246" s="41" t="s">
        <v>649</v>
      </c>
      <c r="C246" s="81" t="s">
        <v>1102</v>
      </c>
      <c r="D246" s="81" t="s">
        <v>793</v>
      </c>
      <c r="E246" s="81" t="e" cm="1">
        <f t="array" aca="1" ref="E246" ca="1">_xll.BDP(PreferredList[[#This Row],[Bloomberg_ticker]],"CITY_OF_DOMICILE")</f>
        <v>#NAME?</v>
      </c>
      <c r="F246" s="41" t="s">
        <v>9</v>
      </c>
      <c r="G246" s="41" t="s">
        <v>489</v>
      </c>
      <c r="H246" s="42">
        <v>43241</v>
      </c>
      <c r="I246" s="41"/>
      <c r="J246" s="41" t="s">
        <v>513</v>
      </c>
      <c r="K246" s="41" t="s">
        <v>136</v>
      </c>
      <c r="L246" s="41" t="s">
        <v>630</v>
      </c>
      <c r="M246" s="44">
        <f>_xlfn.XLOOKUP(PreferredList[[#This Row],[Equity_region_alternative]],'[3]# Ratios ORDER'!$A:$A,'[3]# Ratios ORDER'!$B:$B)</f>
        <v>10</v>
      </c>
      <c r="N246" s="46" t="str" cm="1">
        <f t="array" aca="1" ref="N24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6" s="41"/>
      <c r="P246" s="42"/>
      <c r="Q246" s="46" t="str" cm="1">
        <f t="array" aca="1" ref="Q24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6" s="41"/>
      <c r="S246" s="41"/>
      <c r="T246" s="41"/>
      <c r="U246" s="41"/>
      <c r="V246" s="41" t="s">
        <v>559</v>
      </c>
      <c r="W246" s="47"/>
      <c r="X246" s="48" t="b">
        <f ca="1">OR(PreferredList[[#This Row],[Fund_balanced_exists]:[Fund_privateclient_or_AIM_exists]])</f>
        <v>0</v>
      </c>
      <c r="Y246"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6"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6"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6"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6"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6"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7" spans="1:30" ht="75" customHeight="1" x14ac:dyDescent="0.25">
      <c r="A247" s="40" t="s">
        <v>191</v>
      </c>
      <c r="B247" s="41" t="s">
        <v>192</v>
      </c>
      <c r="C247" s="81" t="s">
        <v>1064</v>
      </c>
      <c r="D247" s="81" t="s">
        <v>790</v>
      </c>
      <c r="E247" s="81" t="e" cm="1">
        <f t="array" aca="1" ref="E247" ca="1">_xll.BDP(PreferredList[[#This Row],[Bloomberg_ticker]],"CITY_OF_DOMICILE")</f>
        <v>#NAME?</v>
      </c>
      <c r="F247" s="41" t="s">
        <v>9</v>
      </c>
      <c r="G247" s="41" t="s">
        <v>489</v>
      </c>
      <c r="H247" s="42">
        <v>43234</v>
      </c>
      <c r="I247" s="41" t="s">
        <v>193</v>
      </c>
      <c r="J247" s="41" t="s">
        <v>177</v>
      </c>
      <c r="K247" s="41" t="s">
        <v>503</v>
      </c>
      <c r="L247" s="41" t="s">
        <v>10</v>
      </c>
      <c r="M247" s="44">
        <f>_xlfn.XLOOKUP(PreferredList[[#This Row],[Equity_region_alternative]],'[3]# Ratios ORDER'!$A:$A,'[3]# Ratios ORDER'!$B:$B)</f>
        <v>1</v>
      </c>
      <c r="N247" s="46" t="str" cm="1">
        <f t="array" aca="1" ref="N24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7" s="41" t="s">
        <v>63</v>
      </c>
      <c r="P247" s="42"/>
      <c r="Q247" s="46" t="str" cm="1">
        <f t="array" aca="1" ref="Q24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7" s="41" t="s">
        <v>559</v>
      </c>
      <c r="S247" s="41" t="s">
        <v>559</v>
      </c>
      <c r="T247" s="41"/>
      <c r="U247" s="41" t="s">
        <v>559</v>
      </c>
      <c r="V247" s="41"/>
      <c r="W247" s="47"/>
      <c r="X247" s="50" t="b">
        <f ca="1">OR(PreferredList[[#This Row],[Fund_balanced_exists]:[Fund_privateclient_or_AIM_exists]])</f>
        <v>0</v>
      </c>
      <c r="Y24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8" spans="1:30" ht="75" customHeight="1" x14ac:dyDescent="0.25">
      <c r="A248" s="40" t="s">
        <v>475</v>
      </c>
      <c r="B248" s="41" t="s">
        <v>387</v>
      </c>
      <c r="C248" s="81" t="s">
        <v>1161</v>
      </c>
      <c r="D248" s="81" t="s">
        <v>787</v>
      </c>
      <c r="E248" s="81" t="e" cm="1">
        <f t="array" aca="1" ref="E248" ca="1">_xll.BDP(PreferredList[[#This Row],[Bloomberg_ticker]],"CITY_OF_DOMICILE")</f>
        <v>#NAME?</v>
      </c>
      <c r="F248" s="41" t="s">
        <v>9</v>
      </c>
      <c r="G248" s="41" t="s">
        <v>492</v>
      </c>
      <c r="H248" s="42">
        <v>43234</v>
      </c>
      <c r="I248" s="41"/>
      <c r="J248" s="41" t="s">
        <v>148</v>
      </c>
      <c r="K248" s="41" t="s">
        <v>517</v>
      </c>
      <c r="L248" s="41" t="s">
        <v>631</v>
      </c>
      <c r="M248" s="44">
        <f>_xlfn.XLOOKUP(PreferredList[[#This Row],[Equity_region_alternative]],'[3]# Ratios ORDER'!$A:$A,'[3]# Ratios ORDER'!$B:$B)</f>
        <v>8</v>
      </c>
      <c r="N248" s="46" t="str" cm="1">
        <f t="array" aca="1" ref="N24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8" s="41"/>
      <c r="P248" s="42"/>
      <c r="Q248" s="46" t="str" cm="1">
        <f t="array" aca="1" ref="Q24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8" s="41" t="s">
        <v>559</v>
      </c>
      <c r="S248" s="41"/>
      <c r="T248" s="41"/>
      <c r="U248" s="41"/>
      <c r="V248" s="41"/>
      <c r="W248" s="47"/>
      <c r="X248" s="50" t="b">
        <f ca="1">OR(PreferredList[[#This Row],[Fund_balanced_exists]:[Fund_privateclient_or_AIM_exists]])</f>
        <v>1</v>
      </c>
      <c r="Y24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4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4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4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49" spans="1:30" ht="75" customHeight="1" x14ac:dyDescent="0.25">
      <c r="A249" s="40" t="s">
        <v>42</v>
      </c>
      <c r="B249" s="41"/>
      <c r="C249" s="81" t="s">
        <v>1112</v>
      </c>
      <c r="D249" s="81" t="s">
        <v>1112</v>
      </c>
      <c r="E249" s="81" t="e" cm="1">
        <f t="array" aca="1" ref="E249" ca="1">_xll.BDP(PreferredList[[#This Row],[Bloomberg_ticker]],"CITY_OF_DOMICILE")</f>
        <v>#NAME?</v>
      </c>
      <c r="F249" s="41" t="s">
        <v>9</v>
      </c>
      <c r="G249" s="41" t="s">
        <v>494</v>
      </c>
      <c r="H249" s="42">
        <v>43220</v>
      </c>
      <c r="I249" s="41"/>
      <c r="J249" s="41" t="s">
        <v>502</v>
      </c>
      <c r="K249" s="41" t="s">
        <v>516</v>
      </c>
      <c r="L249" s="41" t="s">
        <v>140</v>
      </c>
      <c r="M249" s="44">
        <f>_xlfn.XLOOKUP(PreferredList[[#This Row],[Equity_region_alternative]],'[3]# Ratios ORDER'!$A:$A,'[3]# Ratios ORDER'!$B:$B)</f>
        <v>2</v>
      </c>
      <c r="N249" s="46" t="str" cm="1">
        <f t="array" aca="1" ref="N24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49" s="41"/>
      <c r="P249" s="42"/>
      <c r="Q249" s="46" t="str" cm="1">
        <f t="array" aca="1" ref="Q24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49" s="41"/>
      <c r="S249" s="41"/>
      <c r="T249" s="41" t="s">
        <v>560</v>
      </c>
      <c r="U249" s="41" t="s">
        <v>560</v>
      </c>
      <c r="V249" s="41"/>
      <c r="W249" s="47"/>
      <c r="X249" s="50" t="b">
        <f ca="1">OR(PreferredList[[#This Row],[Fund_balanced_exists]:[Fund_privateclient_or_AIM_exists]])</f>
        <v>0</v>
      </c>
      <c r="Y24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4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4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4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4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4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0" spans="1:30" ht="75" customHeight="1" x14ac:dyDescent="0.25">
      <c r="A250" s="40" t="s">
        <v>41</v>
      </c>
      <c r="B250" s="41"/>
      <c r="C250" s="81" t="s">
        <v>1112</v>
      </c>
      <c r="D250" s="81" t="s">
        <v>1112</v>
      </c>
      <c r="E250" s="81" t="e" cm="1">
        <f t="array" aca="1" ref="E250" ca="1">_xll.BDP(PreferredList[[#This Row],[Bloomberg_ticker]],"CITY_OF_DOMICILE")</f>
        <v>#NAME?</v>
      </c>
      <c r="F250" s="41" t="s">
        <v>9</v>
      </c>
      <c r="G250" s="41" t="s">
        <v>494</v>
      </c>
      <c r="H250" s="42">
        <v>43208</v>
      </c>
      <c r="I250" s="41"/>
      <c r="J250" s="41" t="s">
        <v>148</v>
      </c>
      <c r="K250" s="41" t="s">
        <v>515</v>
      </c>
      <c r="L250" s="41" t="s">
        <v>631</v>
      </c>
      <c r="M250" s="44">
        <f>_xlfn.XLOOKUP(PreferredList[[#This Row],[Equity_region_alternative]],'[3]# Ratios ORDER'!$A:$A,'[3]# Ratios ORDER'!$B:$B)</f>
        <v>8</v>
      </c>
      <c r="N250" s="46" t="str" cm="1">
        <f t="array" aca="1" ref="N25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0" s="41"/>
      <c r="P250" s="42"/>
      <c r="Q250" s="46" t="str" cm="1">
        <f t="array" aca="1" ref="Q25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0" s="41"/>
      <c r="S250" s="41"/>
      <c r="T250" s="41"/>
      <c r="U250" s="41"/>
      <c r="V250" s="41" t="s">
        <v>560</v>
      </c>
      <c r="W250" s="47"/>
      <c r="X250" s="50" t="b">
        <f ca="1">OR(PreferredList[[#This Row],[Fund_balanced_exists]:[Fund_privateclient_or_AIM_exists]])</f>
        <v>0</v>
      </c>
      <c r="Y25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1" spans="1:30" ht="75" customHeight="1" x14ac:dyDescent="0.25">
      <c r="A251" s="40" t="s">
        <v>39</v>
      </c>
      <c r="B251" s="41" t="s">
        <v>696</v>
      </c>
      <c r="C251" s="81" t="s">
        <v>1195</v>
      </c>
      <c r="D251" s="81" t="s">
        <v>792</v>
      </c>
      <c r="E251" s="81" t="e" cm="1">
        <f t="array" aca="1" ref="E251" ca="1">_xll.BDP(PreferredList[[#This Row],[Bloomberg_ticker]],"CITY_OF_DOMICILE")</f>
        <v>#NAME?</v>
      </c>
      <c r="F251" s="41" t="s">
        <v>9</v>
      </c>
      <c r="G251" s="41" t="s">
        <v>494</v>
      </c>
      <c r="H251" s="42">
        <v>43188</v>
      </c>
      <c r="I251" s="41"/>
      <c r="J251" s="41" t="s">
        <v>148</v>
      </c>
      <c r="K251" s="41" t="s">
        <v>478</v>
      </c>
      <c r="L251" s="41" t="s">
        <v>631</v>
      </c>
      <c r="M251" s="44">
        <f>_xlfn.XLOOKUP(PreferredList[[#This Row],[Equity_region_alternative]],'[3]# Ratios ORDER'!$A:$A,'[3]# Ratios ORDER'!$B:$B)</f>
        <v>8</v>
      </c>
      <c r="N251" s="46" t="str" cm="1">
        <f t="array" aca="1" ref="N25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1" s="41"/>
      <c r="P251" s="42"/>
      <c r="Q251" s="46" t="str" cm="1">
        <f t="array" aca="1" ref="Q25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1" s="41"/>
      <c r="S251" s="41" t="s">
        <v>560</v>
      </c>
      <c r="T251" s="41"/>
      <c r="U251" s="41"/>
      <c r="V251" s="41"/>
      <c r="W251" s="47"/>
      <c r="X251" s="50" t="b">
        <f ca="1">OR(PreferredList[[#This Row],[Fund_balanced_exists]:[Fund_privateclient_or_AIM_exists]])</f>
        <v>1</v>
      </c>
      <c r="Y25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5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2" spans="1:30" ht="75" customHeight="1" x14ac:dyDescent="0.25">
      <c r="A252" s="40" t="s">
        <v>127</v>
      </c>
      <c r="B252" s="41"/>
      <c r="C252" s="81" t="s">
        <v>1112</v>
      </c>
      <c r="D252" s="81" t="s">
        <v>1112</v>
      </c>
      <c r="E252" s="81" t="e" cm="1">
        <f t="array" aca="1" ref="E252" ca="1">_xll.BDP(PreferredList[[#This Row],[Bloomberg_ticker]],"CITY_OF_DOMICILE")</f>
        <v>#NAME?</v>
      </c>
      <c r="F252" s="41" t="s">
        <v>9</v>
      </c>
      <c r="G252" s="41" t="s">
        <v>494</v>
      </c>
      <c r="H252" s="42">
        <v>43188</v>
      </c>
      <c r="I252" s="41"/>
      <c r="J252" s="41" t="s">
        <v>148</v>
      </c>
      <c r="K252" s="41" t="s">
        <v>515</v>
      </c>
      <c r="L252" s="47" t="s">
        <v>631</v>
      </c>
      <c r="M252" s="44">
        <f>_xlfn.XLOOKUP(PreferredList[[#This Row],[Equity_region_alternative]],'[3]# Ratios ORDER'!$A:$A,'[3]# Ratios ORDER'!$B:$B)</f>
        <v>8</v>
      </c>
      <c r="N252" s="46" t="str" cm="1">
        <f t="array" aca="1" ref="N25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2" s="41"/>
      <c r="P252" s="42"/>
      <c r="Q252" s="46" t="str" cm="1">
        <f t="array" aca="1" ref="Q25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2" s="41"/>
      <c r="S252" s="41" t="s">
        <v>560</v>
      </c>
      <c r="T252" s="41"/>
      <c r="U252" s="41"/>
      <c r="V252" s="41"/>
      <c r="W252" s="47"/>
      <c r="X252" s="50" t="b">
        <f ca="1">OR(PreferredList[[#This Row],[Fund_balanced_exists]:[Fund_privateclient_or_AIM_exists]])</f>
        <v>0</v>
      </c>
      <c r="Y25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3" spans="1:30" ht="75" customHeight="1" x14ac:dyDescent="0.25">
      <c r="A253" s="40" t="s">
        <v>40</v>
      </c>
      <c r="B253" s="41" t="s">
        <v>691</v>
      </c>
      <c r="C253" s="81" t="s">
        <v>1072</v>
      </c>
      <c r="D253" s="81" t="s">
        <v>793</v>
      </c>
      <c r="E253" s="81" t="e" cm="1">
        <f t="array" aca="1" ref="E253" ca="1">_xll.BDP(PreferredList[[#This Row],[Bloomberg_ticker]],"CITY_OF_DOMICILE")</f>
        <v>#NAME?</v>
      </c>
      <c r="F253" s="41" t="s">
        <v>9</v>
      </c>
      <c r="G253" s="41" t="s">
        <v>494</v>
      </c>
      <c r="H253" s="42">
        <v>43188</v>
      </c>
      <c r="I253" s="41"/>
      <c r="J253" s="41" t="s">
        <v>148</v>
      </c>
      <c r="K253" s="41" t="s">
        <v>478</v>
      </c>
      <c r="L253" s="41" t="s">
        <v>631</v>
      </c>
      <c r="M253" s="44">
        <f>_xlfn.XLOOKUP(PreferredList[[#This Row],[Equity_region_alternative]],'[3]# Ratios ORDER'!$A:$A,'[3]# Ratios ORDER'!$B:$B)</f>
        <v>8</v>
      </c>
      <c r="N253" s="46" t="str" cm="1">
        <f t="array" aca="1" ref="N25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3" s="41"/>
      <c r="P253" s="42"/>
      <c r="Q253" s="46" t="str" cm="1">
        <f t="array" aca="1" ref="Q25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3" s="41"/>
      <c r="S253" s="41" t="s">
        <v>560</v>
      </c>
      <c r="T253" s="41"/>
      <c r="U253" s="41"/>
      <c r="V253" s="41"/>
      <c r="W253" s="47"/>
      <c r="X253" s="50" t="b">
        <f ca="1">OR(PreferredList[[#This Row],[Fund_balanced_exists]:[Fund_privateclient_or_AIM_exists]])</f>
        <v>0</v>
      </c>
      <c r="Y25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4" spans="1:30" ht="75" customHeight="1" x14ac:dyDescent="0.25">
      <c r="A254" s="40" t="s">
        <v>38</v>
      </c>
      <c r="B254" s="41" t="s">
        <v>716</v>
      </c>
      <c r="C254" s="81" t="s">
        <v>1196</v>
      </c>
      <c r="D254" s="81" t="s">
        <v>787</v>
      </c>
      <c r="E254" s="81" t="e" cm="1">
        <f t="array" aca="1" ref="E254" ca="1">_xll.BDP(PreferredList[[#This Row],[Bloomberg_ticker]],"CITY_OF_DOMICILE")</f>
        <v>#NAME?</v>
      </c>
      <c r="F254" s="41" t="s">
        <v>9</v>
      </c>
      <c r="G254" s="41" t="s">
        <v>494</v>
      </c>
      <c r="H254" s="42">
        <v>43180</v>
      </c>
      <c r="I254" s="41"/>
      <c r="J254" s="41" t="s">
        <v>199</v>
      </c>
      <c r="K254" s="41" t="s">
        <v>504</v>
      </c>
      <c r="L254" s="41" t="s">
        <v>629</v>
      </c>
      <c r="M254" s="44">
        <f>_xlfn.XLOOKUP(PreferredList[[#This Row],[Equity_region_alternative]],'[3]# Ratios ORDER'!$A:$A,'[3]# Ratios ORDER'!$B:$B)</f>
        <v>4</v>
      </c>
      <c r="N254" s="46" t="str" cm="1">
        <f t="array" aca="1" ref="N25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4" s="41"/>
      <c r="P254" s="42"/>
      <c r="Q254" s="46" t="str" cm="1">
        <f t="array" aca="1" ref="Q25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4" s="41" t="s">
        <v>560</v>
      </c>
      <c r="S254" s="41"/>
      <c r="T254" s="41"/>
      <c r="U254" s="41"/>
      <c r="V254" s="41"/>
      <c r="W254" s="47"/>
      <c r="X254" s="50" t="b">
        <f ca="1">OR(PreferredList[[#This Row],[Fund_balanced_exists]:[Fund_privateclient_or_AIM_exists]])</f>
        <v>0</v>
      </c>
      <c r="Y25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5" spans="1:30" ht="75" customHeight="1" x14ac:dyDescent="0.25">
      <c r="A255" s="40" t="s">
        <v>37</v>
      </c>
      <c r="B255" s="41"/>
      <c r="C255" s="81" t="s">
        <v>1112</v>
      </c>
      <c r="D255" s="81" t="s">
        <v>1112</v>
      </c>
      <c r="E255" s="81" t="e" cm="1">
        <f t="array" aca="1" ref="E255" ca="1">_xll.BDP(PreferredList[[#This Row],[Bloomberg_ticker]],"CITY_OF_DOMICILE")</f>
        <v>#NAME?</v>
      </c>
      <c r="F255" s="41" t="s">
        <v>9</v>
      </c>
      <c r="G255" s="41" t="s">
        <v>494</v>
      </c>
      <c r="H255" s="42">
        <v>43167</v>
      </c>
      <c r="I255" s="41"/>
      <c r="J255" s="41" t="s">
        <v>22</v>
      </c>
      <c r="K255" s="41" t="s">
        <v>503</v>
      </c>
      <c r="L255" s="41" t="s">
        <v>784</v>
      </c>
      <c r="M255" s="44">
        <f>_xlfn.XLOOKUP(PreferredList[[#This Row],[Equity_region_alternative]],'[3]# Ratios ORDER'!$A:$A,'[3]# Ratios ORDER'!$B:$B)</f>
        <v>11</v>
      </c>
      <c r="N255" s="46" t="str" cm="1">
        <f t="array" aca="1" ref="N25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5" s="41"/>
      <c r="P255" s="42"/>
      <c r="Q255" s="46" t="str" cm="1">
        <f t="array" aca="1" ref="Q25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5" s="41"/>
      <c r="S255" s="41"/>
      <c r="T255" s="41"/>
      <c r="U255" s="41"/>
      <c r="V255" s="41"/>
      <c r="W255" s="47" t="s">
        <v>560</v>
      </c>
      <c r="X255" s="50" t="b">
        <f ca="1">OR(PreferredList[[#This Row],[Fund_balanced_exists]:[Fund_privateclient_or_AIM_exists]])</f>
        <v>0</v>
      </c>
      <c r="Y25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6" spans="1:30" ht="75" customHeight="1" x14ac:dyDescent="0.25">
      <c r="A256" s="40" t="s">
        <v>36</v>
      </c>
      <c r="B256" s="41"/>
      <c r="C256" s="81" t="s">
        <v>1112</v>
      </c>
      <c r="D256" s="81" t="s">
        <v>1112</v>
      </c>
      <c r="E256" s="81" t="e" cm="1">
        <f t="array" aca="1" ref="E256" ca="1">_xll.BDP(PreferredList[[#This Row],[Bloomberg_ticker]],"CITY_OF_DOMICILE")</f>
        <v>#NAME?</v>
      </c>
      <c r="F256" s="41" t="s">
        <v>9</v>
      </c>
      <c r="G256" s="41" t="s">
        <v>494</v>
      </c>
      <c r="H256" s="42">
        <v>43146</v>
      </c>
      <c r="I256" s="41"/>
      <c r="J256" s="41" t="s">
        <v>10</v>
      </c>
      <c r="K256" s="41" t="s">
        <v>503</v>
      </c>
      <c r="L256" s="41" t="s">
        <v>10</v>
      </c>
      <c r="M256" s="44">
        <f>_xlfn.XLOOKUP(PreferredList[[#This Row],[Equity_region_alternative]],'[3]# Ratios ORDER'!$A:$A,'[3]# Ratios ORDER'!$B:$B)</f>
        <v>1</v>
      </c>
      <c r="N256" s="46" t="str" cm="1">
        <f t="array" aca="1" ref="N25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6" s="41"/>
      <c r="P256" s="42"/>
      <c r="Q256" s="46" t="str" cm="1">
        <f t="array" aca="1" ref="Q25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6" s="41" t="s">
        <v>560</v>
      </c>
      <c r="S256" s="41" t="s">
        <v>560</v>
      </c>
      <c r="T256" s="41"/>
      <c r="U256" s="41" t="s">
        <v>560</v>
      </c>
      <c r="V256" s="41"/>
      <c r="W256" s="47"/>
      <c r="X256" s="50" t="b">
        <f ca="1">OR(PreferredList[[#This Row],[Fund_balanced_exists]:[Fund_privateclient_or_AIM_exists]])</f>
        <v>0</v>
      </c>
      <c r="Y25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7" spans="1:30" ht="75" customHeight="1" x14ac:dyDescent="0.25">
      <c r="A257" s="40" t="s">
        <v>353</v>
      </c>
      <c r="B257" s="41" t="s">
        <v>354</v>
      </c>
      <c r="C257" s="81" t="s">
        <v>1197</v>
      </c>
      <c r="D257" s="81" t="s">
        <v>793</v>
      </c>
      <c r="E257" s="81" t="e" cm="1">
        <f t="array" aca="1" ref="E257" ca="1">_xll.BDP(PreferredList[[#This Row],[Bloomberg_ticker]],"CITY_OF_DOMICILE")</f>
        <v>#NAME?</v>
      </c>
      <c r="F257" s="41" t="s">
        <v>9</v>
      </c>
      <c r="G257" s="41" t="s">
        <v>492</v>
      </c>
      <c r="H257" s="42">
        <v>43137</v>
      </c>
      <c r="I257" s="41"/>
      <c r="J257" s="41" t="s">
        <v>144</v>
      </c>
      <c r="K257" s="41" t="s">
        <v>516</v>
      </c>
      <c r="L257" s="41" t="s">
        <v>140</v>
      </c>
      <c r="M257" s="44">
        <f>_xlfn.XLOOKUP(PreferredList[[#This Row],[Equity_region_alternative]],'[3]# Ratios ORDER'!$A:$A,'[3]# Ratios ORDER'!$B:$B)</f>
        <v>2</v>
      </c>
      <c r="N257" s="46" t="str" cm="1">
        <f t="array" aca="1" ref="N25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7" s="41"/>
      <c r="P257" s="42"/>
      <c r="Q257" s="46" t="str" cm="1">
        <f t="array" aca="1" ref="Q25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7" s="41"/>
      <c r="S257" s="41"/>
      <c r="T257" s="41" t="s">
        <v>559</v>
      </c>
      <c r="U257" s="41"/>
      <c r="V257" s="41"/>
      <c r="W257" s="47"/>
      <c r="X257" s="50" t="b">
        <f ca="1">OR(PreferredList[[#This Row],[Fund_balanced_exists]:[Fund_privateclient_or_AIM_exists]])</f>
        <v>1</v>
      </c>
      <c r="Y25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5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5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8" spans="1:30" ht="75" customHeight="1" x14ac:dyDescent="0.25">
      <c r="A258" s="40" t="s">
        <v>484</v>
      </c>
      <c r="B258" s="41" t="s">
        <v>337</v>
      </c>
      <c r="C258" s="81" t="s">
        <v>1198</v>
      </c>
      <c r="D258" s="81" t="s">
        <v>792</v>
      </c>
      <c r="E258" s="81" t="e" cm="1">
        <f t="array" aca="1" ref="E258" ca="1">_xll.BDP(PreferredList[[#This Row],[Bloomberg_ticker]],"CITY_OF_DOMICILE")</f>
        <v>#NAME?</v>
      </c>
      <c r="F258" s="41" t="s">
        <v>9</v>
      </c>
      <c r="G258" s="41" t="s">
        <v>492</v>
      </c>
      <c r="H258" s="42">
        <v>43136</v>
      </c>
      <c r="I258" s="41" t="s">
        <v>35</v>
      </c>
      <c r="J258" s="41" t="s">
        <v>10</v>
      </c>
      <c r="K258" s="41" t="s">
        <v>503</v>
      </c>
      <c r="L258" s="41" t="s">
        <v>10</v>
      </c>
      <c r="M258" s="44">
        <f>_xlfn.XLOOKUP(PreferredList[[#This Row],[Equity_region_alternative]],'[3]# Ratios ORDER'!$A:$A,'[3]# Ratios ORDER'!$B:$B)</f>
        <v>1</v>
      </c>
      <c r="N258" s="46" t="str" cm="1">
        <f t="array" aca="1" ref="N25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8" s="41"/>
      <c r="P258" s="42"/>
      <c r="Q258" s="46" t="str" cm="1">
        <f t="array" aca="1" ref="Q25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8" s="41"/>
      <c r="S258" s="41" t="s">
        <v>559</v>
      </c>
      <c r="T258" s="41"/>
      <c r="U258" s="41"/>
      <c r="V258" s="41"/>
      <c r="W258" s="47"/>
      <c r="X258" s="50" t="b">
        <f ca="1">OR(PreferredList[[#This Row],[Fund_balanced_exists]:[Fund_privateclient_or_AIM_exists]])</f>
        <v>1</v>
      </c>
      <c r="Y25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5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5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59" spans="1:30" ht="75" customHeight="1" x14ac:dyDescent="0.25">
      <c r="A259" s="40" t="s">
        <v>34</v>
      </c>
      <c r="B259" s="41"/>
      <c r="C259" s="81" t="s">
        <v>1112</v>
      </c>
      <c r="D259" s="81" t="s">
        <v>1112</v>
      </c>
      <c r="E259" s="81" t="e" cm="1">
        <f t="array" aca="1" ref="E259" ca="1">_xll.BDP(PreferredList[[#This Row],[Bloomberg_ticker]],"CITY_OF_DOMICILE")</f>
        <v>#NAME?</v>
      </c>
      <c r="F259" s="41" t="s">
        <v>9</v>
      </c>
      <c r="G259" s="41" t="s">
        <v>494</v>
      </c>
      <c r="H259" s="42">
        <v>43136</v>
      </c>
      <c r="I259" s="41"/>
      <c r="J259" s="41" t="s">
        <v>10</v>
      </c>
      <c r="K259" s="41" t="s">
        <v>503</v>
      </c>
      <c r="L259" s="41" t="s">
        <v>10</v>
      </c>
      <c r="M259" s="44">
        <f>_xlfn.XLOOKUP(PreferredList[[#This Row],[Equity_region_alternative]],'[3]# Ratios ORDER'!$A:$A,'[3]# Ratios ORDER'!$B:$B)</f>
        <v>1</v>
      </c>
      <c r="N259" s="46" t="str" cm="1">
        <f t="array" aca="1" ref="N25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59" s="41"/>
      <c r="P259" s="42"/>
      <c r="Q259" s="46" t="str" cm="1">
        <f t="array" aca="1" ref="Q25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59" s="41"/>
      <c r="S259" s="41" t="s">
        <v>560</v>
      </c>
      <c r="T259" s="41"/>
      <c r="U259" s="41"/>
      <c r="V259" s="41"/>
      <c r="W259" s="47"/>
      <c r="X259" s="50" t="b">
        <f ca="1">OR(PreferredList[[#This Row],[Fund_balanced_exists]:[Fund_privateclient_or_AIM_exists]])</f>
        <v>0</v>
      </c>
      <c r="Y25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5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5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5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5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5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0" spans="1:30" ht="75" customHeight="1" x14ac:dyDescent="0.25">
      <c r="A260" s="40" t="s">
        <v>188</v>
      </c>
      <c r="B260" s="41" t="s">
        <v>189</v>
      </c>
      <c r="C260" s="81" t="s">
        <v>1081</v>
      </c>
      <c r="D260" s="81" t="s">
        <v>790</v>
      </c>
      <c r="E260" s="81" t="e" cm="1">
        <f t="array" aca="1" ref="E260" ca="1">_xll.BDP(PreferredList[[#This Row],[Bloomberg_ticker]],"CITY_OF_DOMICILE")</f>
        <v>#NAME?</v>
      </c>
      <c r="F260" s="41" t="s">
        <v>9</v>
      </c>
      <c r="G260" s="41" t="s">
        <v>489</v>
      </c>
      <c r="H260" s="42">
        <v>43136</v>
      </c>
      <c r="I260" s="41" t="s">
        <v>190</v>
      </c>
      <c r="J260" s="41" t="s">
        <v>10</v>
      </c>
      <c r="K260" s="41" t="s">
        <v>503</v>
      </c>
      <c r="L260" s="41" t="s">
        <v>10</v>
      </c>
      <c r="M260" s="44">
        <f>_xlfn.XLOOKUP(PreferredList[[#This Row],[Equity_region_alternative]],'[3]# Ratios ORDER'!$A:$A,'[3]# Ratios ORDER'!$B:$B)</f>
        <v>1</v>
      </c>
      <c r="N260" s="46" t="str" cm="1">
        <f t="array" aca="1" ref="N26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0" s="41" t="s">
        <v>63</v>
      </c>
      <c r="P260" s="42"/>
      <c r="Q260" s="46" t="str" cm="1">
        <f t="array" aca="1" ref="Q26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0" s="41"/>
      <c r="S260" s="41" t="s">
        <v>559</v>
      </c>
      <c r="T260" s="41"/>
      <c r="U260" s="41"/>
      <c r="V260" s="41"/>
      <c r="W260" s="47"/>
      <c r="X260" s="50" t="b">
        <f ca="1">OR(PreferredList[[#This Row],[Fund_balanced_exists]:[Fund_privateclient_or_AIM_exists]])</f>
        <v>0</v>
      </c>
      <c r="Y26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1" spans="1:30" ht="75" customHeight="1" x14ac:dyDescent="0.25">
      <c r="A261" s="40" t="s">
        <v>33</v>
      </c>
      <c r="B261" s="41"/>
      <c r="C261" s="81" t="s">
        <v>1112</v>
      </c>
      <c r="D261" s="81" t="s">
        <v>1112</v>
      </c>
      <c r="E261" s="81" t="e" cm="1">
        <f t="array" aca="1" ref="E261" ca="1">_xll.BDP(PreferredList[[#This Row],[Bloomberg_ticker]],"CITY_OF_DOMICILE")</f>
        <v>#NAME?</v>
      </c>
      <c r="F261" s="41" t="s">
        <v>9</v>
      </c>
      <c r="G261" s="41" t="s">
        <v>494</v>
      </c>
      <c r="H261" s="42">
        <v>43133</v>
      </c>
      <c r="I261" s="41"/>
      <c r="J261" s="41" t="s">
        <v>10</v>
      </c>
      <c r="K261" s="41" t="s">
        <v>503</v>
      </c>
      <c r="L261" s="41" t="s">
        <v>10</v>
      </c>
      <c r="M261" s="44">
        <f>_xlfn.XLOOKUP(PreferredList[[#This Row],[Equity_region_alternative]],'[3]# Ratios ORDER'!$A:$A,'[3]# Ratios ORDER'!$B:$B)</f>
        <v>1</v>
      </c>
      <c r="N261" s="46" t="str" cm="1">
        <f t="array" aca="1" ref="N26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1" s="41"/>
      <c r="P261" s="42"/>
      <c r="Q261" s="46" t="str" cm="1">
        <f t="array" aca="1" ref="Q26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1" s="41"/>
      <c r="S261" s="41" t="s">
        <v>560</v>
      </c>
      <c r="T261" s="41"/>
      <c r="U261" s="41"/>
      <c r="V261" s="41"/>
      <c r="W261" s="47"/>
      <c r="X261" s="50" t="b">
        <f ca="1">OR(PreferredList[[#This Row],[Fund_balanced_exists]:[Fund_privateclient_or_AIM_exists]])</f>
        <v>0</v>
      </c>
      <c r="Y26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2" spans="1:30" ht="75" customHeight="1" x14ac:dyDescent="0.25">
      <c r="A262" s="40" t="s">
        <v>32</v>
      </c>
      <c r="B262" s="41"/>
      <c r="C262" s="81" t="s">
        <v>1112</v>
      </c>
      <c r="D262" s="81" t="s">
        <v>1112</v>
      </c>
      <c r="E262" s="81" t="e" cm="1">
        <f t="array" aca="1" ref="E262" ca="1">_xll.BDP(PreferredList[[#This Row],[Bloomberg_ticker]],"CITY_OF_DOMICILE")</f>
        <v>#NAME?</v>
      </c>
      <c r="F262" s="41" t="s">
        <v>9</v>
      </c>
      <c r="G262" s="41" t="s">
        <v>494</v>
      </c>
      <c r="H262" s="42">
        <v>43126</v>
      </c>
      <c r="I262" s="41"/>
      <c r="J262" s="41" t="s">
        <v>199</v>
      </c>
      <c r="K262" s="41" t="s">
        <v>504</v>
      </c>
      <c r="L262" s="47" t="s">
        <v>629</v>
      </c>
      <c r="M262" s="44">
        <f>_xlfn.XLOOKUP(PreferredList[[#This Row],[Equity_region_alternative]],'[3]# Ratios ORDER'!$A:$A,'[3]# Ratios ORDER'!$B:$B)</f>
        <v>4</v>
      </c>
      <c r="N262" s="46" t="str" cm="1">
        <f t="array" aca="1" ref="N26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2" s="41"/>
      <c r="P262" s="42"/>
      <c r="Q262" s="46" t="str" cm="1">
        <f t="array" aca="1" ref="Q26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2" s="41"/>
      <c r="S262" s="41"/>
      <c r="T262" s="41"/>
      <c r="U262" s="41" t="s">
        <v>560</v>
      </c>
      <c r="V262" s="41"/>
      <c r="W262" s="47"/>
      <c r="X262" s="50" t="b">
        <f ca="1">OR(PreferredList[[#This Row],[Fund_balanced_exists]:[Fund_privateclient_or_AIM_exists]])</f>
        <v>0</v>
      </c>
      <c r="Y26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3" spans="1:30" ht="75" customHeight="1" x14ac:dyDescent="0.25">
      <c r="A263" s="40" t="s">
        <v>31</v>
      </c>
      <c r="B263" s="41"/>
      <c r="C263" s="81" t="s">
        <v>1112</v>
      </c>
      <c r="D263" s="81" t="s">
        <v>1112</v>
      </c>
      <c r="E263" s="81" t="e" cm="1">
        <f t="array" aca="1" ref="E263" ca="1">_xll.BDP(PreferredList[[#This Row],[Bloomberg_ticker]],"CITY_OF_DOMICILE")</f>
        <v>#NAME?</v>
      </c>
      <c r="F263" s="41" t="s">
        <v>9</v>
      </c>
      <c r="G263" s="41" t="s">
        <v>494</v>
      </c>
      <c r="H263" s="42">
        <v>43103</v>
      </c>
      <c r="I263" s="41"/>
      <c r="J263" s="41" t="s">
        <v>502</v>
      </c>
      <c r="K263" s="41" t="s">
        <v>516</v>
      </c>
      <c r="L263" s="41" t="s">
        <v>140</v>
      </c>
      <c r="M263" s="44">
        <f>_xlfn.XLOOKUP(PreferredList[[#This Row],[Equity_region_alternative]],'[3]# Ratios ORDER'!$A:$A,'[3]# Ratios ORDER'!$B:$B)</f>
        <v>2</v>
      </c>
      <c r="N263" s="46" t="str" cm="1">
        <f t="array" aca="1" ref="N26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3" s="41"/>
      <c r="P263" s="42"/>
      <c r="Q263" s="46" t="str" cm="1">
        <f t="array" aca="1" ref="Q26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3" s="41"/>
      <c r="S263" s="41"/>
      <c r="T263" s="41"/>
      <c r="U263" s="41" t="s">
        <v>560</v>
      </c>
      <c r="V263" s="41"/>
      <c r="W263" s="47"/>
      <c r="X263" s="50" t="b">
        <f ca="1">OR(PreferredList[[#This Row],[Fund_balanced_exists]:[Fund_privateclient_or_AIM_exists]])</f>
        <v>0</v>
      </c>
      <c r="Y26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4" spans="1:30" ht="75" customHeight="1" x14ac:dyDescent="0.25">
      <c r="A264" s="40" t="s">
        <v>30</v>
      </c>
      <c r="B264" s="41"/>
      <c r="C264" s="81" t="s">
        <v>1112</v>
      </c>
      <c r="D264" s="81" t="s">
        <v>1112</v>
      </c>
      <c r="E264" s="81" t="e" cm="1">
        <f t="array" aca="1" ref="E264" ca="1">_xll.BDP(PreferredList[[#This Row],[Bloomberg_ticker]],"CITY_OF_DOMICILE")</f>
        <v>#NAME?</v>
      </c>
      <c r="F264" s="41" t="s">
        <v>9</v>
      </c>
      <c r="G264" s="41" t="s">
        <v>494</v>
      </c>
      <c r="H264" s="42">
        <v>43074</v>
      </c>
      <c r="I264" s="41"/>
      <c r="J264" s="41" t="s">
        <v>10</v>
      </c>
      <c r="K264" s="41" t="s">
        <v>503</v>
      </c>
      <c r="L264" s="41" t="s">
        <v>10</v>
      </c>
      <c r="M264" s="44">
        <f>_xlfn.XLOOKUP(PreferredList[[#This Row],[Equity_region_alternative]],'[3]# Ratios ORDER'!$A:$A,'[3]# Ratios ORDER'!$B:$B)</f>
        <v>1</v>
      </c>
      <c r="N264" s="46" t="str" cm="1">
        <f t="array" aca="1" ref="N26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4" s="41"/>
      <c r="P264" s="42"/>
      <c r="Q264" s="46" t="str" cm="1">
        <f t="array" aca="1" ref="Q26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4" s="41"/>
      <c r="S264" s="41"/>
      <c r="T264" s="41"/>
      <c r="U264" s="41" t="s">
        <v>560</v>
      </c>
      <c r="V264" s="41"/>
      <c r="W264" s="47"/>
      <c r="X264" s="50" t="b">
        <f ca="1">OR(PreferredList[[#This Row],[Fund_balanced_exists]:[Fund_privateclient_or_AIM_exists]])</f>
        <v>0</v>
      </c>
      <c r="Y26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5" spans="1:30" ht="75" customHeight="1" x14ac:dyDescent="0.25">
      <c r="A265" s="40" t="s">
        <v>29</v>
      </c>
      <c r="B265" s="41"/>
      <c r="C265" s="81" t="s">
        <v>1112</v>
      </c>
      <c r="D265" s="81" t="s">
        <v>1112</v>
      </c>
      <c r="E265" s="81" t="e" cm="1">
        <f t="array" aca="1" ref="E265" ca="1">_xll.BDP(PreferredList[[#This Row],[Bloomberg_ticker]],"CITY_OF_DOMICILE")</f>
        <v>#NAME?</v>
      </c>
      <c r="F265" s="41" t="s">
        <v>9</v>
      </c>
      <c r="G265" s="41" t="s">
        <v>494</v>
      </c>
      <c r="H265" s="42">
        <v>43063</v>
      </c>
      <c r="I265" s="41"/>
      <c r="J265" s="41" t="s">
        <v>22</v>
      </c>
      <c r="K265" s="41" t="s">
        <v>503</v>
      </c>
      <c r="L265" s="41" t="s">
        <v>784</v>
      </c>
      <c r="M265" s="44">
        <f>_xlfn.XLOOKUP(PreferredList[[#This Row],[Equity_region_alternative]],'[3]# Ratios ORDER'!$A:$A,'[3]# Ratios ORDER'!$B:$B)</f>
        <v>11</v>
      </c>
      <c r="N265" s="46" t="str" cm="1">
        <f t="array" aca="1" ref="N26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5" s="41"/>
      <c r="P265" s="42"/>
      <c r="Q265" s="46" t="str" cm="1">
        <f t="array" aca="1" ref="Q26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5" s="41"/>
      <c r="S265" s="41"/>
      <c r="T265" s="41"/>
      <c r="U265" s="41"/>
      <c r="V265" s="41"/>
      <c r="W265" s="47" t="s">
        <v>560</v>
      </c>
      <c r="X265" s="50" t="b">
        <f ca="1">OR(PreferredList[[#This Row],[Fund_balanced_exists]:[Fund_privateclient_or_AIM_exists]])</f>
        <v>0</v>
      </c>
      <c r="Y26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6" spans="1:30" ht="75" customHeight="1" x14ac:dyDescent="0.25">
      <c r="A266" s="40" t="s">
        <v>28</v>
      </c>
      <c r="B266" s="41" t="s">
        <v>717</v>
      </c>
      <c r="C266" s="81" t="s">
        <v>1199</v>
      </c>
      <c r="D266" s="81" t="s">
        <v>786</v>
      </c>
      <c r="E266" s="81" t="e" cm="1">
        <f t="array" aca="1" ref="E266" ca="1">_xll.BDP(PreferredList[[#This Row],[Bloomberg_ticker]],"CITY_OF_DOMICILE")</f>
        <v>#NAME?</v>
      </c>
      <c r="F266" s="41" t="s">
        <v>9</v>
      </c>
      <c r="G266" s="41" t="s">
        <v>494</v>
      </c>
      <c r="H266" s="42">
        <v>43042</v>
      </c>
      <c r="I266" s="41"/>
      <c r="J266" s="41" t="s">
        <v>199</v>
      </c>
      <c r="K266" s="41" t="s">
        <v>504</v>
      </c>
      <c r="L266" s="41" t="s">
        <v>629</v>
      </c>
      <c r="M266" s="44">
        <f>_xlfn.XLOOKUP(PreferredList[[#This Row],[Equity_region_alternative]],'[3]# Ratios ORDER'!$A:$A,'[3]# Ratios ORDER'!$B:$B)</f>
        <v>4</v>
      </c>
      <c r="N266" s="46" t="str" cm="1">
        <f t="array" aca="1" ref="N26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6" s="41"/>
      <c r="P266" s="42"/>
      <c r="Q266" s="46" t="str" cm="1">
        <f t="array" aca="1" ref="Q26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6" s="41" t="s">
        <v>560</v>
      </c>
      <c r="S266" s="41"/>
      <c r="T266" s="41"/>
      <c r="U266" s="41"/>
      <c r="V266" s="41"/>
      <c r="W266" s="47"/>
      <c r="X266" s="50" t="b">
        <f ca="1">OR(PreferredList[[#This Row],[Fund_balanced_exists]:[Fund_privateclient_or_AIM_exists]])</f>
        <v>0</v>
      </c>
      <c r="Y26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7" spans="1:30" ht="75" customHeight="1" x14ac:dyDescent="0.25">
      <c r="A267" s="40" t="s">
        <v>85</v>
      </c>
      <c r="B267" s="41" t="s">
        <v>384</v>
      </c>
      <c r="C267" s="81" t="s">
        <v>1164</v>
      </c>
      <c r="D267" s="81" t="s">
        <v>787</v>
      </c>
      <c r="E267" s="81" t="e" cm="1">
        <f t="array" aca="1" ref="E267" ca="1">_xll.BDP(PreferredList[[#This Row],[Bloomberg_ticker]],"CITY_OF_DOMICILE")</f>
        <v>#NAME?</v>
      </c>
      <c r="F267" s="41" t="s">
        <v>9</v>
      </c>
      <c r="G267" s="41" t="s">
        <v>492</v>
      </c>
      <c r="H267" s="42">
        <v>43042</v>
      </c>
      <c r="I267" s="41" t="s">
        <v>485</v>
      </c>
      <c r="J267" s="41" t="s">
        <v>148</v>
      </c>
      <c r="K267" s="41" t="s">
        <v>478</v>
      </c>
      <c r="L267" s="41" t="s">
        <v>631</v>
      </c>
      <c r="M267" s="44">
        <f>_xlfn.XLOOKUP(PreferredList[[#This Row],[Equity_region_alternative]],'[3]# Ratios ORDER'!$A:$A,'[3]# Ratios ORDER'!$B:$B)</f>
        <v>8</v>
      </c>
      <c r="N267" s="46" t="str" cm="1">
        <f t="array" aca="1" ref="N26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7" s="41"/>
      <c r="P267" s="42"/>
      <c r="Q267" s="46" t="str" cm="1">
        <f t="array" aca="1" ref="Q26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7" s="41"/>
      <c r="S267" s="41"/>
      <c r="T267" s="41"/>
      <c r="U267" s="41"/>
      <c r="V267" s="41" t="s">
        <v>559</v>
      </c>
      <c r="W267" s="47"/>
      <c r="X267" s="50" t="b">
        <f ca="1">OR(PreferredList[[#This Row],[Fund_balanced_exists]:[Fund_privateclient_or_AIM_exists]])</f>
        <v>1</v>
      </c>
      <c r="Y26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6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6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6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8" spans="1:30" ht="75" customHeight="1" x14ac:dyDescent="0.25">
      <c r="A268" s="40" t="s">
        <v>27</v>
      </c>
      <c r="B268" s="41"/>
      <c r="C268" s="81" t="s">
        <v>1112</v>
      </c>
      <c r="D268" s="81" t="s">
        <v>1112</v>
      </c>
      <c r="E268" s="81" t="e" cm="1">
        <f t="array" aca="1" ref="E268" ca="1">_xll.BDP(PreferredList[[#This Row],[Bloomberg_ticker]],"CITY_OF_DOMICILE")</f>
        <v>#NAME?</v>
      </c>
      <c r="F268" s="41" t="s">
        <v>9</v>
      </c>
      <c r="G268" s="41" t="s">
        <v>494</v>
      </c>
      <c r="H268" s="42">
        <v>43028</v>
      </c>
      <c r="I268" s="41"/>
      <c r="J268" s="41" t="s">
        <v>148</v>
      </c>
      <c r="K268" s="41" t="s">
        <v>159</v>
      </c>
      <c r="L268" s="41" t="s">
        <v>631</v>
      </c>
      <c r="M268" s="44">
        <f>_xlfn.XLOOKUP(PreferredList[[#This Row],[Equity_region_alternative]],'[3]# Ratios ORDER'!$A:$A,'[3]# Ratios ORDER'!$B:$B)</f>
        <v>8</v>
      </c>
      <c r="N268" s="46" t="str" cm="1">
        <f t="array" aca="1" ref="N26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8" s="41"/>
      <c r="P268" s="42"/>
      <c r="Q268" s="46" t="str" cm="1">
        <f t="array" aca="1" ref="Q26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8" s="41"/>
      <c r="S268" s="41"/>
      <c r="T268" s="41"/>
      <c r="U268" s="41"/>
      <c r="V268" s="41" t="s">
        <v>560</v>
      </c>
      <c r="W268" s="47"/>
      <c r="X268" s="50" t="b">
        <f ca="1">OR(PreferredList[[#This Row],[Fund_balanced_exists]:[Fund_privateclient_or_AIM_exists]])</f>
        <v>0</v>
      </c>
      <c r="Y26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69" spans="1:30" ht="75" customHeight="1" x14ac:dyDescent="0.25">
      <c r="A269" s="40" t="s">
        <v>222</v>
      </c>
      <c r="B269" s="41" t="s">
        <v>1048</v>
      </c>
      <c r="C269" s="81" t="s">
        <v>1103</v>
      </c>
      <c r="D269" s="81" t="s">
        <v>787</v>
      </c>
      <c r="E269" s="81" t="e" cm="1">
        <f t="array" aca="1" ref="E269" ca="1">_xll.BDP(PreferredList[[#This Row],[Bloomberg_ticker]],"CITY_OF_DOMICILE")</f>
        <v>#NAME?</v>
      </c>
      <c r="F269" s="41" t="s">
        <v>9</v>
      </c>
      <c r="G269" s="41" t="s">
        <v>492</v>
      </c>
      <c r="H269" s="42">
        <v>43021</v>
      </c>
      <c r="I269" s="41"/>
      <c r="J269" s="41" t="s">
        <v>144</v>
      </c>
      <c r="K269" s="41" t="s">
        <v>141</v>
      </c>
      <c r="L269" s="41" t="s">
        <v>140</v>
      </c>
      <c r="M269" s="44">
        <f>_xlfn.XLOOKUP(PreferredList[[#This Row],[Equity_region_alternative]],'[3]# Ratios ORDER'!$A:$A,'[3]# Ratios ORDER'!$B:$B)</f>
        <v>2</v>
      </c>
      <c r="N269" s="46" t="str" cm="1">
        <f t="array" aca="1" ref="N26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69" s="41"/>
      <c r="P269" s="42"/>
      <c r="Q269" s="46" t="str" cm="1">
        <f t="array" aca="1" ref="Q26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69" s="41"/>
      <c r="S269" s="41"/>
      <c r="T269" s="41" t="s">
        <v>559</v>
      </c>
      <c r="U269" s="41"/>
      <c r="V269" s="41"/>
      <c r="W269" s="47"/>
      <c r="X269" s="50" t="b">
        <f ca="1">OR(PreferredList[[#This Row],[Fund_balanced_exists]:[Fund_privateclient_or_AIM_exists]])</f>
        <v>0</v>
      </c>
      <c r="Y26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6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6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6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6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6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0" spans="1:30" ht="75" customHeight="1" x14ac:dyDescent="0.25">
      <c r="A270" s="40" t="s">
        <v>482</v>
      </c>
      <c r="B270" s="41" t="s">
        <v>350</v>
      </c>
      <c r="C270" s="81" t="s">
        <v>1176</v>
      </c>
      <c r="D270" s="81" t="s">
        <v>789</v>
      </c>
      <c r="E270" s="81" t="e" cm="1">
        <f t="array" aca="1" ref="E270" ca="1">_xll.BDP(PreferredList[[#This Row],[Bloomberg_ticker]],"CITY_OF_DOMICILE")</f>
        <v>#NAME?</v>
      </c>
      <c r="F270" s="41" t="s">
        <v>9</v>
      </c>
      <c r="G270" s="41" t="s">
        <v>489</v>
      </c>
      <c r="H270" s="42">
        <v>43013</v>
      </c>
      <c r="I270" s="41"/>
      <c r="J270" s="41" t="s">
        <v>144</v>
      </c>
      <c r="K270" s="41" t="s">
        <v>521</v>
      </c>
      <c r="L270" s="41" t="s">
        <v>140</v>
      </c>
      <c r="M270" s="44">
        <f>_xlfn.XLOOKUP(PreferredList[[#This Row],[Equity_region_alternative]],'[3]# Ratios ORDER'!$A:$A,'[3]# Ratios ORDER'!$B:$B)</f>
        <v>2</v>
      </c>
      <c r="N270" s="46" t="str" cm="1">
        <f t="array" aca="1" ref="N27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0" s="41" t="s">
        <v>63</v>
      </c>
      <c r="P270" s="42"/>
      <c r="Q270" s="46" t="str" cm="1">
        <f t="array" aca="1" ref="Q27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0" s="41"/>
      <c r="S270" s="41"/>
      <c r="T270" s="41"/>
      <c r="U270" s="41" t="s">
        <v>559</v>
      </c>
      <c r="V270" s="41"/>
      <c r="W270" s="47"/>
      <c r="X270" s="50" t="b">
        <f ca="1">OR(PreferredList[[#This Row],[Fund_balanced_exists]:[Fund_privateclient_or_AIM_exists]])</f>
        <v>1</v>
      </c>
      <c r="Y27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7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7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1" spans="1:30" ht="75" customHeight="1" x14ac:dyDescent="0.25">
      <c r="A271" s="40" t="s">
        <v>26</v>
      </c>
      <c r="B271" s="41"/>
      <c r="C271" s="81" t="s">
        <v>1112</v>
      </c>
      <c r="D271" s="81" t="s">
        <v>1112</v>
      </c>
      <c r="E271" s="81" t="e" cm="1">
        <f t="array" aca="1" ref="E271" ca="1">_xll.BDP(PreferredList[[#This Row],[Bloomberg_ticker]],"CITY_OF_DOMICILE")</f>
        <v>#NAME?</v>
      </c>
      <c r="F271" s="41" t="s">
        <v>9</v>
      </c>
      <c r="G271" s="41" t="s">
        <v>494</v>
      </c>
      <c r="H271" s="42">
        <v>43012</v>
      </c>
      <c r="I271" s="41"/>
      <c r="J271" s="41" t="s">
        <v>10</v>
      </c>
      <c r="K271" s="41" t="s">
        <v>503</v>
      </c>
      <c r="L271" s="41" t="s">
        <v>10</v>
      </c>
      <c r="M271" s="44">
        <f>_xlfn.XLOOKUP(PreferredList[[#This Row],[Equity_region_alternative]],'[3]# Ratios ORDER'!$A:$A,'[3]# Ratios ORDER'!$B:$B)</f>
        <v>1</v>
      </c>
      <c r="N271" s="46" t="str" cm="1">
        <f t="array" aca="1" ref="N27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1" s="41"/>
      <c r="P271" s="42"/>
      <c r="Q271" s="46" t="str" cm="1">
        <f t="array" aca="1" ref="Q27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1" s="41"/>
      <c r="S271" s="41"/>
      <c r="T271" s="41"/>
      <c r="U271" s="41" t="s">
        <v>560</v>
      </c>
      <c r="V271" s="41"/>
      <c r="W271" s="47"/>
      <c r="X271" s="50" t="b">
        <f ca="1">OR(PreferredList[[#This Row],[Fund_balanced_exists]:[Fund_privateclient_or_AIM_exists]])</f>
        <v>0</v>
      </c>
      <c r="Y27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2" spans="1:30" ht="75" customHeight="1" x14ac:dyDescent="0.25">
      <c r="A272" s="40" t="s">
        <v>85</v>
      </c>
      <c r="B272" s="41" t="s">
        <v>384</v>
      </c>
      <c r="C272" s="81" t="s">
        <v>1164</v>
      </c>
      <c r="D272" s="81" t="s">
        <v>787</v>
      </c>
      <c r="E272" s="81" t="e" cm="1">
        <f t="array" aca="1" ref="E272" ca="1">_xll.BDP(PreferredList[[#This Row],[Bloomberg_ticker]],"CITY_OF_DOMICILE")</f>
        <v>#NAME?</v>
      </c>
      <c r="F272" s="41" t="s">
        <v>9</v>
      </c>
      <c r="G272" s="41" t="s">
        <v>489</v>
      </c>
      <c r="H272" s="42">
        <v>43004</v>
      </c>
      <c r="I272" s="41" t="s">
        <v>151</v>
      </c>
      <c r="J272" s="41" t="s">
        <v>148</v>
      </c>
      <c r="K272" s="41" t="s">
        <v>478</v>
      </c>
      <c r="L272" s="41" t="s">
        <v>631</v>
      </c>
      <c r="M272" s="44">
        <f>_xlfn.XLOOKUP(PreferredList[[#This Row],[Equity_region_alternative]],'[3]# Ratios ORDER'!$A:$A,'[3]# Ratios ORDER'!$B:$B)</f>
        <v>8</v>
      </c>
      <c r="N272" s="46" t="str" cm="1">
        <f t="array" aca="1" ref="N27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2" s="41"/>
      <c r="P272" s="42"/>
      <c r="Q272" s="46" t="str" cm="1">
        <f t="array" aca="1" ref="Q27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2" s="41" t="s">
        <v>559</v>
      </c>
      <c r="S272" s="41"/>
      <c r="T272" s="41" t="s">
        <v>559</v>
      </c>
      <c r="U272" s="41"/>
      <c r="V272" s="41"/>
      <c r="W272" s="47"/>
      <c r="X272" s="50" t="b">
        <f ca="1">OR(PreferredList[[#This Row],[Fund_balanced_exists]:[Fund_privateclient_or_AIM_exists]])</f>
        <v>1</v>
      </c>
      <c r="Y27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7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7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7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3" spans="1:30" ht="75" customHeight="1" x14ac:dyDescent="0.25">
      <c r="A273" s="40" t="s">
        <v>185</v>
      </c>
      <c r="B273" s="41" t="s">
        <v>186</v>
      </c>
      <c r="C273" s="81" t="s">
        <v>1200</v>
      </c>
      <c r="D273" s="81" t="s">
        <v>788</v>
      </c>
      <c r="E273" s="81" t="e" cm="1">
        <f t="array" aca="1" ref="E273" ca="1">_xll.BDP(PreferredList[[#This Row],[Bloomberg_ticker]],"CITY_OF_DOMICILE")</f>
        <v>#NAME?</v>
      </c>
      <c r="F273" s="41" t="s">
        <v>9</v>
      </c>
      <c r="G273" s="41" t="s">
        <v>489</v>
      </c>
      <c r="H273" s="42">
        <v>43000</v>
      </c>
      <c r="I273" s="41" t="s">
        <v>187</v>
      </c>
      <c r="J273" s="41" t="s">
        <v>22</v>
      </c>
      <c r="K273" s="41" t="s">
        <v>503</v>
      </c>
      <c r="L273" s="41" t="s">
        <v>10</v>
      </c>
      <c r="M273" s="44">
        <f>_xlfn.XLOOKUP(PreferredList[[#This Row],[Equity_region_alternative]],'[3]# Ratios ORDER'!$A:$A,'[3]# Ratios ORDER'!$B:$B)</f>
        <v>1</v>
      </c>
      <c r="N273" s="46" t="str" cm="1">
        <f t="array" aca="1" ref="N27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3" s="41" t="s">
        <v>63</v>
      </c>
      <c r="P273" s="42"/>
      <c r="Q273" s="46" t="str" cm="1">
        <f t="array" aca="1" ref="Q27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3" s="41"/>
      <c r="S273" s="41"/>
      <c r="T273" s="41"/>
      <c r="U273" s="41" t="s">
        <v>559</v>
      </c>
      <c r="V273" s="41"/>
      <c r="W273" s="47" t="s">
        <v>559</v>
      </c>
      <c r="X273" s="50" t="b">
        <f ca="1">OR(PreferredList[[#This Row],[Fund_balanced_exists]:[Fund_privateclient_or_AIM_exists]])</f>
        <v>1</v>
      </c>
      <c r="Y27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7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274" spans="1:30" ht="75" customHeight="1" x14ac:dyDescent="0.25">
      <c r="A274" s="40" t="s">
        <v>486</v>
      </c>
      <c r="B274" s="41" t="s">
        <v>359</v>
      </c>
      <c r="C274" s="81" t="s">
        <v>1201</v>
      </c>
      <c r="D274" s="81" t="s">
        <v>790</v>
      </c>
      <c r="E274" s="81" t="e" cm="1">
        <f t="array" aca="1" ref="E274" ca="1">_xll.BDP(PreferredList[[#This Row],[Bloomberg_ticker]],"CITY_OF_DOMICILE")</f>
        <v>#NAME?</v>
      </c>
      <c r="F274" s="41" t="s">
        <v>9</v>
      </c>
      <c r="G274" s="41" t="s">
        <v>489</v>
      </c>
      <c r="H274" s="42">
        <v>43000</v>
      </c>
      <c r="I274" s="41" t="s">
        <v>187</v>
      </c>
      <c r="J274" s="41" t="s">
        <v>199</v>
      </c>
      <c r="K274" s="41" t="s">
        <v>504</v>
      </c>
      <c r="L274" s="41" t="s">
        <v>629</v>
      </c>
      <c r="M274" s="44">
        <f>_xlfn.XLOOKUP(PreferredList[[#This Row],[Equity_region_alternative]],'[3]# Ratios ORDER'!$A:$A,'[3]# Ratios ORDER'!$B:$B)</f>
        <v>4</v>
      </c>
      <c r="N274" s="46" t="str" cm="1">
        <f t="array" aca="1" ref="N27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4" s="41"/>
      <c r="P274" s="42"/>
      <c r="Q274" s="46" t="str" cm="1">
        <f t="array" aca="1" ref="Q27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4" s="41"/>
      <c r="S274" s="41"/>
      <c r="T274" s="41"/>
      <c r="U274" s="41" t="s">
        <v>559</v>
      </c>
      <c r="V274" s="41"/>
      <c r="W274" s="47"/>
      <c r="X274" s="50" t="b">
        <f ca="1">OR(PreferredList[[#This Row],[Fund_balanced_exists]:[Fund_privateclient_or_AIM_exists]])</f>
        <v>1</v>
      </c>
      <c r="Y27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27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5" spans="1:30" ht="75" customHeight="1" x14ac:dyDescent="0.25">
      <c r="A275" s="40" t="s">
        <v>25</v>
      </c>
      <c r="B275" s="41"/>
      <c r="C275" s="81" t="s">
        <v>1112</v>
      </c>
      <c r="D275" s="81" t="s">
        <v>1112</v>
      </c>
      <c r="E275" s="81" t="e" cm="1">
        <f t="array" aca="1" ref="E275" ca="1">_xll.BDP(PreferredList[[#This Row],[Bloomberg_ticker]],"CITY_OF_DOMICILE")</f>
        <v>#NAME?</v>
      </c>
      <c r="F275" s="41" t="s">
        <v>9</v>
      </c>
      <c r="G275" s="41" t="s">
        <v>494</v>
      </c>
      <c r="H275" s="42">
        <v>42998</v>
      </c>
      <c r="I275" s="41"/>
      <c r="J275" s="41" t="s">
        <v>199</v>
      </c>
      <c r="K275" s="41" t="s">
        <v>504</v>
      </c>
      <c r="L275" s="41" t="s">
        <v>629</v>
      </c>
      <c r="M275" s="44">
        <f>_xlfn.XLOOKUP(PreferredList[[#This Row],[Equity_region_alternative]],'[3]# Ratios ORDER'!$A:$A,'[3]# Ratios ORDER'!$B:$B)</f>
        <v>4</v>
      </c>
      <c r="N275" s="46" t="str" cm="1">
        <f t="array" aca="1" ref="N27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5" s="41"/>
      <c r="P275" s="42"/>
      <c r="Q275" s="46" t="str" cm="1">
        <f t="array" aca="1" ref="Q27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5" s="41"/>
      <c r="S275" s="41"/>
      <c r="T275" s="41"/>
      <c r="U275" s="41" t="s">
        <v>560</v>
      </c>
      <c r="V275" s="41"/>
      <c r="W275" s="47"/>
      <c r="X275" s="50" t="b">
        <f ca="1">OR(PreferredList[[#This Row],[Fund_balanced_exists]:[Fund_privateclient_or_AIM_exists]])</f>
        <v>0</v>
      </c>
      <c r="Y27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6" spans="1:30" ht="75" customHeight="1" x14ac:dyDescent="0.25">
      <c r="A276" s="40" t="s">
        <v>80</v>
      </c>
      <c r="B276" s="41" t="s">
        <v>1051</v>
      </c>
      <c r="C276" s="81" t="s">
        <v>1169</v>
      </c>
      <c r="D276" s="81" t="s">
        <v>792</v>
      </c>
      <c r="E276" s="81" t="e" cm="1">
        <f t="array" aca="1" ref="E276" ca="1">_xll.BDP(PreferredList[[#This Row],[Bloomberg_ticker]],"CITY_OF_DOMICILE")</f>
        <v>#NAME?</v>
      </c>
      <c r="F276" s="41" t="s">
        <v>9</v>
      </c>
      <c r="G276" s="41" t="s">
        <v>492</v>
      </c>
      <c r="H276" s="42">
        <v>42979</v>
      </c>
      <c r="I276" s="41" t="s">
        <v>487</v>
      </c>
      <c r="J276" s="41" t="s">
        <v>502</v>
      </c>
      <c r="K276" s="41" t="s">
        <v>141</v>
      </c>
      <c r="L276" s="41" t="s">
        <v>140</v>
      </c>
      <c r="M276" s="44">
        <f>_xlfn.XLOOKUP(PreferredList[[#This Row],[Equity_region_alternative]],'[3]# Ratios ORDER'!$A:$A,'[3]# Ratios ORDER'!$B:$B)</f>
        <v>2</v>
      </c>
      <c r="N276" s="46" t="str" cm="1">
        <f t="array" aca="1" ref="N27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6" s="41"/>
      <c r="P276" s="42"/>
      <c r="Q276" s="46" t="str" cm="1">
        <f t="array" aca="1" ref="Q27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6" s="41" t="s">
        <v>559</v>
      </c>
      <c r="S276" s="41"/>
      <c r="T276" s="41" t="s">
        <v>559</v>
      </c>
      <c r="U276" s="41"/>
      <c r="V276" s="41"/>
      <c r="W276" s="47"/>
      <c r="X276" s="50" t="b">
        <f ca="1">OR(PreferredList[[#This Row],[Fund_balanced_exists]:[Fund_privateclient_or_AIM_exists]])</f>
        <v>0</v>
      </c>
      <c r="Y27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7" spans="1:30" ht="75" customHeight="1" x14ac:dyDescent="0.25">
      <c r="A277" s="40" t="s">
        <v>87</v>
      </c>
      <c r="B277" s="41"/>
      <c r="C277" s="81" t="s">
        <v>1112</v>
      </c>
      <c r="D277" s="81" t="s">
        <v>1112</v>
      </c>
      <c r="E277" s="81" t="e" cm="1">
        <f t="array" aca="1" ref="E277" ca="1">_xll.BDP(PreferredList[[#This Row],[Bloomberg_ticker]],"CITY_OF_DOMICILE")</f>
        <v>#NAME?</v>
      </c>
      <c r="F277" s="41" t="s">
        <v>9</v>
      </c>
      <c r="G277" s="41" t="s">
        <v>493</v>
      </c>
      <c r="H277" s="42">
        <v>42979</v>
      </c>
      <c r="I277" s="41" t="s">
        <v>488</v>
      </c>
      <c r="J277" s="41" t="s">
        <v>502</v>
      </c>
      <c r="K277" s="41" t="s">
        <v>516</v>
      </c>
      <c r="L277" s="41" t="s">
        <v>140</v>
      </c>
      <c r="M277" s="44">
        <f>_xlfn.XLOOKUP(PreferredList[[#This Row],[Equity_region_alternative]],'[3]# Ratios ORDER'!$A:$A,'[3]# Ratios ORDER'!$B:$B)</f>
        <v>2</v>
      </c>
      <c r="N277" s="46" t="str" cm="1">
        <f t="array" aca="1" ref="N27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7" s="41"/>
      <c r="P277" s="42"/>
      <c r="Q277" s="46" t="str" cm="1">
        <f t="array" aca="1" ref="Q27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7" s="41" t="s">
        <v>560</v>
      </c>
      <c r="S277" s="41"/>
      <c r="T277" s="41" t="s">
        <v>560</v>
      </c>
      <c r="U277" s="41"/>
      <c r="V277" s="41"/>
      <c r="W277" s="47"/>
      <c r="X277" s="50" t="b">
        <f ca="1">OR(PreferredList[[#This Row],[Fund_balanced_exists]:[Fund_privateclient_or_AIM_exists]])</f>
        <v>0</v>
      </c>
      <c r="Y27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8" spans="1:30" ht="75" customHeight="1" x14ac:dyDescent="0.25">
      <c r="A278" s="40" t="s">
        <v>23</v>
      </c>
      <c r="B278" s="41"/>
      <c r="C278" s="81" t="s">
        <v>1112</v>
      </c>
      <c r="D278" s="81" t="s">
        <v>1112</v>
      </c>
      <c r="E278" s="81" t="e" cm="1">
        <f t="array" aca="1" ref="E278" ca="1">_xll.BDP(PreferredList[[#This Row],[Bloomberg_ticker]],"CITY_OF_DOMICILE")</f>
        <v>#NAME?</v>
      </c>
      <c r="F278" s="41" t="s">
        <v>9</v>
      </c>
      <c r="G278" s="41" t="s">
        <v>494</v>
      </c>
      <c r="H278" s="42">
        <v>42951</v>
      </c>
      <c r="I278" s="41"/>
      <c r="J278" s="41" t="s">
        <v>148</v>
      </c>
      <c r="K278" s="41" t="s">
        <v>525</v>
      </c>
      <c r="L278" s="41" t="s">
        <v>631</v>
      </c>
      <c r="M278" s="44">
        <f>_xlfn.XLOOKUP(PreferredList[[#This Row],[Equity_region_alternative]],'[3]# Ratios ORDER'!$A:$A,'[3]# Ratios ORDER'!$B:$B)</f>
        <v>8</v>
      </c>
      <c r="N278" s="46" t="str" cm="1">
        <f t="array" aca="1" ref="N27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8" s="41"/>
      <c r="P278" s="42"/>
      <c r="Q278" s="46" t="str" cm="1">
        <f t="array" aca="1" ref="Q27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8" s="41"/>
      <c r="S278" s="41"/>
      <c r="T278" s="41"/>
      <c r="U278" s="41"/>
      <c r="V278" s="41" t="s">
        <v>560</v>
      </c>
      <c r="W278" s="47"/>
      <c r="X278" s="50" t="b">
        <f ca="1">OR(PreferredList[[#This Row],[Fund_balanced_exists]:[Fund_privateclient_or_AIM_exists]])</f>
        <v>0</v>
      </c>
      <c r="Y27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79" spans="1:30" ht="75" customHeight="1" x14ac:dyDescent="0.25">
      <c r="A279" s="40" t="s">
        <v>24</v>
      </c>
      <c r="B279" s="41"/>
      <c r="C279" s="81" t="s">
        <v>1112</v>
      </c>
      <c r="D279" s="81" t="s">
        <v>1112</v>
      </c>
      <c r="E279" s="81" t="e" cm="1">
        <f t="array" aca="1" ref="E279" ca="1">_xll.BDP(PreferredList[[#This Row],[Bloomberg_ticker]],"CITY_OF_DOMICILE")</f>
        <v>#NAME?</v>
      </c>
      <c r="F279" s="41" t="s">
        <v>9</v>
      </c>
      <c r="G279" s="41" t="s">
        <v>494</v>
      </c>
      <c r="H279" s="42">
        <v>42951</v>
      </c>
      <c r="I279" s="41"/>
      <c r="J279" s="41" t="s">
        <v>148</v>
      </c>
      <c r="K279" s="41" t="s">
        <v>525</v>
      </c>
      <c r="L279" s="41" t="s">
        <v>631</v>
      </c>
      <c r="M279" s="44">
        <f>_xlfn.XLOOKUP(PreferredList[[#This Row],[Equity_region_alternative]],'[3]# Ratios ORDER'!$A:$A,'[3]# Ratios ORDER'!$B:$B)</f>
        <v>8</v>
      </c>
      <c r="N279" s="46" t="str" cm="1">
        <f t="array" aca="1" ref="N27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79" s="41"/>
      <c r="P279" s="42"/>
      <c r="Q279" s="46" t="str" cm="1">
        <f t="array" aca="1" ref="Q27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79" s="41"/>
      <c r="S279" s="41"/>
      <c r="T279" s="41"/>
      <c r="U279" s="41"/>
      <c r="V279" s="41" t="s">
        <v>560</v>
      </c>
      <c r="W279" s="47"/>
      <c r="X279" s="50" t="b">
        <f ca="1">OR(PreferredList[[#This Row],[Fund_balanced_exists]:[Fund_privateclient_or_AIM_exists]])</f>
        <v>0</v>
      </c>
      <c r="Y27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7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7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7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7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7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0" spans="1:30" ht="75" customHeight="1" x14ac:dyDescent="0.25">
      <c r="A280" s="40" t="s">
        <v>475</v>
      </c>
      <c r="B280" s="41" t="s">
        <v>387</v>
      </c>
      <c r="C280" s="81" t="s">
        <v>1161</v>
      </c>
      <c r="D280" s="81" t="s">
        <v>787</v>
      </c>
      <c r="E280" s="81" t="e" cm="1">
        <f t="array" aca="1" ref="E280" ca="1">_xll.BDP(PreferredList[[#This Row],[Bloomberg_ticker]],"CITY_OF_DOMICILE")</f>
        <v>#NAME?</v>
      </c>
      <c r="F280" s="41" t="s">
        <v>9</v>
      </c>
      <c r="G280" s="41" t="s">
        <v>489</v>
      </c>
      <c r="H280" s="42">
        <v>42923</v>
      </c>
      <c r="I280" s="41"/>
      <c r="J280" s="41" t="s">
        <v>148</v>
      </c>
      <c r="K280" s="41" t="s">
        <v>517</v>
      </c>
      <c r="L280" s="47" t="s">
        <v>631</v>
      </c>
      <c r="M280" s="44">
        <f>_xlfn.XLOOKUP(PreferredList[[#This Row],[Equity_region_alternative]],'[3]# Ratios ORDER'!$A:$A,'[3]# Ratios ORDER'!$B:$B)</f>
        <v>8</v>
      </c>
      <c r="N280" s="46" t="str" cm="1">
        <f t="array" aca="1" ref="N28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0" s="41" t="s">
        <v>63</v>
      </c>
      <c r="P280" s="42"/>
      <c r="Q280" s="46" t="str" cm="1">
        <f t="array" aca="1" ref="Q28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0" s="41"/>
      <c r="S280" s="41"/>
      <c r="T280" s="41"/>
      <c r="U280" s="41"/>
      <c r="V280" s="41" t="s">
        <v>559</v>
      </c>
      <c r="W280" s="47"/>
      <c r="X280" s="50" t="b">
        <f ca="1">OR(PreferredList[[#This Row],[Fund_balanced_exists]:[Fund_privateclient_or_AIM_exists]])</f>
        <v>1</v>
      </c>
      <c r="Y28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8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8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8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1" spans="1:30" ht="75" customHeight="1" x14ac:dyDescent="0.25">
      <c r="A281" s="40" t="s">
        <v>120</v>
      </c>
      <c r="B281" s="41" t="s">
        <v>394</v>
      </c>
      <c r="C281" s="81" t="s">
        <v>1144</v>
      </c>
      <c r="D281" s="81" t="s">
        <v>787</v>
      </c>
      <c r="E281" s="81" t="e" cm="1">
        <f t="array" aca="1" ref="E281" ca="1">_xll.BDP(PreferredList[[#This Row],[Bloomberg_ticker]],"CITY_OF_DOMICILE")</f>
        <v>#NAME?</v>
      </c>
      <c r="F281" s="41" t="s">
        <v>9</v>
      </c>
      <c r="G281" s="41" t="s">
        <v>489</v>
      </c>
      <c r="H281" s="42">
        <v>42920</v>
      </c>
      <c r="I281" s="41"/>
      <c r="J281" s="41" t="s">
        <v>148</v>
      </c>
      <c r="K281" s="41" t="s">
        <v>517</v>
      </c>
      <c r="L281" s="47" t="s">
        <v>631</v>
      </c>
      <c r="M281" s="44">
        <f>_xlfn.XLOOKUP(PreferredList[[#This Row],[Equity_region_alternative]],'[3]# Ratios ORDER'!$A:$A,'[3]# Ratios ORDER'!$B:$B)</f>
        <v>8</v>
      </c>
      <c r="N281" s="46" t="str" cm="1">
        <f t="array" aca="1" ref="N28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1" s="41" t="s">
        <v>63</v>
      </c>
      <c r="P281" s="42"/>
      <c r="Q281" s="46" t="str" cm="1">
        <f t="array" aca="1" ref="Q28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1" s="41"/>
      <c r="S281" s="41"/>
      <c r="T281" s="41"/>
      <c r="U281" s="41"/>
      <c r="V281" s="41" t="s">
        <v>559</v>
      </c>
      <c r="W281" s="47"/>
      <c r="X281" s="50" t="b">
        <f ca="1">OR(PreferredList[[#This Row],[Fund_balanced_exists]:[Fund_privateclient_or_AIM_exists]])</f>
        <v>1</v>
      </c>
      <c r="Y28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8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2" spans="1:30" ht="75" customHeight="1" x14ac:dyDescent="0.25">
      <c r="A282" s="40" t="s">
        <v>566</v>
      </c>
      <c r="B282" s="41" t="s">
        <v>417</v>
      </c>
      <c r="C282" s="81" t="s">
        <v>1067</v>
      </c>
      <c r="D282" s="81" t="s">
        <v>786</v>
      </c>
      <c r="E282" s="81" t="e" cm="1">
        <f t="array" aca="1" ref="E282" ca="1">_xll.BDP(PreferredList[[#This Row],[Bloomberg_ticker]],"CITY_OF_DOMICILE")</f>
        <v>#NAME?</v>
      </c>
      <c r="F282" s="41" t="s">
        <v>9</v>
      </c>
      <c r="G282" s="41" t="s">
        <v>489</v>
      </c>
      <c r="H282" s="42">
        <v>42916</v>
      </c>
      <c r="I282" s="41"/>
      <c r="J282" s="41" t="s">
        <v>513</v>
      </c>
      <c r="K282" s="41" t="s">
        <v>526</v>
      </c>
      <c r="L282" s="41" t="s">
        <v>630</v>
      </c>
      <c r="M282" s="44">
        <f>_xlfn.XLOOKUP(PreferredList[[#This Row],[Equity_region_alternative]],'[3]# Ratios ORDER'!$A:$A,'[3]# Ratios ORDER'!$B:$B)</f>
        <v>10</v>
      </c>
      <c r="N282" s="46" t="str" cm="1">
        <f t="array" aca="1" ref="N28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2" s="41" t="s">
        <v>63</v>
      </c>
      <c r="P282" s="42"/>
      <c r="Q282" s="46" t="str" cm="1">
        <f t="array" aca="1" ref="Q28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2" s="41"/>
      <c r="S282" s="41"/>
      <c r="T282" s="41"/>
      <c r="U282" s="41"/>
      <c r="V282" s="41" t="s">
        <v>559</v>
      </c>
      <c r="W282" s="47"/>
      <c r="X282" s="50" t="b">
        <f ca="1">OR(PreferredList[[#This Row],[Fund_balanced_exists]:[Fund_privateclient_or_AIM_exists]])</f>
        <v>0</v>
      </c>
      <c r="Y28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3" spans="1:30" ht="75" customHeight="1" x14ac:dyDescent="0.25">
      <c r="A283" s="40" t="s">
        <v>21</v>
      </c>
      <c r="B283" s="41"/>
      <c r="C283" s="81" t="s">
        <v>1112</v>
      </c>
      <c r="D283" s="81" t="s">
        <v>1112</v>
      </c>
      <c r="E283" s="81" t="e" cm="1">
        <f t="array" aca="1" ref="E283" ca="1">_xll.BDP(PreferredList[[#This Row],[Bloomberg_ticker]],"CITY_OF_DOMICILE")</f>
        <v>#NAME?</v>
      </c>
      <c r="F283" s="41" t="s">
        <v>9</v>
      </c>
      <c r="G283" s="41" t="s">
        <v>494</v>
      </c>
      <c r="H283" s="42">
        <v>42914</v>
      </c>
      <c r="I283" s="41"/>
      <c r="J283" s="41" t="s">
        <v>22</v>
      </c>
      <c r="K283" s="41" t="s">
        <v>503</v>
      </c>
      <c r="L283" s="41" t="s">
        <v>784</v>
      </c>
      <c r="M283" s="44">
        <f>_xlfn.XLOOKUP(PreferredList[[#This Row],[Equity_region_alternative]],'[3]# Ratios ORDER'!$A:$A,'[3]# Ratios ORDER'!$B:$B)</f>
        <v>11</v>
      </c>
      <c r="N283" s="46" t="str" cm="1">
        <f t="array" aca="1" ref="N28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3" s="41"/>
      <c r="P283" s="42"/>
      <c r="Q283" s="46" t="str" cm="1">
        <f t="array" aca="1" ref="Q28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3" s="41"/>
      <c r="S283" s="41"/>
      <c r="T283" s="41"/>
      <c r="U283" s="41"/>
      <c r="V283" s="41"/>
      <c r="W283" s="47" t="s">
        <v>560</v>
      </c>
      <c r="X283" s="50" t="b">
        <f ca="1">OR(PreferredList[[#This Row],[Fund_balanced_exists]:[Fund_privateclient_or_AIM_exists]])</f>
        <v>0</v>
      </c>
      <c r="Y28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4" spans="1:30" ht="75" customHeight="1" x14ac:dyDescent="0.25">
      <c r="A284" s="40" t="s">
        <v>374</v>
      </c>
      <c r="B284" s="41" t="s">
        <v>375</v>
      </c>
      <c r="C284" s="81" t="s">
        <v>1202</v>
      </c>
      <c r="D284" s="81" t="s">
        <v>793</v>
      </c>
      <c r="E284" s="81" t="e" cm="1">
        <f t="array" aca="1" ref="E284" ca="1">_xll.BDP(PreferredList[[#This Row],[Bloomberg_ticker]],"CITY_OF_DOMICILE")</f>
        <v>#NAME?</v>
      </c>
      <c r="F284" s="41" t="s">
        <v>9</v>
      </c>
      <c r="G284" s="41" t="s">
        <v>489</v>
      </c>
      <c r="H284" s="42">
        <v>42912</v>
      </c>
      <c r="I284" s="41"/>
      <c r="J284" s="41" t="s">
        <v>22</v>
      </c>
      <c r="K284" s="41" t="s">
        <v>503</v>
      </c>
      <c r="L284" s="41" t="s">
        <v>784</v>
      </c>
      <c r="M284" s="44">
        <f>_xlfn.XLOOKUP(PreferredList[[#This Row],[Equity_region_alternative]],'[3]# Ratios ORDER'!$A:$A,'[3]# Ratios ORDER'!$B:$B)</f>
        <v>11</v>
      </c>
      <c r="N284" s="46" t="str" cm="1">
        <f t="array" aca="1" ref="N28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4" s="41" t="s">
        <v>63</v>
      </c>
      <c r="P284" s="42"/>
      <c r="Q284" s="46" t="str" cm="1">
        <f t="array" aca="1" ref="Q28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4" s="41"/>
      <c r="S284" s="41"/>
      <c r="T284" s="41"/>
      <c r="U284" s="41"/>
      <c r="V284" s="41"/>
      <c r="W284" s="47" t="s">
        <v>559</v>
      </c>
      <c r="X284" s="50" t="b">
        <f ca="1">OR(PreferredList[[#This Row],[Fund_balanced_exists]:[Fund_privateclient_or_AIM_exists]])</f>
        <v>1</v>
      </c>
      <c r="Y28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285" spans="1:30" ht="75" customHeight="1" x14ac:dyDescent="0.25">
      <c r="A285" s="40" t="s">
        <v>20</v>
      </c>
      <c r="B285" s="41"/>
      <c r="C285" s="81" t="s">
        <v>1112</v>
      </c>
      <c r="D285" s="81" t="s">
        <v>1112</v>
      </c>
      <c r="E285" s="81" t="e" cm="1">
        <f t="array" aca="1" ref="E285" ca="1">_xll.BDP(PreferredList[[#This Row],[Bloomberg_ticker]],"CITY_OF_DOMICILE")</f>
        <v>#NAME?</v>
      </c>
      <c r="F285" s="41" t="s">
        <v>9</v>
      </c>
      <c r="G285" s="41" t="s">
        <v>494</v>
      </c>
      <c r="H285" s="42">
        <v>42873</v>
      </c>
      <c r="I285" s="41"/>
      <c r="J285" s="41" t="s">
        <v>148</v>
      </c>
      <c r="K285" s="41" t="s">
        <v>517</v>
      </c>
      <c r="L285" s="41" t="s">
        <v>631</v>
      </c>
      <c r="M285" s="44">
        <f>_xlfn.XLOOKUP(PreferredList[[#This Row],[Equity_region_alternative]],'[3]# Ratios ORDER'!$A:$A,'[3]# Ratios ORDER'!$B:$B)</f>
        <v>8</v>
      </c>
      <c r="N285" s="46" t="str" cm="1">
        <f t="array" aca="1" ref="N28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5" s="41"/>
      <c r="P285" s="42"/>
      <c r="Q285" s="46" t="str" cm="1">
        <f t="array" aca="1" ref="Q28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5" s="41"/>
      <c r="S285" s="41"/>
      <c r="T285" s="41"/>
      <c r="U285" s="41"/>
      <c r="V285" s="41" t="s">
        <v>560</v>
      </c>
      <c r="W285" s="47"/>
      <c r="X285" s="50" t="b">
        <f ca="1">OR(PreferredList[[#This Row],[Fund_balanced_exists]:[Fund_privateclient_or_AIM_exists]])</f>
        <v>0</v>
      </c>
      <c r="Y28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6" spans="1:30" ht="75" customHeight="1" x14ac:dyDescent="0.25">
      <c r="A286" s="40" t="s">
        <v>782</v>
      </c>
      <c r="B286" s="41" t="s">
        <v>783</v>
      </c>
      <c r="C286" s="81" t="s">
        <v>1124</v>
      </c>
      <c r="D286" s="81" t="s">
        <v>789</v>
      </c>
      <c r="E286" s="81" t="e" cm="1">
        <f t="array" aca="1" ref="E286" ca="1">_xll.BDP(PreferredList[[#This Row],[Bloomberg_ticker]],"CITY_OF_DOMICILE")</f>
        <v>#NAME?</v>
      </c>
      <c r="F286" s="41" t="s">
        <v>9</v>
      </c>
      <c r="G286" s="41" t="s">
        <v>489</v>
      </c>
      <c r="H286" s="42">
        <v>42872</v>
      </c>
      <c r="I286" s="41"/>
      <c r="J286" s="41" t="s">
        <v>148</v>
      </c>
      <c r="K286" s="41" t="s">
        <v>149</v>
      </c>
      <c r="L286" s="41" t="s">
        <v>631</v>
      </c>
      <c r="M286" s="44">
        <f>_xlfn.XLOOKUP(PreferredList[[#This Row],[Equity_region_alternative]],'[3]# Ratios ORDER'!$A:$A,'[3]# Ratios ORDER'!$B:$B)</f>
        <v>8</v>
      </c>
      <c r="N286" s="46" t="str" cm="1">
        <f t="array" aca="1" ref="N28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6" s="41"/>
      <c r="P286" s="42"/>
      <c r="Q286" s="46" t="str" cm="1">
        <f t="array" aca="1" ref="Q28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6" s="41"/>
      <c r="S286" s="41"/>
      <c r="T286" s="41"/>
      <c r="U286" s="41"/>
      <c r="V286" s="41" t="s">
        <v>559</v>
      </c>
      <c r="W286" s="47"/>
      <c r="X286" s="50" t="b">
        <f ca="1">OR(PreferredList[[#This Row],[Fund_balanced_exists]:[Fund_privateclient_or_AIM_exists]])</f>
        <v>0</v>
      </c>
      <c r="Y28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7" spans="1:30" ht="75" customHeight="1" x14ac:dyDescent="0.25">
      <c r="A287" s="40" t="s">
        <v>567</v>
      </c>
      <c r="B287" s="41" t="s">
        <v>418</v>
      </c>
      <c r="C287" s="81" t="s">
        <v>1068</v>
      </c>
      <c r="D287" s="81" t="s">
        <v>786</v>
      </c>
      <c r="E287" s="81" t="e" cm="1">
        <f t="array" aca="1" ref="E287" ca="1">_xll.BDP(PreferredList[[#This Row],[Bloomberg_ticker]],"CITY_OF_DOMICILE")</f>
        <v>#NAME?</v>
      </c>
      <c r="F287" s="41" t="s">
        <v>9</v>
      </c>
      <c r="G287" s="41" t="s">
        <v>489</v>
      </c>
      <c r="H287" s="42">
        <v>42870</v>
      </c>
      <c r="I287" s="41"/>
      <c r="J287" s="41" t="s">
        <v>513</v>
      </c>
      <c r="K287" s="41" t="s">
        <v>527</v>
      </c>
      <c r="L287" s="41" t="s">
        <v>630</v>
      </c>
      <c r="M287" s="44">
        <f>_xlfn.XLOOKUP(PreferredList[[#This Row],[Equity_region_alternative]],'[3]# Ratios ORDER'!$A:$A,'[3]# Ratios ORDER'!$B:$B)</f>
        <v>10</v>
      </c>
      <c r="N287" s="46" t="str" cm="1">
        <f t="array" aca="1" ref="N28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7" s="41" t="s">
        <v>63</v>
      </c>
      <c r="P287" s="42"/>
      <c r="Q287" s="46" t="str" cm="1">
        <f t="array" aca="1" ref="Q28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7" s="41"/>
      <c r="S287" s="41"/>
      <c r="T287" s="41"/>
      <c r="U287" s="41"/>
      <c r="V287" s="41" t="s">
        <v>559</v>
      </c>
      <c r="W287" s="47"/>
      <c r="X287" s="50" t="b">
        <f ca="1">OR(PreferredList[[#This Row],[Fund_balanced_exists]:[Fund_privateclient_or_AIM_exists]])</f>
        <v>0</v>
      </c>
      <c r="Y28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8" spans="1:30" ht="75" customHeight="1" x14ac:dyDescent="0.25">
      <c r="A288" s="40" t="s">
        <v>19</v>
      </c>
      <c r="B288" s="41"/>
      <c r="C288" s="81" t="s">
        <v>1112</v>
      </c>
      <c r="D288" s="81" t="s">
        <v>1112</v>
      </c>
      <c r="E288" s="81" t="e" cm="1">
        <f t="array" aca="1" ref="E288" ca="1">_xll.BDP(PreferredList[[#This Row],[Bloomberg_ticker]],"CITY_OF_DOMICILE")</f>
        <v>#NAME?</v>
      </c>
      <c r="F288" s="41" t="s">
        <v>9</v>
      </c>
      <c r="G288" s="41" t="s">
        <v>494</v>
      </c>
      <c r="H288" s="42">
        <v>42783</v>
      </c>
      <c r="I288" s="41"/>
      <c r="J288" s="41" t="s">
        <v>10</v>
      </c>
      <c r="K288" s="41" t="s">
        <v>503</v>
      </c>
      <c r="L288" s="41" t="s">
        <v>10</v>
      </c>
      <c r="M288" s="44">
        <f>_xlfn.XLOOKUP(PreferredList[[#This Row],[Equity_region_alternative]],'[3]# Ratios ORDER'!$A:$A,'[3]# Ratios ORDER'!$B:$B)</f>
        <v>1</v>
      </c>
      <c r="N288" s="46" t="str" cm="1">
        <f t="array" aca="1" ref="N28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8" s="41"/>
      <c r="P288" s="42"/>
      <c r="Q288" s="46" t="str" cm="1">
        <f t="array" aca="1" ref="Q28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8" s="41"/>
      <c r="S288" s="41" t="s">
        <v>560</v>
      </c>
      <c r="T288" s="41"/>
      <c r="U288" s="41"/>
      <c r="V288" s="41"/>
      <c r="W288" s="47"/>
      <c r="X288" s="50" t="b">
        <f ca="1">OR(PreferredList[[#This Row],[Fund_balanced_exists]:[Fund_privateclient_or_AIM_exists]])</f>
        <v>0</v>
      </c>
      <c r="Y28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8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8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89" spans="1:30" ht="75" customHeight="1" x14ac:dyDescent="0.25">
      <c r="A289" s="40" t="s">
        <v>565</v>
      </c>
      <c r="B289" s="41" t="s">
        <v>406</v>
      </c>
      <c r="C289" s="81" t="s">
        <v>1138</v>
      </c>
      <c r="D289" s="81" t="s">
        <v>786</v>
      </c>
      <c r="E289" s="81" t="e" cm="1">
        <f t="array" aca="1" ref="E289" ca="1">_xll.BDP(PreferredList[[#This Row],[Bloomberg_ticker]],"CITY_OF_DOMICILE")</f>
        <v>#NAME?</v>
      </c>
      <c r="F289" s="41" t="s">
        <v>9</v>
      </c>
      <c r="G289" s="41" t="s">
        <v>489</v>
      </c>
      <c r="H289" s="42">
        <v>42775</v>
      </c>
      <c r="I289" s="41"/>
      <c r="J289" s="41" t="s">
        <v>148</v>
      </c>
      <c r="K289" s="41" t="s">
        <v>505</v>
      </c>
      <c r="L289" s="41" t="s">
        <v>631</v>
      </c>
      <c r="M289" s="44">
        <f>_xlfn.XLOOKUP(PreferredList[[#This Row],[Equity_region_alternative]],'[3]# Ratios ORDER'!$A:$A,'[3]# Ratios ORDER'!$B:$B)</f>
        <v>8</v>
      </c>
      <c r="N289" s="46" t="str" cm="1">
        <f t="array" aca="1" ref="N28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89" s="41" t="s">
        <v>63</v>
      </c>
      <c r="P289" s="42"/>
      <c r="Q289" s="46" t="str" cm="1">
        <f t="array" aca="1" ref="Q28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89" s="41"/>
      <c r="S289" s="41"/>
      <c r="T289" s="41"/>
      <c r="U289" s="41"/>
      <c r="V289" s="41" t="s">
        <v>559</v>
      </c>
      <c r="W289" s="47"/>
      <c r="X289" s="50" t="b">
        <f ca="1">OR(PreferredList[[#This Row],[Fund_balanced_exists]:[Fund_privateclient_or_AIM_exists]])</f>
        <v>1</v>
      </c>
      <c r="Y28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8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8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8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8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28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0" spans="1:30" ht="75" customHeight="1" x14ac:dyDescent="0.25">
      <c r="A290" s="40" t="s">
        <v>18</v>
      </c>
      <c r="B290" s="41"/>
      <c r="C290" s="81" t="s">
        <v>1112</v>
      </c>
      <c r="D290" s="81" t="s">
        <v>1112</v>
      </c>
      <c r="E290" s="81" t="e" cm="1">
        <f t="array" aca="1" ref="E290" ca="1">_xll.BDP(PreferredList[[#This Row],[Bloomberg_ticker]],"CITY_OF_DOMICILE")</f>
        <v>#NAME?</v>
      </c>
      <c r="F290" s="41" t="s">
        <v>9</v>
      </c>
      <c r="G290" s="41" t="s">
        <v>494</v>
      </c>
      <c r="H290" s="42">
        <v>42769</v>
      </c>
      <c r="I290" s="41"/>
      <c r="J290" s="41" t="s">
        <v>513</v>
      </c>
      <c r="K290" s="41" t="s">
        <v>136</v>
      </c>
      <c r="L290" s="41" t="s">
        <v>630</v>
      </c>
      <c r="M290" s="44">
        <f>_xlfn.XLOOKUP(PreferredList[[#This Row],[Equity_region_alternative]],'[3]# Ratios ORDER'!$A:$A,'[3]# Ratios ORDER'!$B:$B)</f>
        <v>10</v>
      </c>
      <c r="N290" s="46" t="str" cm="1">
        <f t="array" aca="1" ref="N29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0" s="41"/>
      <c r="P290" s="42"/>
      <c r="Q290" s="46" t="str" cm="1">
        <f t="array" aca="1" ref="Q29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0" s="41"/>
      <c r="S290" s="41"/>
      <c r="T290" s="41"/>
      <c r="U290" s="41"/>
      <c r="V290" s="41" t="s">
        <v>560</v>
      </c>
      <c r="W290" s="47"/>
      <c r="X290" s="50" t="b">
        <f ca="1">OR(PreferredList[[#This Row],[Fund_balanced_exists]:[Fund_privateclient_or_AIM_exists]])</f>
        <v>0</v>
      </c>
      <c r="Y29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1" spans="1:30" ht="75" customHeight="1" x14ac:dyDescent="0.25">
      <c r="A291" s="40" t="s">
        <v>8</v>
      </c>
      <c r="B291" s="41"/>
      <c r="C291" s="81" t="s">
        <v>1112</v>
      </c>
      <c r="D291" s="81" t="s">
        <v>1112</v>
      </c>
      <c r="E291" s="81" t="e" cm="1">
        <f t="array" aca="1" ref="E291" ca="1">_xll.BDP(PreferredList[[#This Row],[Bloomberg_ticker]],"CITY_OF_DOMICILE")</f>
        <v>#NAME?</v>
      </c>
      <c r="F291" s="41" t="s">
        <v>9</v>
      </c>
      <c r="G291" s="41" t="s">
        <v>494</v>
      </c>
      <c r="H291" s="42">
        <v>42765</v>
      </c>
      <c r="I291" s="41"/>
      <c r="J291" s="41" t="s">
        <v>10</v>
      </c>
      <c r="K291" s="41" t="s">
        <v>503</v>
      </c>
      <c r="L291" s="41" t="s">
        <v>10</v>
      </c>
      <c r="M291" s="44">
        <f>_xlfn.XLOOKUP(PreferredList[[#This Row],[Equity_region_alternative]],'[3]# Ratios ORDER'!$A:$A,'[3]# Ratios ORDER'!$B:$B)</f>
        <v>1</v>
      </c>
      <c r="N291" s="46" t="str" cm="1">
        <f t="array" aca="1" ref="N29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1" s="41"/>
      <c r="P291" s="42"/>
      <c r="Q291" s="46" t="str" cm="1">
        <f t="array" aca="1" ref="Q29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1" s="41"/>
      <c r="S291" s="41"/>
      <c r="T291" s="41"/>
      <c r="U291" s="41" t="s">
        <v>560</v>
      </c>
      <c r="V291" s="41"/>
      <c r="W291" s="47"/>
      <c r="X291" s="50" t="b">
        <f ca="1">OR(PreferredList[[#This Row],[Fund_balanced_exists]:[Fund_privateclient_or_AIM_exists]])</f>
        <v>0</v>
      </c>
      <c r="Y29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2" spans="1:30" ht="75" customHeight="1" x14ac:dyDescent="0.25">
      <c r="A292" s="40" t="s">
        <v>16</v>
      </c>
      <c r="B292" s="41" t="s">
        <v>1047</v>
      </c>
      <c r="C292" s="81" t="s">
        <v>1075</v>
      </c>
      <c r="D292" s="81" t="s">
        <v>787</v>
      </c>
      <c r="E292" s="81" t="e" cm="1">
        <f t="array" aca="1" ref="E292" ca="1">_xll.BDP(PreferredList[[#This Row],[Bloomberg_ticker]],"CITY_OF_DOMICILE")</f>
        <v>#NAME?</v>
      </c>
      <c r="F292" s="41" t="s">
        <v>9</v>
      </c>
      <c r="G292" s="41" t="s">
        <v>493</v>
      </c>
      <c r="H292" s="42">
        <v>42765</v>
      </c>
      <c r="I292" s="41" t="s">
        <v>14</v>
      </c>
      <c r="J292" s="41" t="s">
        <v>502</v>
      </c>
      <c r="K292" s="41" t="s">
        <v>141</v>
      </c>
      <c r="L292" s="41" t="s">
        <v>140</v>
      </c>
      <c r="M292" s="44">
        <f>_xlfn.XLOOKUP(PreferredList[[#This Row],[Equity_region_alternative]],'[3]# Ratios ORDER'!$A:$A,'[3]# Ratios ORDER'!$B:$B)</f>
        <v>2</v>
      </c>
      <c r="N292" s="46" t="str" cm="1">
        <f t="array" aca="1" ref="N29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2" s="41"/>
      <c r="P292" s="42"/>
      <c r="Q292" s="46" t="str" cm="1">
        <f t="array" aca="1" ref="Q29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2" s="41" t="s">
        <v>560</v>
      </c>
      <c r="S292" s="41"/>
      <c r="T292" s="41" t="s">
        <v>560</v>
      </c>
      <c r="U292" s="41"/>
      <c r="V292" s="41"/>
      <c r="W292" s="47"/>
      <c r="X292" s="50" t="b">
        <f ca="1">OR(PreferredList[[#This Row],[Fund_balanced_exists]:[Fund_privateclient_or_AIM_exists]])</f>
        <v>0</v>
      </c>
      <c r="Y29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3" spans="1:30" ht="75" customHeight="1" x14ac:dyDescent="0.25">
      <c r="A293" s="40" t="s">
        <v>11</v>
      </c>
      <c r="B293" s="41" t="s">
        <v>314</v>
      </c>
      <c r="C293" s="81" t="s">
        <v>1203</v>
      </c>
      <c r="D293" s="81" t="s">
        <v>793</v>
      </c>
      <c r="E293" s="81" t="e" cm="1">
        <f t="array" aca="1" ref="E293" ca="1">_xll.BDP(PreferredList[[#This Row],[Bloomberg_ticker]],"CITY_OF_DOMICILE")</f>
        <v>#NAME?</v>
      </c>
      <c r="F293" s="41" t="s">
        <v>9</v>
      </c>
      <c r="G293" s="41" t="s">
        <v>493</v>
      </c>
      <c r="H293" s="42">
        <v>42765</v>
      </c>
      <c r="I293" s="41" t="s">
        <v>12</v>
      </c>
      <c r="J293" s="41" t="s">
        <v>502</v>
      </c>
      <c r="K293" s="41" t="s">
        <v>145</v>
      </c>
      <c r="L293" s="41" t="s">
        <v>140</v>
      </c>
      <c r="M293" s="44">
        <f>_xlfn.XLOOKUP(PreferredList[[#This Row],[Equity_region_alternative]],'[3]# Ratios ORDER'!$A:$A,'[3]# Ratios ORDER'!$B:$B)</f>
        <v>2</v>
      </c>
      <c r="N293" s="46" t="str" cm="1">
        <f t="array" aca="1" ref="N29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3" s="41"/>
      <c r="P293" s="42"/>
      <c r="Q293" s="46" t="str" cm="1">
        <f t="array" aca="1" ref="Q29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3" s="41"/>
      <c r="S293" s="41"/>
      <c r="T293" s="41"/>
      <c r="U293" s="41" t="s">
        <v>560</v>
      </c>
      <c r="V293" s="41"/>
      <c r="W293" s="47"/>
      <c r="X293" s="50" t="b">
        <f ca="1">OR(PreferredList[[#This Row],[Fund_balanced_exists]:[Fund_privateclient_or_AIM_exists]])</f>
        <v>1</v>
      </c>
      <c r="Y29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29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4" spans="1:30" ht="75" customHeight="1" x14ac:dyDescent="0.25">
      <c r="A294" s="40" t="s">
        <v>13</v>
      </c>
      <c r="B294" s="41" t="s">
        <v>718</v>
      </c>
      <c r="C294" s="81" t="s">
        <v>1204</v>
      </c>
      <c r="D294" s="81" t="s">
        <v>788</v>
      </c>
      <c r="E294" s="81" t="e" cm="1">
        <f t="array" aca="1" ref="E294" ca="1">_xll.BDP(PreferredList[[#This Row],[Bloomberg_ticker]],"CITY_OF_DOMICILE")</f>
        <v>#NAME?</v>
      </c>
      <c r="F294" s="41" t="s">
        <v>9</v>
      </c>
      <c r="G294" s="41" t="s">
        <v>494</v>
      </c>
      <c r="H294" s="42">
        <v>42765</v>
      </c>
      <c r="I294" s="41"/>
      <c r="J294" s="41" t="s">
        <v>199</v>
      </c>
      <c r="K294" s="41" t="s">
        <v>504</v>
      </c>
      <c r="L294" s="41" t="s">
        <v>629</v>
      </c>
      <c r="M294" s="44">
        <f>_xlfn.XLOOKUP(PreferredList[[#This Row],[Equity_region_alternative]],'[3]# Ratios ORDER'!$A:$A,'[3]# Ratios ORDER'!$B:$B)</f>
        <v>4</v>
      </c>
      <c r="N294" s="46" t="str" cm="1">
        <f t="array" aca="1" ref="N29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4" s="41"/>
      <c r="P294" s="42"/>
      <c r="Q294" s="46" t="str" cm="1">
        <f t="array" aca="1" ref="Q29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4" s="41" t="s">
        <v>560</v>
      </c>
      <c r="S294" s="41"/>
      <c r="T294" s="41" t="s">
        <v>560</v>
      </c>
      <c r="U294" s="41"/>
      <c r="V294" s="41"/>
      <c r="W294" s="47"/>
      <c r="X294" s="50" t="b">
        <f ca="1">OR(PreferredList[[#This Row],[Fund_balanced_exists]:[Fund_privateclient_or_AIM_exists]])</f>
        <v>0</v>
      </c>
      <c r="Y29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5" spans="1:30" ht="75" customHeight="1" x14ac:dyDescent="0.25">
      <c r="A295" s="40" t="s">
        <v>15</v>
      </c>
      <c r="B295" s="41"/>
      <c r="C295" s="81" t="s">
        <v>1112</v>
      </c>
      <c r="D295" s="81" t="s">
        <v>1112</v>
      </c>
      <c r="E295" s="81" t="e" cm="1">
        <f t="array" aca="1" ref="E295" ca="1">_xll.BDP(PreferredList[[#This Row],[Bloomberg_ticker]],"CITY_OF_DOMICILE")</f>
        <v>#NAME?</v>
      </c>
      <c r="F295" s="41" t="s">
        <v>9</v>
      </c>
      <c r="G295" s="41" t="s">
        <v>494</v>
      </c>
      <c r="H295" s="42">
        <v>42765</v>
      </c>
      <c r="I295" s="41"/>
      <c r="J295" s="41" t="s">
        <v>199</v>
      </c>
      <c r="K295" s="41" t="s">
        <v>504</v>
      </c>
      <c r="L295" s="41" t="s">
        <v>629</v>
      </c>
      <c r="M295" s="44">
        <f>_xlfn.XLOOKUP(PreferredList[[#This Row],[Equity_region_alternative]],'[3]# Ratios ORDER'!$A:$A,'[3]# Ratios ORDER'!$B:$B)</f>
        <v>4</v>
      </c>
      <c r="N295" s="46" t="str" cm="1">
        <f t="array" aca="1" ref="N29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5" s="41"/>
      <c r="P295" s="42"/>
      <c r="Q295" s="46" t="str" cm="1">
        <f t="array" aca="1" ref="Q29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5" s="41" t="s">
        <v>560</v>
      </c>
      <c r="S295" s="41"/>
      <c r="T295" s="41"/>
      <c r="U295" s="41"/>
      <c r="V295" s="41"/>
      <c r="W295" s="47"/>
      <c r="X295" s="50" t="b">
        <f ca="1">OR(PreferredList[[#This Row],[Fund_balanced_exists]:[Fund_privateclient_or_AIM_exists]])</f>
        <v>0</v>
      </c>
      <c r="Y29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6" spans="1:30" ht="75" customHeight="1" x14ac:dyDescent="0.25">
      <c r="A296" s="40" t="s">
        <v>55</v>
      </c>
      <c r="B296" s="41" t="s">
        <v>1055</v>
      </c>
      <c r="C296" s="81" t="s">
        <v>1076</v>
      </c>
      <c r="D296" s="81" t="s">
        <v>787</v>
      </c>
      <c r="E296" s="81" t="e" cm="1">
        <f t="array" aca="1" ref="E296" ca="1">_xll.BDP(PreferredList[[#This Row],[Bloomberg_ticker]],"CITY_OF_DOMICILE")</f>
        <v>#NAME?</v>
      </c>
      <c r="F296" s="41" t="s">
        <v>9</v>
      </c>
      <c r="G296" s="41" t="s">
        <v>492</v>
      </c>
      <c r="H296" s="42">
        <v>42765</v>
      </c>
      <c r="I296" s="41" t="s">
        <v>56</v>
      </c>
      <c r="J296" s="41" t="s">
        <v>46</v>
      </c>
      <c r="K296" s="41" t="s">
        <v>46</v>
      </c>
      <c r="L296" s="41" t="s">
        <v>46</v>
      </c>
      <c r="M296" s="44">
        <f>_xlfn.XLOOKUP(PreferredList[[#This Row],[Equity_region_alternative]],'[3]# Ratios ORDER'!$A:$A,'[3]# Ratios ORDER'!$B:$B)</f>
        <v>3</v>
      </c>
      <c r="N296" s="46" t="str" cm="1">
        <f t="array" aca="1" ref="N29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6" s="41"/>
      <c r="P296" s="42"/>
      <c r="Q296" s="46" t="str" cm="1">
        <f t="array" aca="1" ref="Q29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6" s="41"/>
      <c r="S296" s="41"/>
      <c r="T296" s="41" t="s">
        <v>559</v>
      </c>
      <c r="U296" s="41"/>
      <c r="V296" s="41"/>
      <c r="W296" s="47"/>
      <c r="X296" s="50" t="b">
        <f ca="1">OR(PreferredList[[#This Row],[Fund_balanced_exists]:[Fund_privateclient_or_AIM_exists]])</f>
        <v>0</v>
      </c>
      <c r="Y29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7" spans="1:30" ht="75" customHeight="1" x14ac:dyDescent="0.25">
      <c r="A297" s="40" t="s">
        <v>17</v>
      </c>
      <c r="B297" s="41"/>
      <c r="C297" s="81" t="s">
        <v>1112</v>
      </c>
      <c r="D297" s="81" t="s">
        <v>1112</v>
      </c>
      <c r="E297" s="81" t="e" cm="1">
        <f t="array" aca="1" ref="E297" ca="1">_xll.BDP(PreferredList[[#This Row],[Bloomberg_ticker]],"CITY_OF_DOMICILE")</f>
        <v>#NAME?</v>
      </c>
      <c r="F297" s="41" t="s">
        <v>9</v>
      </c>
      <c r="G297" s="41" t="s">
        <v>494</v>
      </c>
      <c r="H297" s="42">
        <v>42765</v>
      </c>
      <c r="I297" s="41"/>
      <c r="J297" s="41"/>
      <c r="K297" s="41"/>
      <c r="L297" s="41" t="s">
        <v>10</v>
      </c>
      <c r="M297" s="44">
        <f>_xlfn.XLOOKUP(PreferredList[[#This Row],[Equity_region_alternative]],'[3]# Ratios ORDER'!$A:$A,'[3]# Ratios ORDER'!$B:$B)</f>
        <v>1</v>
      </c>
      <c r="N297" s="46" t="str" cm="1">
        <f t="array" aca="1" ref="N29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7" s="41"/>
      <c r="P297" s="42"/>
      <c r="Q297" s="46" t="str" cm="1">
        <f t="array" aca="1" ref="Q29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7" s="41" t="s">
        <v>560</v>
      </c>
      <c r="S297" s="41"/>
      <c r="T297" s="41" t="s">
        <v>560</v>
      </c>
      <c r="U297" s="41"/>
      <c r="V297" s="41"/>
      <c r="W297" s="47"/>
      <c r="X297" s="50" t="b">
        <f ca="1">OR(PreferredList[[#This Row],[Fund_balanced_exists]:[Fund_privateclient_or_AIM_exists]])</f>
        <v>0</v>
      </c>
      <c r="Y29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29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29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8" spans="1:30" ht="75" customHeight="1" x14ac:dyDescent="0.25">
      <c r="A298" s="40" t="s">
        <v>181</v>
      </c>
      <c r="B298" s="41" t="s">
        <v>182</v>
      </c>
      <c r="C298" s="81" t="s">
        <v>1205</v>
      </c>
      <c r="D298" s="81" t="s">
        <v>793</v>
      </c>
      <c r="E298" s="81" t="e" cm="1">
        <f t="array" aca="1" ref="E298" ca="1">_xll.BDP(PreferredList[[#This Row],[Bloomberg_ticker]],"CITY_OF_DOMICILE")</f>
        <v>#NAME?</v>
      </c>
      <c r="F298" s="41" t="s">
        <v>9</v>
      </c>
      <c r="G298" s="41" t="s">
        <v>489</v>
      </c>
      <c r="H298" s="42">
        <v>42765</v>
      </c>
      <c r="I298" s="41" t="s">
        <v>14</v>
      </c>
      <c r="J298" s="41" t="s">
        <v>46</v>
      </c>
      <c r="K298" s="41" t="s">
        <v>46</v>
      </c>
      <c r="L298" s="41" t="s">
        <v>46</v>
      </c>
      <c r="M298" s="44">
        <f>_xlfn.XLOOKUP(PreferredList[[#This Row],[Equity_region_alternative]],'[3]# Ratios ORDER'!$A:$A,'[3]# Ratios ORDER'!$B:$B)</f>
        <v>3</v>
      </c>
      <c r="N298" s="46" t="str" cm="1">
        <f t="array" aca="1" ref="N29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8" s="41" t="s">
        <v>63</v>
      </c>
      <c r="P298" s="42"/>
      <c r="Q298" s="46" t="str" cm="1">
        <f t="array" aca="1" ref="Q29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8" s="41" t="s">
        <v>559</v>
      </c>
      <c r="S298" s="41"/>
      <c r="T298" s="41" t="s">
        <v>559</v>
      </c>
      <c r="U298" s="41"/>
      <c r="V298" s="41"/>
      <c r="W298" s="47"/>
      <c r="X298" s="50" t="b">
        <f ca="1">OR(PreferredList[[#This Row],[Fund_balanced_exists]:[Fund_privateclient_or_AIM_exists]])</f>
        <v>1</v>
      </c>
      <c r="Y29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9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9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299" spans="1:30" ht="75" customHeight="1" x14ac:dyDescent="0.25">
      <c r="A299" s="40" t="s">
        <v>183</v>
      </c>
      <c r="B299" s="41" t="s">
        <v>184</v>
      </c>
      <c r="C299" s="81" t="s">
        <v>1206</v>
      </c>
      <c r="D299" s="81" t="s">
        <v>788</v>
      </c>
      <c r="E299" s="81" t="e" cm="1">
        <f t="array" aca="1" ref="E299" ca="1">_xll.BDP(PreferredList[[#This Row],[Bloomberg_ticker]],"CITY_OF_DOMICILE")</f>
        <v>#NAME?</v>
      </c>
      <c r="F299" s="41" t="s">
        <v>9</v>
      </c>
      <c r="G299" s="41" t="s">
        <v>489</v>
      </c>
      <c r="H299" s="42">
        <v>42765</v>
      </c>
      <c r="I299" s="41" t="s">
        <v>14</v>
      </c>
      <c r="J299" s="41" t="s">
        <v>46</v>
      </c>
      <c r="K299" s="41" t="s">
        <v>46</v>
      </c>
      <c r="L299" s="47" t="s">
        <v>46</v>
      </c>
      <c r="M299" s="44">
        <f>_xlfn.XLOOKUP(PreferredList[[#This Row],[Equity_region_alternative]],'[3]# Ratios ORDER'!$A:$A,'[3]# Ratios ORDER'!$B:$B)</f>
        <v>3</v>
      </c>
      <c r="N299" s="46" t="str" cm="1">
        <f t="array" aca="1" ref="N29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299" s="41" t="s">
        <v>63</v>
      </c>
      <c r="P299" s="42"/>
      <c r="Q299" s="46" t="str" cm="1">
        <f t="array" aca="1" ref="Q29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299" s="41" t="s">
        <v>559</v>
      </c>
      <c r="S299" s="41"/>
      <c r="T299" s="41" t="s">
        <v>559</v>
      </c>
      <c r="U299" s="41"/>
      <c r="V299" s="41"/>
      <c r="W299" s="47"/>
      <c r="X299" s="50" t="b">
        <f ca="1">OR(PreferredList[[#This Row],[Fund_balanced_exists]:[Fund_privateclient_or_AIM_exists]])</f>
        <v>1</v>
      </c>
      <c r="Y29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29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29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29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29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29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0" spans="1:30" ht="75" customHeight="1" x14ac:dyDescent="0.25">
      <c r="A300" s="40" t="s">
        <v>277</v>
      </c>
      <c r="B300" s="41" t="s">
        <v>278</v>
      </c>
      <c r="C300" s="81" t="s">
        <v>1129</v>
      </c>
      <c r="D300" s="81" t="s">
        <v>789</v>
      </c>
      <c r="E300" s="81" t="e" cm="1">
        <f t="array" aca="1" ref="E300" ca="1">_xll.BDP(PreferredList[[#This Row],[Bloomberg_ticker]],"CITY_OF_DOMICILE")</f>
        <v>#NAME?</v>
      </c>
      <c r="F300" s="41" t="s">
        <v>9</v>
      </c>
      <c r="G300" s="41" t="s">
        <v>489</v>
      </c>
      <c r="H300" s="42">
        <v>42762</v>
      </c>
      <c r="I300" s="41" t="s">
        <v>467</v>
      </c>
      <c r="J300" s="41" t="s">
        <v>46</v>
      </c>
      <c r="K300" s="41" t="s">
        <v>46</v>
      </c>
      <c r="L300" s="41" t="s">
        <v>46</v>
      </c>
      <c r="M300" s="44">
        <f>_xlfn.XLOOKUP(PreferredList[[#This Row],[Equity_region_alternative]],'[3]# Ratios ORDER'!$A:$A,'[3]# Ratios ORDER'!$B:$B)</f>
        <v>3</v>
      </c>
      <c r="N300" s="46" t="str" cm="1">
        <f t="array" aca="1" ref="N30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0" s="41"/>
      <c r="P300" s="42"/>
      <c r="Q300" s="46" t="str" cm="1">
        <f t="array" aca="1" ref="Q30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0" s="41"/>
      <c r="S300" s="41"/>
      <c r="T300" s="41"/>
      <c r="U300" s="41" t="s">
        <v>559</v>
      </c>
      <c r="V300" s="41"/>
      <c r="W300" s="47"/>
      <c r="X300" s="50" t="b">
        <f ca="1">OR(PreferredList[[#This Row],[Fund_balanced_exists]:[Fund_privateclient_or_AIM_exists]])</f>
        <v>1</v>
      </c>
      <c r="Y30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0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0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0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1" spans="1:30" ht="75" customHeight="1" x14ac:dyDescent="0.25">
      <c r="A301" s="40" t="s">
        <v>222</v>
      </c>
      <c r="B301" s="41" t="s">
        <v>1048</v>
      </c>
      <c r="C301" s="81" t="s">
        <v>1103</v>
      </c>
      <c r="D301" s="81" t="s">
        <v>787</v>
      </c>
      <c r="E301" s="81" t="e" cm="1">
        <f t="array" aca="1" ref="E301" ca="1">_xll.BDP(PreferredList[[#This Row],[Bloomberg_ticker]],"CITY_OF_DOMICILE")</f>
        <v>#NAME?</v>
      </c>
      <c r="F301" s="41" t="s">
        <v>9</v>
      </c>
      <c r="G301" s="41" t="s">
        <v>489</v>
      </c>
      <c r="H301" s="42">
        <v>42760</v>
      </c>
      <c r="I301" s="41" t="s">
        <v>134</v>
      </c>
      <c r="J301" s="41" t="s">
        <v>144</v>
      </c>
      <c r="K301" s="41" t="s">
        <v>141</v>
      </c>
      <c r="L301" s="41" t="s">
        <v>140</v>
      </c>
      <c r="M301" s="44">
        <f>_xlfn.XLOOKUP(PreferredList[[#This Row],[Equity_region_alternative]],'[3]# Ratios ORDER'!$A:$A,'[3]# Ratios ORDER'!$B:$B)</f>
        <v>2</v>
      </c>
      <c r="N301" s="46" t="str" cm="1">
        <f t="array" aca="1" ref="N30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1" s="41" t="s">
        <v>63</v>
      </c>
      <c r="P301" s="42"/>
      <c r="Q301" s="46" t="str" cm="1">
        <f t="array" aca="1" ref="Q30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1" s="41"/>
      <c r="S301" s="41"/>
      <c r="T301" s="41"/>
      <c r="U301" s="41" t="s">
        <v>559</v>
      </c>
      <c r="V301" s="41"/>
      <c r="W301" s="47"/>
      <c r="X301" s="50" t="b">
        <f ca="1">OR(PreferredList[[#This Row],[Fund_balanced_exists]:[Fund_privateclient_or_AIM_exists]])</f>
        <v>0</v>
      </c>
      <c r="Y30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0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2" spans="1:30" ht="75" customHeight="1" x14ac:dyDescent="0.25">
      <c r="A302" s="40" t="s">
        <v>366</v>
      </c>
      <c r="B302" s="41" t="s">
        <v>367</v>
      </c>
      <c r="C302" s="81" t="s">
        <v>1207</v>
      </c>
      <c r="D302" s="81" t="s">
        <v>789</v>
      </c>
      <c r="E302" s="81" t="e" cm="1">
        <f t="array" aca="1" ref="E302" ca="1">_xll.BDP(PreferredList[[#This Row],[Bloomberg_ticker]],"CITY_OF_DOMICILE")</f>
        <v>#NAME?</v>
      </c>
      <c r="F302" s="41" t="s">
        <v>9</v>
      </c>
      <c r="G302" s="41" t="s">
        <v>489</v>
      </c>
      <c r="H302" s="42">
        <v>42684</v>
      </c>
      <c r="I302" s="41"/>
      <c r="J302" s="41" t="s">
        <v>22</v>
      </c>
      <c r="K302" s="41" t="s">
        <v>503</v>
      </c>
      <c r="L302" s="41" t="s">
        <v>784</v>
      </c>
      <c r="M302" s="44">
        <f>_xlfn.XLOOKUP(PreferredList[[#This Row],[Equity_region_alternative]],'[3]# Ratios ORDER'!$A:$A,'[3]# Ratios ORDER'!$B:$B)</f>
        <v>11</v>
      </c>
      <c r="N302" s="46" t="str" cm="1">
        <f t="array" aca="1" ref="N30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2" s="41" t="s">
        <v>63</v>
      </c>
      <c r="P302" s="42"/>
      <c r="Q302" s="46" t="str" cm="1">
        <f t="array" aca="1" ref="Q30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2" s="41"/>
      <c r="S302" s="41"/>
      <c r="T302" s="41"/>
      <c r="U302" s="41"/>
      <c r="V302" s="41"/>
      <c r="W302" s="47" t="s">
        <v>559</v>
      </c>
      <c r="X302" s="50" t="b">
        <f ca="1">OR(PreferredList[[#This Row],[Fund_balanced_exists]:[Fund_privateclient_or_AIM_exists]])</f>
        <v>1</v>
      </c>
      <c r="Y30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0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03" spans="1:30" ht="75" customHeight="1" x14ac:dyDescent="0.25">
      <c r="A303" s="40" t="s">
        <v>339</v>
      </c>
      <c r="B303" s="41" t="s">
        <v>340</v>
      </c>
      <c r="C303" s="81" t="s">
        <v>1208</v>
      </c>
      <c r="D303" s="81" t="s">
        <v>793</v>
      </c>
      <c r="E303" s="81" t="e" cm="1">
        <f t="array" aca="1" ref="E303" ca="1">_xll.BDP(PreferredList[[#This Row],[Bloomberg_ticker]],"CITY_OF_DOMICILE")</f>
        <v>#NAME?</v>
      </c>
      <c r="F303" s="41" t="s">
        <v>9</v>
      </c>
      <c r="G303" s="41" t="s">
        <v>489</v>
      </c>
      <c r="H303" s="42">
        <v>42649</v>
      </c>
      <c r="I303" s="41"/>
      <c r="J303" s="41" t="s">
        <v>177</v>
      </c>
      <c r="K303" s="41" t="s">
        <v>503</v>
      </c>
      <c r="L303" s="41" t="s">
        <v>10</v>
      </c>
      <c r="M303" s="44">
        <f>_xlfn.XLOOKUP(PreferredList[[#This Row],[Equity_region_alternative]],'[3]# Ratios ORDER'!$A:$A,'[3]# Ratios ORDER'!$B:$B)</f>
        <v>1</v>
      </c>
      <c r="N303" s="46" t="str" cm="1">
        <f t="array" aca="1" ref="N30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3" s="41" t="s">
        <v>63</v>
      </c>
      <c r="P303" s="42"/>
      <c r="Q303" s="46" t="str" cm="1">
        <f t="array" aca="1" ref="Q30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3" s="41"/>
      <c r="S303" s="41"/>
      <c r="T303" s="41"/>
      <c r="U303" s="41" t="s">
        <v>559</v>
      </c>
      <c r="V303" s="41"/>
      <c r="W303" s="47"/>
      <c r="X303" s="50" t="b">
        <f ca="1">OR(PreferredList[[#This Row],[Fund_balanced_exists]:[Fund_privateclient_or_AIM_exists]])</f>
        <v>0</v>
      </c>
      <c r="Y30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0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4" spans="1:30" ht="75" customHeight="1" x14ac:dyDescent="0.25">
      <c r="A304" s="40" t="s">
        <v>365</v>
      </c>
      <c r="B304" s="41" t="s">
        <v>697</v>
      </c>
      <c r="C304" s="81" t="s">
        <v>1209</v>
      </c>
      <c r="D304" s="81" t="s">
        <v>789</v>
      </c>
      <c r="E304" s="81" t="e" cm="1">
        <f t="array" aca="1" ref="E304" ca="1">_xll.BDP(PreferredList[[#This Row],[Bloomberg_ticker]],"CITY_OF_DOMICILE")</f>
        <v>#NAME?</v>
      </c>
      <c r="F304" s="41" t="s">
        <v>9</v>
      </c>
      <c r="G304" s="41" t="s">
        <v>492</v>
      </c>
      <c r="H304" s="42">
        <v>42556</v>
      </c>
      <c r="I304" s="41"/>
      <c r="J304" s="41" t="s">
        <v>22</v>
      </c>
      <c r="K304" s="41" t="s">
        <v>503</v>
      </c>
      <c r="L304" s="41" t="s">
        <v>784</v>
      </c>
      <c r="M304" s="44">
        <f>_xlfn.XLOOKUP(PreferredList[[#This Row],[Equity_region_alternative]],'[3]# Ratios ORDER'!$A:$A,'[3]# Ratios ORDER'!$B:$B)</f>
        <v>11</v>
      </c>
      <c r="N304" s="46" t="str" cm="1">
        <f t="array" aca="1" ref="N30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4" s="41"/>
      <c r="P304" s="42"/>
      <c r="Q304" s="46" t="str" cm="1">
        <f t="array" aca="1" ref="Q30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4" s="41"/>
      <c r="S304" s="41"/>
      <c r="T304" s="41"/>
      <c r="U304" s="41" t="s">
        <v>559</v>
      </c>
      <c r="V304" s="41"/>
      <c r="W304" s="47"/>
      <c r="X304" s="50" t="b">
        <f ca="1">OR(PreferredList[[#This Row],[Fund_balanced_exists]:[Fund_privateclient_or_AIM_exists]])</f>
        <v>1</v>
      </c>
      <c r="Y30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0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05" spans="1:30" ht="75" customHeight="1" x14ac:dyDescent="0.25">
      <c r="A305" s="40" t="s">
        <v>321</v>
      </c>
      <c r="B305" s="41" t="s">
        <v>322</v>
      </c>
      <c r="C305" s="81" t="s">
        <v>1210</v>
      </c>
      <c r="D305" s="81" t="s">
        <v>787</v>
      </c>
      <c r="E305" s="81" t="e" cm="1">
        <f t="array" aca="1" ref="E305" ca="1">_xll.BDP(PreferredList[[#This Row],[Bloomberg_ticker]],"CITY_OF_DOMICILE")</f>
        <v>#NAME?</v>
      </c>
      <c r="F305" s="41" t="s">
        <v>9</v>
      </c>
      <c r="G305" s="41" t="s">
        <v>489</v>
      </c>
      <c r="H305" s="42">
        <v>42446</v>
      </c>
      <c r="I305" s="41"/>
      <c r="J305" s="41" t="s">
        <v>512</v>
      </c>
      <c r="K305" s="41" t="s">
        <v>628</v>
      </c>
      <c r="L305" s="41" t="s">
        <v>634</v>
      </c>
      <c r="M305" s="44">
        <f>_xlfn.XLOOKUP(PreferredList[[#This Row],[Equity_region_alternative]],'[3]# Ratios ORDER'!$A:$A,'[3]# Ratios ORDER'!$B:$B)</f>
        <v>5</v>
      </c>
      <c r="N305" s="46" t="str" cm="1">
        <f t="array" aca="1" ref="N30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5" s="41" t="s">
        <v>63</v>
      </c>
      <c r="P305" s="42"/>
      <c r="Q305" s="46" t="str" cm="1">
        <f t="array" aca="1" ref="Q30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5" s="41"/>
      <c r="S305" s="41"/>
      <c r="T305" s="41"/>
      <c r="U305" s="41" t="s">
        <v>559</v>
      </c>
      <c r="V305" s="41"/>
      <c r="W305" s="47"/>
      <c r="X305" s="50" t="b">
        <f ca="1">OR(PreferredList[[#This Row],[Fund_balanced_exists]:[Fund_privateclient_or_AIM_exists]])</f>
        <v>1</v>
      </c>
      <c r="Y30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0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6" spans="1:30" ht="75" customHeight="1" x14ac:dyDescent="0.25">
      <c r="A306" s="40" t="s">
        <v>349</v>
      </c>
      <c r="B306" s="41" t="s">
        <v>1053</v>
      </c>
      <c r="C306" s="81" t="s">
        <v>1211</v>
      </c>
      <c r="D306" s="81" t="s">
        <v>793</v>
      </c>
      <c r="E306" s="81" t="e" cm="1">
        <f t="array" aca="1" ref="E306" ca="1">_xll.BDP(PreferredList[[#This Row],[Bloomberg_ticker]],"CITY_OF_DOMICILE")</f>
        <v>#NAME?</v>
      </c>
      <c r="F306" s="41" t="s">
        <v>9</v>
      </c>
      <c r="G306" s="41" t="s">
        <v>489</v>
      </c>
      <c r="H306" s="42">
        <v>42400</v>
      </c>
      <c r="I306" s="41"/>
      <c r="J306" s="41" t="s">
        <v>144</v>
      </c>
      <c r="K306" s="41" t="s">
        <v>141</v>
      </c>
      <c r="L306" s="41" t="s">
        <v>140</v>
      </c>
      <c r="M306" s="44">
        <f>_xlfn.XLOOKUP(PreferredList[[#This Row],[Equity_region_alternative]],'[3]# Ratios ORDER'!$A:$A,'[3]# Ratios ORDER'!$B:$B)</f>
        <v>2</v>
      </c>
      <c r="N306" s="46" t="str" cm="1">
        <f t="array" aca="1" ref="N30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6" s="41" t="s">
        <v>63</v>
      </c>
      <c r="P306" s="42"/>
      <c r="Q306" s="46" t="str" cm="1">
        <f t="array" aca="1" ref="Q30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6" s="41"/>
      <c r="S306" s="41"/>
      <c r="T306" s="41"/>
      <c r="U306" s="41" t="s">
        <v>559</v>
      </c>
      <c r="V306" s="41"/>
      <c r="W306" s="47"/>
      <c r="X306" s="50" t="b">
        <f ca="1">OR(PreferredList[[#This Row],[Fund_balanced_exists]:[Fund_privateclient_or_AIM_exists]])</f>
        <v>1</v>
      </c>
      <c r="Y30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0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7" spans="1:30" ht="75" customHeight="1" x14ac:dyDescent="0.25">
      <c r="A307" s="40" t="s">
        <v>346</v>
      </c>
      <c r="B307" s="41" t="s">
        <v>347</v>
      </c>
      <c r="C307" s="81" t="s">
        <v>1193</v>
      </c>
      <c r="D307" s="81" t="s">
        <v>793</v>
      </c>
      <c r="E307" s="81" t="e" cm="1">
        <f t="array" aca="1" ref="E307" ca="1">_xll.BDP(PreferredList[[#This Row],[Bloomberg_ticker]],"CITY_OF_DOMICILE")</f>
        <v>#NAME?</v>
      </c>
      <c r="F307" s="41" t="s">
        <v>9</v>
      </c>
      <c r="G307" s="41" t="s">
        <v>489</v>
      </c>
      <c r="H307" s="42">
        <v>42400</v>
      </c>
      <c r="I307" s="41"/>
      <c r="J307" s="41" t="s">
        <v>177</v>
      </c>
      <c r="K307" s="41" t="s">
        <v>503</v>
      </c>
      <c r="L307" s="47" t="s">
        <v>10</v>
      </c>
      <c r="M307" s="44">
        <f>_xlfn.XLOOKUP(PreferredList[[#This Row],[Equity_region_alternative]],'[3]# Ratios ORDER'!$A:$A,'[3]# Ratios ORDER'!$B:$B)</f>
        <v>1</v>
      </c>
      <c r="N307" s="46" t="str" cm="1">
        <f t="array" aca="1" ref="N30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7" s="41" t="s">
        <v>63</v>
      </c>
      <c r="P307" s="42"/>
      <c r="Q307" s="46" t="str" cm="1">
        <f t="array" aca="1" ref="Q30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7" s="41"/>
      <c r="S307" s="41"/>
      <c r="T307" s="41"/>
      <c r="U307" s="41" t="s">
        <v>559</v>
      </c>
      <c r="V307" s="41"/>
      <c r="W307" s="47"/>
      <c r="X307" s="50" t="b">
        <f ca="1">OR(PreferredList[[#This Row],[Fund_balanced_exists]:[Fund_privateclient_or_AIM_exists]])</f>
        <v>1</v>
      </c>
      <c r="Y30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0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0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0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8" spans="1:30" ht="75" customHeight="1" x14ac:dyDescent="0.25">
      <c r="A308" s="40" t="s">
        <v>176</v>
      </c>
      <c r="B308" s="41" t="s">
        <v>712</v>
      </c>
      <c r="C308" s="81" t="s">
        <v>1104</v>
      </c>
      <c r="D308" s="81" t="s">
        <v>788</v>
      </c>
      <c r="E308" s="81" t="e" cm="1">
        <f t="array" aca="1" ref="E308" ca="1">_xll.BDP(PreferredList[[#This Row],[Bloomberg_ticker]],"CITY_OF_DOMICILE")</f>
        <v>#NAME?</v>
      </c>
      <c r="F308" s="41" t="s">
        <v>9</v>
      </c>
      <c r="G308" s="41" t="s">
        <v>489</v>
      </c>
      <c r="H308" s="42">
        <v>42391</v>
      </c>
      <c r="I308" s="41"/>
      <c r="J308" s="41" t="s">
        <v>10</v>
      </c>
      <c r="K308" s="41" t="s">
        <v>503</v>
      </c>
      <c r="L308" s="47" t="s">
        <v>784</v>
      </c>
      <c r="M308" s="44">
        <f>_xlfn.XLOOKUP(PreferredList[[#This Row],[Equity_region_alternative]],'[3]# Ratios ORDER'!$A:$A,'[3]# Ratios ORDER'!$B:$B)</f>
        <v>11</v>
      </c>
      <c r="N308" s="46" t="str" cm="1">
        <f t="array" aca="1" ref="N30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8" s="41"/>
      <c r="P308" s="42"/>
      <c r="Q308" s="46" t="str" cm="1">
        <f t="array" aca="1" ref="Q30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8" s="41"/>
      <c r="S308" s="41"/>
      <c r="T308" s="41"/>
      <c r="U308" s="41" t="s">
        <v>559</v>
      </c>
      <c r="V308" s="41"/>
      <c r="W308" s="47"/>
      <c r="X308" s="50" t="b">
        <f ca="1">OR(PreferredList[[#This Row],[Fund_balanced_exists]:[Fund_privateclient_or_AIM_exists]])</f>
        <v>0</v>
      </c>
      <c r="Y30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0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0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09" spans="1:30" ht="75" customHeight="1" x14ac:dyDescent="0.25">
      <c r="A309" s="40" t="s">
        <v>766</v>
      </c>
      <c r="B309" s="41" t="s">
        <v>413</v>
      </c>
      <c r="C309" s="81" t="s">
        <v>1212</v>
      </c>
      <c r="D309" s="81" t="s">
        <v>786</v>
      </c>
      <c r="E309" s="81" t="e" cm="1">
        <f t="array" aca="1" ref="E309" ca="1">_xll.BDP(PreferredList[[#This Row],[Bloomberg_ticker]],"CITY_OF_DOMICILE")</f>
        <v>#NAME?</v>
      </c>
      <c r="F309" s="41" t="s">
        <v>9</v>
      </c>
      <c r="G309" s="41" t="s">
        <v>489</v>
      </c>
      <c r="H309" s="42">
        <v>42277</v>
      </c>
      <c r="I309" s="41"/>
      <c r="J309" s="41" t="s">
        <v>411</v>
      </c>
      <c r="K309" s="41" t="s">
        <v>523</v>
      </c>
      <c r="L309" s="47" t="s">
        <v>633</v>
      </c>
      <c r="M309" s="44">
        <f>_xlfn.XLOOKUP(PreferredList[[#This Row],[Equity_region_alternative]],'[3]# Ratios ORDER'!$A:$A,'[3]# Ratios ORDER'!$B:$B)</f>
        <v>6</v>
      </c>
      <c r="N309" s="46" t="str" cm="1">
        <f t="array" aca="1" ref="N30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09" s="41" t="s">
        <v>63</v>
      </c>
      <c r="P309" s="42"/>
      <c r="Q309" s="46" t="str" cm="1">
        <f t="array" aca="1" ref="Q30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09" s="41"/>
      <c r="S309" s="41"/>
      <c r="T309" s="41"/>
      <c r="U309" s="41"/>
      <c r="V309" s="41" t="s">
        <v>559</v>
      </c>
      <c r="W309" s="47"/>
      <c r="X309" s="50" t="b">
        <f ca="1">OR(PreferredList[[#This Row],[Fund_balanced_exists]:[Fund_privateclient_or_AIM_exists]])</f>
        <v>1</v>
      </c>
      <c r="Y30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0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0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0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0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0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0" spans="1:30" ht="75" customHeight="1" x14ac:dyDescent="0.25">
      <c r="A310" s="40" t="s">
        <v>1282</v>
      </c>
      <c r="B310" s="41" t="s">
        <v>380</v>
      </c>
      <c r="C310" s="81" t="s">
        <v>1213</v>
      </c>
      <c r="D310" s="81" t="s">
        <v>788</v>
      </c>
      <c r="E310" s="81" t="e" cm="1">
        <f t="array" aca="1" ref="E310" ca="1">_xll.BDP(PreferredList[[#This Row],[Bloomberg_ticker]],"CITY_OF_DOMICILE")</f>
        <v>#NAME?</v>
      </c>
      <c r="F310" s="41" t="s">
        <v>9</v>
      </c>
      <c r="G310" s="41" t="s">
        <v>489</v>
      </c>
      <c r="H310" s="42">
        <v>42114</v>
      </c>
      <c r="I310" s="41"/>
      <c r="J310" s="41" t="s">
        <v>22</v>
      </c>
      <c r="K310" s="41" t="s">
        <v>503</v>
      </c>
      <c r="L310" s="47" t="s">
        <v>784</v>
      </c>
      <c r="M310" s="44">
        <f>_xlfn.XLOOKUP(PreferredList[[#This Row],[Equity_region_alternative]],'[3]# Ratios ORDER'!$A:$A,'[3]# Ratios ORDER'!$B:$B)</f>
        <v>11</v>
      </c>
      <c r="N310" s="46" t="str" cm="1">
        <f t="array" aca="1" ref="N31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0" s="41" t="s">
        <v>63</v>
      </c>
      <c r="P310" s="42"/>
      <c r="Q310" s="46" t="str" cm="1">
        <f t="array" aca="1" ref="Q31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0" s="41"/>
      <c r="S310" s="41"/>
      <c r="T310" s="41"/>
      <c r="U310" s="41"/>
      <c r="V310" s="41"/>
      <c r="W310" s="47" t="s">
        <v>559</v>
      </c>
      <c r="X310" s="50" t="b">
        <f ca="1">OR(PreferredList[[#This Row],[Fund_balanced_exists]:[Fund_privateclient_or_AIM_exists]])</f>
        <v>1</v>
      </c>
      <c r="Y31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11" spans="1:30" ht="75" customHeight="1" x14ac:dyDescent="0.25">
      <c r="A311" s="40" t="s">
        <v>371</v>
      </c>
      <c r="B311" s="41" t="s">
        <v>704</v>
      </c>
      <c r="C311" s="81" t="s">
        <v>1214</v>
      </c>
      <c r="D311" s="81" t="s">
        <v>793</v>
      </c>
      <c r="E311" s="81" t="e" cm="1">
        <f t="array" aca="1" ref="E311" ca="1">_xll.BDP(PreferredList[[#This Row],[Bloomberg_ticker]],"CITY_OF_DOMICILE")</f>
        <v>#NAME?</v>
      </c>
      <c r="F311" s="41" t="s">
        <v>9</v>
      </c>
      <c r="G311" s="41" t="s">
        <v>489</v>
      </c>
      <c r="H311" s="42">
        <v>42086</v>
      </c>
      <c r="I311" s="41"/>
      <c r="J311" s="41" t="s">
        <v>22</v>
      </c>
      <c r="K311" s="41" t="s">
        <v>503</v>
      </c>
      <c r="L311" s="41" t="s">
        <v>784</v>
      </c>
      <c r="M311" s="44">
        <f>_xlfn.XLOOKUP(PreferredList[[#This Row],[Equity_region_alternative]],'[3]# Ratios ORDER'!$A:$A,'[3]# Ratios ORDER'!$B:$B)</f>
        <v>11</v>
      </c>
      <c r="N311" s="46" t="str" cm="1">
        <f t="array" aca="1" ref="N31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1" s="41" t="s">
        <v>63</v>
      </c>
      <c r="P311" s="42"/>
      <c r="Q311" s="46" t="str" cm="1">
        <f t="array" aca="1" ref="Q31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1" s="41"/>
      <c r="S311" s="41"/>
      <c r="T311" s="41"/>
      <c r="U311" s="41"/>
      <c r="V311" s="41"/>
      <c r="W311" s="47" t="s">
        <v>559</v>
      </c>
      <c r="X311" s="50" t="b">
        <f ca="1">OR(PreferredList[[#This Row],[Fund_balanced_exists]:[Fund_privateclient_or_AIM_exists]])</f>
        <v>1</v>
      </c>
      <c r="Y31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12" spans="1:30" ht="75" customHeight="1" x14ac:dyDescent="0.25">
      <c r="A312" s="40" t="s">
        <v>209</v>
      </c>
      <c r="B312" s="41" t="s">
        <v>210</v>
      </c>
      <c r="C312" s="81" t="s">
        <v>1215</v>
      </c>
      <c r="D312" s="81" t="s">
        <v>788</v>
      </c>
      <c r="E312" s="81" t="e" cm="1">
        <f t="array" aca="1" ref="E312" ca="1">_xll.BDP(PreferredList[[#This Row],[Bloomberg_ticker]],"CITY_OF_DOMICILE")</f>
        <v>#NAME?</v>
      </c>
      <c r="F312" s="41" t="s">
        <v>9</v>
      </c>
      <c r="G312" s="41" t="s">
        <v>489</v>
      </c>
      <c r="H312" s="42">
        <v>42086</v>
      </c>
      <c r="I312" s="41" t="s">
        <v>211</v>
      </c>
      <c r="J312" s="41" t="s">
        <v>22</v>
      </c>
      <c r="K312" s="41" t="s">
        <v>503</v>
      </c>
      <c r="L312" s="41" t="s">
        <v>784</v>
      </c>
      <c r="M312" s="44">
        <f>_xlfn.XLOOKUP(PreferredList[[#This Row],[Equity_region_alternative]],'[3]# Ratios ORDER'!$A:$A,'[3]# Ratios ORDER'!$B:$B)</f>
        <v>11</v>
      </c>
      <c r="N312" s="46" t="str" cm="1">
        <f t="array" aca="1" ref="N31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2" s="41" t="s">
        <v>63</v>
      </c>
      <c r="P312" s="42"/>
      <c r="Q312" s="46" t="str" cm="1">
        <f t="array" aca="1" ref="Q31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2" s="41"/>
      <c r="S312" s="41"/>
      <c r="T312" s="41"/>
      <c r="U312" s="41"/>
      <c r="V312" s="41"/>
      <c r="W312" s="47" t="s">
        <v>559</v>
      </c>
      <c r="X312" s="50" t="b">
        <f ca="1">OR(PreferredList[[#This Row],[Fund_balanced_exists]:[Fund_privateclient_or_AIM_exists]])</f>
        <v>1</v>
      </c>
      <c r="Y31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13" spans="1:30" ht="75" customHeight="1" x14ac:dyDescent="0.25">
      <c r="A313" s="40" t="s">
        <v>370</v>
      </c>
      <c r="B313" s="41" t="s">
        <v>703</v>
      </c>
      <c r="C313" s="81" t="s">
        <v>1216</v>
      </c>
      <c r="D313" s="81" t="s">
        <v>793</v>
      </c>
      <c r="E313" s="81" t="e" cm="1">
        <f t="array" aca="1" ref="E313" ca="1">_xll.BDP(PreferredList[[#This Row],[Bloomberg_ticker]],"CITY_OF_DOMICILE")</f>
        <v>#NAME?</v>
      </c>
      <c r="F313" s="41" t="s">
        <v>9</v>
      </c>
      <c r="G313" s="41" t="s">
        <v>489</v>
      </c>
      <c r="H313" s="42">
        <v>42032</v>
      </c>
      <c r="I313" s="41"/>
      <c r="J313" s="41" t="s">
        <v>22</v>
      </c>
      <c r="K313" s="41" t="s">
        <v>503</v>
      </c>
      <c r="L313" s="41" t="s">
        <v>784</v>
      </c>
      <c r="M313" s="44">
        <f>_xlfn.XLOOKUP(PreferredList[[#This Row],[Equity_region_alternative]],'[3]# Ratios ORDER'!$A:$A,'[3]# Ratios ORDER'!$B:$B)</f>
        <v>11</v>
      </c>
      <c r="N313" s="46" t="str" cm="1">
        <f t="array" aca="1" ref="N31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3" s="41" t="s">
        <v>63</v>
      </c>
      <c r="P313" s="42"/>
      <c r="Q313" s="46" t="str" cm="1">
        <f t="array" aca="1" ref="Q31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3" s="41"/>
      <c r="S313" s="41"/>
      <c r="T313" s="41"/>
      <c r="U313" s="41"/>
      <c r="V313" s="41"/>
      <c r="W313" s="47" t="s">
        <v>559</v>
      </c>
      <c r="X313" s="50" t="b">
        <f ca="1">OR(PreferredList[[#This Row],[Fund_balanced_exists]:[Fund_privateclient_or_AIM_exists]])</f>
        <v>1</v>
      </c>
      <c r="Y31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14" spans="1:30" ht="75" customHeight="1" x14ac:dyDescent="0.25">
      <c r="A314" s="40" t="s">
        <v>767</v>
      </c>
      <c r="B314" s="41" t="s">
        <v>391</v>
      </c>
      <c r="C314" s="81" t="s">
        <v>1217</v>
      </c>
      <c r="D314" s="81" t="s">
        <v>787</v>
      </c>
      <c r="E314" s="81" t="e" cm="1">
        <f t="array" aca="1" ref="E314" ca="1">_xll.BDP(PreferredList[[#This Row],[Bloomberg_ticker]],"CITY_OF_DOMICILE")</f>
        <v>#NAME?</v>
      </c>
      <c r="F314" s="41" t="s">
        <v>9</v>
      </c>
      <c r="G314" s="41" t="s">
        <v>489</v>
      </c>
      <c r="H314" s="42">
        <v>41912</v>
      </c>
      <c r="I314" s="41"/>
      <c r="J314" s="41" t="s">
        <v>148</v>
      </c>
      <c r="K314" s="41" t="s">
        <v>520</v>
      </c>
      <c r="L314" s="41" t="s">
        <v>635</v>
      </c>
      <c r="M314" s="44">
        <f>_xlfn.XLOOKUP(PreferredList[[#This Row],[Equity_region_alternative]],'[3]# Ratios ORDER'!$A:$A,'[3]# Ratios ORDER'!$B:$B)</f>
        <v>9</v>
      </c>
      <c r="N314" s="46" t="str" cm="1">
        <f t="array" aca="1" ref="N31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4" s="41" t="s">
        <v>63</v>
      </c>
      <c r="P314" s="42"/>
      <c r="Q314" s="46" t="str" cm="1">
        <f t="array" aca="1" ref="Q31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4" s="41"/>
      <c r="S314" s="41"/>
      <c r="T314" s="41"/>
      <c r="U314" s="41"/>
      <c r="V314" s="41" t="s">
        <v>559</v>
      </c>
      <c r="W314" s="47"/>
      <c r="X314" s="50" t="b">
        <f ca="1">OR(PreferredList[[#This Row],[Fund_balanced_exists]:[Fund_privateclient_or_AIM_exists]])</f>
        <v>1</v>
      </c>
      <c r="Y31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1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5" spans="1:30" ht="75" customHeight="1" x14ac:dyDescent="0.25">
      <c r="A315" s="40" t="s">
        <v>351</v>
      </c>
      <c r="B315" s="41" t="s">
        <v>352</v>
      </c>
      <c r="C315" s="81" t="s">
        <v>1074</v>
      </c>
      <c r="D315" s="81" t="s">
        <v>796</v>
      </c>
      <c r="E315" s="81" t="e" cm="1">
        <f t="array" aca="1" ref="E315" ca="1">_xll.BDP(PreferredList[[#This Row],[Bloomberg_ticker]],"CITY_OF_DOMICILE")</f>
        <v>#NAME?</v>
      </c>
      <c r="F315" s="41" t="s">
        <v>9</v>
      </c>
      <c r="G315" s="41" t="s">
        <v>492</v>
      </c>
      <c r="H315" s="42">
        <v>41882</v>
      </c>
      <c r="I315" s="41"/>
      <c r="J315" s="41" t="s">
        <v>144</v>
      </c>
      <c r="K315" s="41" t="s">
        <v>516</v>
      </c>
      <c r="L315" s="41" t="s">
        <v>140</v>
      </c>
      <c r="M315" s="44">
        <f>_xlfn.XLOOKUP(PreferredList[[#This Row],[Equity_region_alternative]],'[3]# Ratios ORDER'!$A:$A,'[3]# Ratios ORDER'!$B:$B)</f>
        <v>2</v>
      </c>
      <c r="N315" s="46" t="str" cm="1">
        <f t="array" aca="1" ref="N31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5" s="41"/>
      <c r="P315" s="42"/>
      <c r="Q315" s="46" t="str" cm="1">
        <f t="array" aca="1" ref="Q31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5" s="41"/>
      <c r="S315" s="41"/>
      <c r="T315" s="41" t="s">
        <v>559</v>
      </c>
      <c r="U315" s="41"/>
      <c r="V315" s="41"/>
      <c r="W315" s="47"/>
      <c r="X315" s="50" t="b">
        <f ca="1">OR(PreferredList[[#This Row],[Fund_balanced_exists]:[Fund_privateclient_or_AIM_exists]])</f>
        <v>1</v>
      </c>
      <c r="Y31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1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6" spans="1:30" ht="75" customHeight="1" x14ac:dyDescent="0.25">
      <c r="A316" s="40" t="s">
        <v>223</v>
      </c>
      <c r="B316" s="41" t="s">
        <v>224</v>
      </c>
      <c r="C316" s="81" t="s">
        <v>1218</v>
      </c>
      <c r="D316" s="81" t="s">
        <v>793</v>
      </c>
      <c r="E316" s="81" t="e" cm="1">
        <f t="array" aca="1" ref="E316" ca="1">_xll.BDP(PreferredList[[#This Row],[Bloomberg_ticker]],"CITY_OF_DOMICILE")</f>
        <v>#NAME?</v>
      </c>
      <c r="F316" s="41" t="s">
        <v>9</v>
      </c>
      <c r="G316" s="41" t="s">
        <v>492</v>
      </c>
      <c r="H316" s="42">
        <v>41759</v>
      </c>
      <c r="I316" s="41"/>
      <c r="J316" s="41" t="s">
        <v>162</v>
      </c>
      <c r="K316" s="41" t="s">
        <v>504</v>
      </c>
      <c r="L316" s="41" t="s">
        <v>629</v>
      </c>
      <c r="M316" s="44">
        <f>_xlfn.XLOOKUP(PreferredList[[#This Row],[Equity_region_alternative]],'[3]# Ratios ORDER'!$A:$A,'[3]# Ratios ORDER'!$B:$B)</f>
        <v>4</v>
      </c>
      <c r="N316" s="46" t="str" cm="1">
        <f t="array" aca="1" ref="N31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6" s="41"/>
      <c r="P316" s="42"/>
      <c r="Q316" s="46" t="str" cm="1">
        <f t="array" aca="1" ref="Q31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6" s="41"/>
      <c r="S316" s="41"/>
      <c r="T316" s="41" t="s">
        <v>559</v>
      </c>
      <c r="U316" s="41"/>
      <c r="V316" s="41"/>
      <c r="W316" s="47"/>
      <c r="X316" s="50" t="b">
        <f ca="1">OR(PreferredList[[#This Row],[Fund_balanced_exists]:[Fund_privateclient_or_AIM_exists]])</f>
        <v>1</v>
      </c>
      <c r="Y31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1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1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1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1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7" spans="1:30" ht="75" customHeight="1" x14ac:dyDescent="0.25">
      <c r="A317" s="40" t="s">
        <v>55</v>
      </c>
      <c r="B317" s="41" t="s">
        <v>1055</v>
      </c>
      <c r="C317" s="81" t="s">
        <v>1076</v>
      </c>
      <c r="D317" s="81" t="s">
        <v>787</v>
      </c>
      <c r="E317" s="81" t="e" cm="1">
        <f t="array" aca="1" ref="E317" ca="1">_xll.BDP(PreferredList[[#This Row],[Bloomberg_ticker]],"CITY_OF_DOMICILE")</f>
        <v>#NAME?</v>
      </c>
      <c r="F317" s="41" t="s">
        <v>9</v>
      </c>
      <c r="G317" s="41" t="s">
        <v>489</v>
      </c>
      <c r="H317" s="42">
        <v>41759</v>
      </c>
      <c r="I317" s="41"/>
      <c r="J317" s="41" t="s">
        <v>46</v>
      </c>
      <c r="K317" s="41" t="s">
        <v>46</v>
      </c>
      <c r="L317" s="47" t="s">
        <v>46</v>
      </c>
      <c r="M317" s="44">
        <f>_xlfn.XLOOKUP(PreferredList[[#This Row],[Equity_region_alternative]],'[3]# Ratios ORDER'!$A:$A,'[3]# Ratios ORDER'!$B:$B)</f>
        <v>3</v>
      </c>
      <c r="N317" s="46" t="str" cm="1">
        <f t="array" aca="1" ref="N31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7" s="41" t="s">
        <v>63</v>
      </c>
      <c r="P317" s="42"/>
      <c r="Q317" s="46" t="str" cm="1">
        <f t="array" aca="1" ref="Q31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7" s="41" t="s">
        <v>559</v>
      </c>
      <c r="S317" s="41"/>
      <c r="T317" s="41"/>
      <c r="U317" s="41"/>
      <c r="V317" s="41"/>
      <c r="W317" s="47"/>
      <c r="X317" s="50" t="b">
        <f ca="1">OR(PreferredList[[#This Row],[Fund_balanced_exists]:[Fund_privateclient_or_AIM_exists]])</f>
        <v>0</v>
      </c>
      <c r="Y31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8" spans="1:30" ht="75" customHeight="1" x14ac:dyDescent="0.25">
      <c r="A318" s="40" t="s">
        <v>170</v>
      </c>
      <c r="B318" s="41" t="s">
        <v>1057</v>
      </c>
      <c r="C318" s="81" t="s">
        <v>1110</v>
      </c>
      <c r="D318" s="81" t="s">
        <v>786</v>
      </c>
      <c r="E318" s="81" t="e" cm="1">
        <f t="array" aca="1" ref="E318" ca="1">_xll.BDP(PreferredList[[#This Row],[Bloomberg_ticker]],"CITY_OF_DOMICILE")</f>
        <v>#NAME?</v>
      </c>
      <c r="F318" s="41" t="s">
        <v>9</v>
      </c>
      <c r="G318" s="41" t="s">
        <v>489</v>
      </c>
      <c r="H318" s="42">
        <v>41729</v>
      </c>
      <c r="I318" s="41"/>
      <c r="J318" s="41" t="s">
        <v>507</v>
      </c>
      <c r="K318" s="41" t="s">
        <v>171</v>
      </c>
      <c r="L318" s="41" t="s">
        <v>632</v>
      </c>
      <c r="M318" s="44">
        <f>_xlfn.XLOOKUP(PreferredList[[#This Row],[Equity_region_alternative]],'[3]# Ratios ORDER'!$A:$A,'[3]# Ratios ORDER'!$B:$B)</f>
        <v>7</v>
      </c>
      <c r="N318" s="46" t="str" cm="1">
        <f t="array" aca="1" ref="N31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8" s="41"/>
      <c r="P318" s="42"/>
      <c r="Q318" s="46" t="str" cm="1">
        <f t="array" aca="1" ref="Q31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8" s="41"/>
      <c r="S318" s="41"/>
      <c r="T318" s="41"/>
      <c r="U318" s="41"/>
      <c r="V318" s="41" t="s">
        <v>559</v>
      </c>
      <c r="W318" s="47"/>
      <c r="X318" s="50" t="b">
        <f ca="1">OR(PreferredList[[#This Row],[Fund_balanced_exists]:[Fund_privateclient_or_AIM_exists]])</f>
        <v>0</v>
      </c>
      <c r="Y31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1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1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19" spans="1:30" ht="75" customHeight="1" x14ac:dyDescent="0.25">
      <c r="A319" s="40" t="s">
        <v>328</v>
      </c>
      <c r="B319" s="41" t="s">
        <v>329</v>
      </c>
      <c r="C319" s="81" t="s">
        <v>1219</v>
      </c>
      <c r="D319" s="81" t="s">
        <v>789</v>
      </c>
      <c r="E319" s="81" t="e" cm="1">
        <f t="array" aca="1" ref="E319" ca="1">_xll.BDP(PreferredList[[#This Row],[Bloomberg_ticker]],"CITY_OF_DOMICILE")</f>
        <v>#NAME?</v>
      </c>
      <c r="F319" s="41" t="s">
        <v>9</v>
      </c>
      <c r="G319" s="41" t="s">
        <v>492</v>
      </c>
      <c r="H319" s="42">
        <v>41698</v>
      </c>
      <c r="I319" s="41"/>
      <c r="J319" s="41" t="s">
        <v>199</v>
      </c>
      <c r="K319" s="41" t="s">
        <v>504</v>
      </c>
      <c r="L319" s="41" t="s">
        <v>629</v>
      </c>
      <c r="M319" s="44">
        <f>_xlfn.XLOOKUP(PreferredList[[#This Row],[Equity_region_alternative]],'[3]# Ratios ORDER'!$A:$A,'[3]# Ratios ORDER'!$B:$B)</f>
        <v>4</v>
      </c>
      <c r="N319" s="46" t="str" cm="1">
        <f t="array" aca="1" ref="N31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19" s="41"/>
      <c r="P319" s="42"/>
      <c r="Q319" s="46" t="str" cm="1">
        <f t="array" aca="1" ref="Q31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19" s="41"/>
      <c r="S319" s="41"/>
      <c r="T319" s="41" t="s">
        <v>559</v>
      </c>
      <c r="U319" s="41"/>
      <c r="V319" s="41"/>
      <c r="W319" s="47"/>
      <c r="X319" s="48" t="b">
        <f ca="1">OR(PreferredList[[#This Row],[Fund_balanced_exists]:[Fund_privateclient_or_AIM_exists]])</f>
        <v>1</v>
      </c>
      <c r="Y319"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19"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19"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19"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19"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19"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0" spans="1:30" ht="75" customHeight="1" x14ac:dyDescent="0.25">
      <c r="A320" s="40" t="s">
        <v>373</v>
      </c>
      <c r="B320" s="41" t="s">
        <v>707</v>
      </c>
      <c r="C320" s="81" t="s">
        <v>1220</v>
      </c>
      <c r="D320" s="81" t="s">
        <v>793</v>
      </c>
      <c r="E320" s="81" t="e" cm="1">
        <f t="array" aca="1" ref="E320" ca="1">_xll.BDP(PreferredList[[#This Row],[Bloomberg_ticker]],"CITY_OF_DOMICILE")</f>
        <v>#NAME?</v>
      </c>
      <c r="F320" s="41" t="s">
        <v>9</v>
      </c>
      <c r="G320" s="41" t="s">
        <v>489</v>
      </c>
      <c r="H320" s="42">
        <v>41673</v>
      </c>
      <c r="I320" s="41"/>
      <c r="J320" s="41" t="s">
        <v>22</v>
      </c>
      <c r="K320" s="41" t="s">
        <v>503</v>
      </c>
      <c r="L320" s="41" t="s">
        <v>784</v>
      </c>
      <c r="M320" s="44">
        <f>_xlfn.XLOOKUP(PreferredList[[#This Row],[Equity_region_alternative]],'[3]# Ratios ORDER'!$A:$A,'[3]# Ratios ORDER'!$B:$B)</f>
        <v>11</v>
      </c>
      <c r="N320" s="46" t="str" cm="1">
        <f t="array" aca="1" ref="N32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0" s="41" t="s">
        <v>63</v>
      </c>
      <c r="P320" s="42"/>
      <c r="Q320" s="46" t="str" cm="1">
        <f t="array" aca="1" ref="Q32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0" s="41"/>
      <c r="S320" s="41"/>
      <c r="T320" s="41"/>
      <c r="U320" s="41"/>
      <c r="V320" s="41"/>
      <c r="W320" s="47" t="s">
        <v>559</v>
      </c>
      <c r="X320" s="50" t="b">
        <f ca="1">OR(PreferredList[[#This Row],[Fund_balanced_exists]:[Fund_privateclient_or_AIM_exists]])</f>
        <v>1</v>
      </c>
      <c r="Y32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21" spans="1:30" ht="75" customHeight="1" x14ac:dyDescent="0.25">
      <c r="A321" s="40" t="s">
        <v>484</v>
      </c>
      <c r="B321" s="41" t="s">
        <v>337</v>
      </c>
      <c r="C321" s="81" t="s">
        <v>1198</v>
      </c>
      <c r="D321" s="81" t="s">
        <v>792</v>
      </c>
      <c r="E321" s="81" t="e" cm="1">
        <f t="array" aca="1" ref="E321" ca="1">_xll.BDP(PreferredList[[#This Row],[Bloomberg_ticker]],"CITY_OF_DOMICILE")</f>
        <v>#NAME?</v>
      </c>
      <c r="F321" s="41" t="s">
        <v>9</v>
      </c>
      <c r="G321" s="41" t="s">
        <v>489</v>
      </c>
      <c r="H321" s="42">
        <v>41670</v>
      </c>
      <c r="I321" s="41"/>
      <c r="J321" s="41" t="s">
        <v>177</v>
      </c>
      <c r="K321" s="41" t="s">
        <v>503</v>
      </c>
      <c r="L321" s="41" t="s">
        <v>10</v>
      </c>
      <c r="M321" s="44">
        <f>_xlfn.XLOOKUP(PreferredList[[#This Row],[Equity_region_alternative]],'[3]# Ratios ORDER'!$A:$A,'[3]# Ratios ORDER'!$B:$B)</f>
        <v>1</v>
      </c>
      <c r="N321" s="46" t="str" cm="1">
        <f t="array" aca="1" ref="N32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1" s="41" t="s">
        <v>63</v>
      </c>
      <c r="P321" s="42"/>
      <c r="Q321" s="46" t="str" cm="1">
        <f t="array" aca="1" ref="Q32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1" s="41"/>
      <c r="S321" s="41"/>
      <c r="T321" s="41"/>
      <c r="U321" s="41" t="s">
        <v>559</v>
      </c>
      <c r="V321" s="41"/>
      <c r="W321" s="47"/>
      <c r="X321" s="50" t="b">
        <f ca="1">OR(PreferredList[[#This Row],[Fund_balanced_exists]:[Fund_privateclient_or_AIM_exists]])</f>
        <v>1</v>
      </c>
      <c r="Y32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2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2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2" spans="1:30" ht="75" customHeight="1" x14ac:dyDescent="0.25">
      <c r="A322" s="40" t="s">
        <v>1276</v>
      </c>
      <c r="B322" s="41" t="s">
        <v>338</v>
      </c>
      <c r="C322" s="81" t="s">
        <v>1221</v>
      </c>
      <c r="D322" s="81" t="s">
        <v>790</v>
      </c>
      <c r="E322" s="81" t="e" cm="1">
        <f t="array" aca="1" ref="E322" ca="1">_xll.BDP(PreferredList[[#This Row],[Bloomberg_ticker]],"CITY_OF_DOMICILE")</f>
        <v>#NAME?</v>
      </c>
      <c r="F322" s="41" t="s">
        <v>9</v>
      </c>
      <c r="G322" s="41" t="s">
        <v>492</v>
      </c>
      <c r="H322" s="42">
        <v>41670</v>
      </c>
      <c r="I322" s="41"/>
      <c r="J322" s="41" t="s">
        <v>177</v>
      </c>
      <c r="K322" s="41" t="s">
        <v>503</v>
      </c>
      <c r="L322" s="41" t="s">
        <v>10</v>
      </c>
      <c r="M322" s="44">
        <f>_xlfn.XLOOKUP(PreferredList[[#This Row],[Equity_region_alternative]],'[3]# Ratios ORDER'!$A:$A,'[3]# Ratios ORDER'!$B:$B)</f>
        <v>1</v>
      </c>
      <c r="N322" s="46" t="str" cm="1">
        <f t="array" aca="1" ref="N32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2" s="41"/>
      <c r="P322" s="42"/>
      <c r="Q322" s="46" t="str" cm="1">
        <f t="array" aca="1" ref="Q32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2" s="41"/>
      <c r="S322" s="41"/>
      <c r="T322" s="41"/>
      <c r="U322" s="41" t="s">
        <v>559</v>
      </c>
      <c r="V322" s="41"/>
      <c r="W322" s="47"/>
      <c r="X322" s="50" t="b">
        <f ca="1">OR(PreferredList[[#This Row],[Fund_balanced_exists]:[Fund_privateclient_or_AIM_exists]])</f>
        <v>1</v>
      </c>
      <c r="Y32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2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2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3" spans="1:30" ht="75" customHeight="1" x14ac:dyDescent="0.25">
      <c r="A323" s="40" t="s">
        <v>323</v>
      </c>
      <c r="B323" s="41" t="s">
        <v>324</v>
      </c>
      <c r="C323" s="81" t="s">
        <v>1222</v>
      </c>
      <c r="D323" s="81" t="s">
        <v>788</v>
      </c>
      <c r="E323" s="81" t="e" cm="1">
        <f t="array" aca="1" ref="E323" ca="1">_xll.BDP(PreferredList[[#This Row],[Bloomberg_ticker]],"CITY_OF_DOMICILE")</f>
        <v>#NAME?</v>
      </c>
      <c r="F323" s="41" t="s">
        <v>9</v>
      </c>
      <c r="G323" s="41" t="s">
        <v>489</v>
      </c>
      <c r="H323" s="42">
        <v>41486</v>
      </c>
      <c r="I323" s="41"/>
      <c r="J323" s="41" t="s">
        <v>512</v>
      </c>
      <c r="K323" s="41" t="s">
        <v>628</v>
      </c>
      <c r="L323" s="41" t="s">
        <v>634</v>
      </c>
      <c r="M323" s="44">
        <f>_xlfn.XLOOKUP(PreferredList[[#This Row],[Equity_region_alternative]],'[3]# Ratios ORDER'!$A:$A,'[3]# Ratios ORDER'!$B:$B)</f>
        <v>5</v>
      </c>
      <c r="N323" s="46" t="str" cm="1">
        <f t="array" aca="1" ref="N32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3" s="41" t="s">
        <v>63</v>
      </c>
      <c r="P323" s="42"/>
      <c r="Q323" s="46" t="str" cm="1">
        <f t="array" aca="1" ref="Q32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3" s="41"/>
      <c r="S323" s="41"/>
      <c r="T323" s="41"/>
      <c r="U323" s="41" t="s">
        <v>559</v>
      </c>
      <c r="V323" s="41"/>
      <c r="W323" s="47"/>
      <c r="X323" s="50" t="b">
        <f ca="1">OR(PreferredList[[#This Row],[Fund_balanced_exists]:[Fund_privateclient_or_AIM_exists]])</f>
        <v>1</v>
      </c>
      <c r="Y32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2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4" spans="1:30" ht="75" customHeight="1" x14ac:dyDescent="0.25">
      <c r="A324" s="40" t="s">
        <v>161</v>
      </c>
      <c r="B324" s="41" t="s">
        <v>781</v>
      </c>
      <c r="C324" s="81" t="s">
        <v>1115</v>
      </c>
      <c r="D324" s="81" t="s">
        <v>789</v>
      </c>
      <c r="E324" s="81" t="e" cm="1">
        <f t="array" aca="1" ref="E324" ca="1">_xll.BDP(PreferredList[[#This Row],[Bloomberg_ticker]],"CITY_OF_DOMICILE")</f>
        <v>#NAME?</v>
      </c>
      <c r="F324" s="41" t="s">
        <v>9</v>
      </c>
      <c r="G324" s="41" t="s">
        <v>489</v>
      </c>
      <c r="H324" s="42">
        <v>41486</v>
      </c>
      <c r="I324" s="41"/>
      <c r="J324" s="41" t="s">
        <v>162</v>
      </c>
      <c r="K324" s="41" t="s">
        <v>504</v>
      </c>
      <c r="L324" s="41" t="s">
        <v>629</v>
      </c>
      <c r="M324" s="44">
        <f>_xlfn.XLOOKUP(PreferredList[[#This Row],[Equity_region_alternative]],'[3]# Ratios ORDER'!$A:$A,'[3]# Ratios ORDER'!$B:$B)</f>
        <v>4</v>
      </c>
      <c r="N324" s="46" t="str" cm="1">
        <f t="array" aca="1" ref="N32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4" s="41"/>
      <c r="P324" s="42"/>
      <c r="Q324" s="46" t="str" cm="1">
        <f t="array" aca="1" ref="Q32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4" s="41"/>
      <c r="S324" s="41"/>
      <c r="T324" s="41"/>
      <c r="U324" s="41" t="s">
        <v>559</v>
      </c>
      <c r="V324" s="41"/>
      <c r="W324" s="47"/>
      <c r="X324" s="50" t="b">
        <f ca="1">OR(PreferredList[[#This Row],[Fund_balanced_exists]:[Fund_privateclient_or_AIM_exists]])</f>
        <v>0</v>
      </c>
      <c r="Y32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5" spans="1:30" ht="75" customHeight="1" x14ac:dyDescent="0.25">
      <c r="A325" s="40" t="s">
        <v>1284</v>
      </c>
      <c r="B325" s="41" t="s">
        <v>701</v>
      </c>
      <c r="C325" s="81" t="s">
        <v>1223</v>
      </c>
      <c r="D325" s="81" t="s">
        <v>789</v>
      </c>
      <c r="E325" s="81" t="e" cm="1">
        <f t="array" aca="1" ref="E325" ca="1">_xll.BDP(PreferredList[[#This Row],[Bloomberg_ticker]],"CITY_OF_DOMICILE")</f>
        <v>#NAME?</v>
      </c>
      <c r="F325" s="41" t="s">
        <v>9</v>
      </c>
      <c r="G325" s="41" t="s">
        <v>489</v>
      </c>
      <c r="H325" s="42">
        <v>41455</v>
      </c>
      <c r="I325" s="41"/>
      <c r="J325" s="41" t="s">
        <v>199</v>
      </c>
      <c r="K325" s="41" t="s">
        <v>504</v>
      </c>
      <c r="L325" s="41" t="s">
        <v>629</v>
      </c>
      <c r="M325" s="44">
        <f>_xlfn.XLOOKUP(PreferredList[[#This Row],[Equity_region_alternative]],'[3]# Ratios ORDER'!$A:$A,'[3]# Ratios ORDER'!$B:$B)</f>
        <v>4</v>
      </c>
      <c r="N325" s="46" t="str" cm="1">
        <f t="array" aca="1" ref="N32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5" s="41" t="s">
        <v>63</v>
      </c>
      <c r="P325" s="42"/>
      <c r="Q325" s="46" t="str" cm="1">
        <f t="array" aca="1" ref="Q32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5" s="41"/>
      <c r="S325" s="41" t="s">
        <v>559</v>
      </c>
      <c r="T325" s="41"/>
      <c r="U325" s="41"/>
      <c r="V325" s="41"/>
      <c r="W325" s="47"/>
      <c r="X325" s="50" t="b">
        <f ca="1">OR(PreferredList[[#This Row],[Fund_balanced_exists]:[Fund_privateclient_or_AIM_exists]])</f>
        <v>1</v>
      </c>
      <c r="Y32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2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6" spans="1:30" ht="75" customHeight="1" x14ac:dyDescent="0.25">
      <c r="A326" s="40" t="s">
        <v>645</v>
      </c>
      <c r="B326" s="41" t="s">
        <v>622</v>
      </c>
      <c r="C326" s="81" t="s">
        <v>1224</v>
      </c>
      <c r="D326" s="81" t="s">
        <v>786</v>
      </c>
      <c r="E326" s="81" t="e" cm="1">
        <f t="array" aca="1" ref="E326" ca="1">_xll.BDP(PreferredList[[#This Row],[Bloomberg_ticker]],"CITY_OF_DOMICILE")</f>
        <v>#NAME?</v>
      </c>
      <c r="F326" s="41" t="s">
        <v>9</v>
      </c>
      <c r="G326" s="41" t="s">
        <v>492</v>
      </c>
      <c r="H326" s="42">
        <v>41455</v>
      </c>
      <c r="I326" s="41"/>
      <c r="J326" s="41" t="s">
        <v>411</v>
      </c>
      <c r="K326" s="41" t="s">
        <v>523</v>
      </c>
      <c r="L326" s="41" t="s">
        <v>633</v>
      </c>
      <c r="M326" s="44">
        <f>_xlfn.XLOOKUP(PreferredList[[#This Row],[Equity_region_alternative]],'[3]# Ratios ORDER'!$A:$A,'[3]# Ratios ORDER'!$B:$B)</f>
        <v>6</v>
      </c>
      <c r="N326" s="46" t="str" cm="1">
        <f t="array" aca="1" ref="N32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6" s="41"/>
      <c r="P326" s="42"/>
      <c r="Q326" s="46" t="str" cm="1">
        <f t="array" aca="1" ref="Q32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6" s="41"/>
      <c r="S326" s="41" t="s">
        <v>559</v>
      </c>
      <c r="T326" s="41"/>
      <c r="U326" s="41"/>
      <c r="V326" s="41"/>
      <c r="W326" s="47"/>
      <c r="X326" s="50" t="b">
        <f ca="1">OR(PreferredList[[#This Row],[Fund_balanced_exists]:[Fund_privateclient_or_AIM_exists]])</f>
        <v>1</v>
      </c>
      <c r="Y32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2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2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2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2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7" spans="1:30" ht="75" customHeight="1" x14ac:dyDescent="0.25">
      <c r="A327" s="40" t="s">
        <v>364</v>
      </c>
      <c r="B327" s="41" t="s">
        <v>709</v>
      </c>
      <c r="C327" s="81" t="s">
        <v>1225</v>
      </c>
      <c r="D327" s="81" t="s">
        <v>789</v>
      </c>
      <c r="E327" s="81" t="e" cm="1">
        <f t="array" aca="1" ref="E327" ca="1">_xll.BDP(PreferredList[[#This Row],[Bloomberg_ticker]],"CITY_OF_DOMICILE")</f>
        <v>#NAME?</v>
      </c>
      <c r="F327" s="41" t="s">
        <v>9</v>
      </c>
      <c r="G327" s="41" t="s">
        <v>489</v>
      </c>
      <c r="H327" s="42">
        <v>41411</v>
      </c>
      <c r="I327" s="41"/>
      <c r="J327" s="41" t="s">
        <v>162</v>
      </c>
      <c r="K327" s="41" t="s">
        <v>504</v>
      </c>
      <c r="L327" s="41" t="s">
        <v>629</v>
      </c>
      <c r="M327" s="44">
        <f>_xlfn.XLOOKUP(PreferredList[[#This Row],[Equity_region_alternative]],'[3]# Ratios ORDER'!$A:$A,'[3]# Ratios ORDER'!$B:$B)</f>
        <v>4</v>
      </c>
      <c r="N327" s="46" t="str" cm="1">
        <f t="array" aca="1" ref="N32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7" s="41" t="s">
        <v>63</v>
      </c>
      <c r="P327" s="42"/>
      <c r="Q327" s="46" t="str" cm="1">
        <f t="array" aca="1" ref="Q32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7" s="41"/>
      <c r="S327" s="41"/>
      <c r="T327" s="41"/>
      <c r="U327" s="41" t="s">
        <v>559</v>
      </c>
      <c r="V327" s="41"/>
      <c r="W327" s="47"/>
      <c r="X327" s="50" t="b">
        <f ca="1">OR(PreferredList[[#This Row],[Fund_balanced_exists]:[Fund_privateclient_or_AIM_exists]])</f>
        <v>1</v>
      </c>
      <c r="Y32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2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2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8" spans="1:30" ht="75" customHeight="1" x14ac:dyDescent="0.25">
      <c r="A328" s="40" t="s">
        <v>477</v>
      </c>
      <c r="B328" s="41" t="s">
        <v>692</v>
      </c>
      <c r="C328" s="81" t="s">
        <v>1080</v>
      </c>
      <c r="D328" s="81" t="s">
        <v>786</v>
      </c>
      <c r="E328" s="81" t="e" cm="1">
        <f t="array" aca="1" ref="E328" ca="1">_xll.BDP(PreferredList[[#This Row],[Bloomberg_ticker]],"CITY_OF_DOMICILE")</f>
        <v>#NAME?</v>
      </c>
      <c r="F328" s="41" t="s">
        <v>9</v>
      </c>
      <c r="G328" s="41" t="s">
        <v>492</v>
      </c>
      <c r="H328" s="42">
        <v>41394</v>
      </c>
      <c r="I328" s="41"/>
      <c r="J328" s="41" t="s">
        <v>148</v>
      </c>
      <c r="K328" s="41" t="s">
        <v>515</v>
      </c>
      <c r="L328" s="41" t="s">
        <v>631</v>
      </c>
      <c r="M328" s="44">
        <f>_xlfn.XLOOKUP(PreferredList[[#This Row],[Equity_region_alternative]],'[3]# Ratios ORDER'!$A:$A,'[3]# Ratios ORDER'!$B:$B)</f>
        <v>8</v>
      </c>
      <c r="N328" s="46" t="str" cm="1">
        <f t="array" aca="1" ref="N32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8" s="41"/>
      <c r="P328" s="42"/>
      <c r="Q328" s="46" t="str" cm="1">
        <f t="array" aca="1" ref="Q32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8" s="41" t="s">
        <v>559</v>
      </c>
      <c r="S328" s="41"/>
      <c r="T328" s="41"/>
      <c r="U328" s="41"/>
      <c r="V328" s="41"/>
      <c r="W328" s="47"/>
      <c r="X328" s="50" t="b">
        <f ca="1">OR(PreferredList[[#This Row],[Fund_balanced_exists]:[Fund_privateclient_or_AIM_exists]])</f>
        <v>1</v>
      </c>
      <c r="Y32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2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29" spans="1:30" ht="75" customHeight="1" x14ac:dyDescent="0.25">
      <c r="A329" s="40" t="s">
        <v>477</v>
      </c>
      <c r="B329" s="41" t="s">
        <v>692</v>
      </c>
      <c r="C329" s="81" t="s">
        <v>1080</v>
      </c>
      <c r="D329" s="81" t="s">
        <v>786</v>
      </c>
      <c r="E329" s="81" t="e" cm="1">
        <f t="array" aca="1" ref="E329" ca="1">_xll.BDP(PreferredList[[#This Row],[Bloomberg_ticker]],"CITY_OF_DOMICILE")</f>
        <v>#NAME?</v>
      </c>
      <c r="F329" s="41" t="s">
        <v>9</v>
      </c>
      <c r="G329" s="41" t="s">
        <v>492</v>
      </c>
      <c r="H329" s="42">
        <v>41347</v>
      </c>
      <c r="I329" s="41"/>
      <c r="J329" s="41" t="s">
        <v>148</v>
      </c>
      <c r="K329" s="41" t="s">
        <v>515</v>
      </c>
      <c r="L329" s="41" t="s">
        <v>631</v>
      </c>
      <c r="M329" s="44">
        <f>_xlfn.XLOOKUP(PreferredList[[#This Row],[Equity_region_alternative]],'[3]# Ratios ORDER'!$A:$A,'[3]# Ratios ORDER'!$B:$B)</f>
        <v>8</v>
      </c>
      <c r="N329" s="46" t="str" cm="1">
        <f t="array" aca="1" ref="N32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29" s="41"/>
      <c r="P329" s="42"/>
      <c r="Q329" s="46" t="str" cm="1">
        <f t="array" aca="1" ref="Q32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29" s="41"/>
      <c r="S329" s="41"/>
      <c r="T329" s="41" t="s">
        <v>559</v>
      </c>
      <c r="U329" s="41"/>
      <c r="V329" s="41"/>
      <c r="W329" s="47"/>
      <c r="X329" s="50" t="b">
        <f ca="1">OR(PreferredList[[#This Row],[Fund_balanced_exists]:[Fund_privateclient_or_AIM_exists]])</f>
        <v>1</v>
      </c>
      <c r="Y32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2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2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2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2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2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0" spans="1:30" ht="75" customHeight="1" x14ac:dyDescent="0.25">
      <c r="A330" s="40" t="s">
        <v>477</v>
      </c>
      <c r="B330" s="41" t="s">
        <v>692</v>
      </c>
      <c r="C330" s="81" t="s">
        <v>1080</v>
      </c>
      <c r="D330" s="81" t="s">
        <v>786</v>
      </c>
      <c r="E330" s="81" t="e" cm="1">
        <f t="array" aca="1" ref="E330" ca="1">_xll.BDP(PreferredList[[#This Row],[Bloomberg_ticker]],"CITY_OF_DOMICILE")</f>
        <v>#NAME?</v>
      </c>
      <c r="F330" s="41" t="s">
        <v>9</v>
      </c>
      <c r="G330" s="41" t="s">
        <v>489</v>
      </c>
      <c r="H330" s="42">
        <v>41255</v>
      </c>
      <c r="I330" s="41"/>
      <c r="J330" s="41" t="s">
        <v>148</v>
      </c>
      <c r="K330" s="41" t="s">
        <v>515</v>
      </c>
      <c r="L330" s="41" t="s">
        <v>631</v>
      </c>
      <c r="M330" s="44">
        <f>_xlfn.XLOOKUP(PreferredList[[#This Row],[Equity_region_alternative]],'[3]# Ratios ORDER'!$A:$A,'[3]# Ratios ORDER'!$B:$B)</f>
        <v>8</v>
      </c>
      <c r="N330" s="46" t="str" cm="1">
        <f t="array" aca="1" ref="N33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0" s="41" t="s">
        <v>63</v>
      </c>
      <c r="P330" s="42"/>
      <c r="Q330" s="46" t="str" cm="1">
        <f t="array" aca="1" ref="Q33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0" s="41"/>
      <c r="S330" s="41"/>
      <c r="T330" s="41"/>
      <c r="U330" s="41"/>
      <c r="V330" s="41" t="s">
        <v>559</v>
      </c>
      <c r="W330" s="47"/>
      <c r="X330" s="50" t="b">
        <f ca="1">OR(PreferredList[[#This Row],[Fund_balanced_exists]:[Fund_privateclient_or_AIM_exists]])</f>
        <v>1</v>
      </c>
      <c r="Y33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3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1" spans="1:30" ht="75" customHeight="1" x14ac:dyDescent="0.25">
      <c r="A331" s="40" t="s">
        <v>645</v>
      </c>
      <c r="B331" s="41" t="s">
        <v>622</v>
      </c>
      <c r="C331" s="81" t="s">
        <v>1224</v>
      </c>
      <c r="D331" s="81" t="s">
        <v>786</v>
      </c>
      <c r="E331" s="81" t="e" cm="1">
        <f t="array" aca="1" ref="E331" ca="1">_xll.BDP(PreferredList[[#This Row],[Bloomberg_ticker]],"CITY_OF_DOMICILE")</f>
        <v>#NAME?</v>
      </c>
      <c r="F331" s="41" t="s">
        <v>9</v>
      </c>
      <c r="G331" s="41" t="s">
        <v>492</v>
      </c>
      <c r="H331" s="42">
        <v>41192</v>
      </c>
      <c r="I331" s="41"/>
      <c r="J331" s="41" t="s">
        <v>411</v>
      </c>
      <c r="K331" s="41" t="s">
        <v>523</v>
      </c>
      <c r="L331" s="41" t="s">
        <v>633</v>
      </c>
      <c r="M331" s="44">
        <f>_xlfn.XLOOKUP(PreferredList[[#This Row],[Equity_region_alternative]],'[3]# Ratios ORDER'!$A:$A,'[3]# Ratios ORDER'!$B:$B)</f>
        <v>6</v>
      </c>
      <c r="N331" s="46" t="str" cm="1">
        <f t="array" aca="1" ref="N33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1" s="41"/>
      <c r="P331" s="42"/>
      <c r="Q331" s="46" t="str" cm="1">
        <f t="array" aca="1" ref="Q33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1" s="41"/>
      <c r="S331" s="41"/>
      <c r="T331" s="41" t="s">
        <v>559</v>
      </c>
      <c r="U331" s="41"/>
      <c r="V331" s="41"/>
      <c r="W331" s="47"/>
      <c r="X331" s="50" t="b">
        <f ca="1">OR(PreferredList[[#This Row],[Fund_balanced_exists]:[Fund_privateclient_or_AIM_exists]])</f>
        <v>1</v>
      </c>
      <c r="Y33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3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3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3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3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2" spans="1:30" ht="75" customHeight="1" x14ac:dyDescent="0.25">
      <c r="A332" s="40" t="s">
        <v>335</v>
      </c>
      <c r="B332" s="41" t="s">
        <v>336</v>
      </c>
      <c r="C332" s="81" t="s">
        <v>1226</v>
      </c>
      <c r="D332" s="81" t="s">
        <v>788</v>
      </c>
      <c r="E332" s="81" t="e" cm="1">
        <f t="array" aca="1" ref="E332" ca="1">_xll.BDP(PreferredList[[#This Row],[Bloomberg_ticker]],"CITY_OF_DOMICILE")</f>
        <v>#NAME?</v>
      </c>
      <c r="F332" s="41" t="s">
        <v>9</v>
      </c>
      <c r="G332" s="41" t="s">
        <v>492</v>
      </c>
      <c r="H332" s="42">
        <v>41017</v>
      </c>
      <c r="I332" s="41"/>
      <c r="J332" s="41" t="s">
        <v>199</v>
      </c>
      <c r="K332" s="41" t="s">
        <v>504</v>
      </c>
      <c r="L332" s="41" t="s">
        <v>629</v>
      </c>
      <c r="M332" s="44">
        <f>_xlfn.XLOOKUP(PreferredList[[#This Row],[Equity_region_alternative]],'[3]# Ratios ORDER'!$A:$A,'[3]# Ratios ORDER'!$B:$B)</f>
        <v>4</v>
      </c>
      <c r="N332" s="46" t="str" cm="1">
        <f t="array" aca="1" ref="N33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2" s="41"/>
      <c r="P332" s="42"/>
      <c r="Q332" s="46" t="str" cm="1">
        <f t="array" aca="1" ref="Q33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2" s="41"/>
      <c r="S332" s="41"/>
      <c r="T332" s="41" t="s">
        <v>559</v>
      </c>
      <c r="U332" s="41"/>
      <c r="V332" s="41"/>
      <c r="W332" s="47"/>
      <c r="X332" s="50" t="b">
        <f ca="1">OR(PreferredList[[#This Row],[Fund_balanced_exists]:[Fund_privateclient_or_AIM_exists]])</f>
        <v>1</v>
      </c>
      <c r="Y33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3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3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3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3" spans="1:30" ht="75" customHeight="1" x14ac:dyDescent="0.25">
      <c r="A333" s="40" t="s">
        <v>368</v>
      </c>
      <c r="B333" s="41" t="s">
        <v>698</v>
      </c>
      <c r="C333" s="81" t="s">
        <v>1227</v>
      </c>
      <c r="D333" s="81" t="s">
        <v>789</v>
      </c>
      <c r="E333" s="81" t="e" cm="1">
        <f t="array" aca="1" ref="E333" ca="1">_xll.BDP(PreferredList[[#This Row],[Bloomberg_ticker]],"CITY_OF_DOMICILE")</f>
        <v>#NAME?</v>
      </c>
      <c r="F333" s="41" t="s">
        <v>9</v>
      </c>
      <c r="G333" s="41" t="s">
        <v>492</v>
      </c>
      <c r="H333" s="42">
        <v>40812</v>
      </c>
      <c r="I333" s="41"/>
      <c r="J333" s="41" t="s">
        <v>22</v>
      </c>
      <c r="K333" s="41" t="s">
        <v>503</v>
      </c>
      <c r="L333" s="47" t="s">
        <v>10</v>
      </c>
      <c r="M333" s="44">
        <f>_xlfn.XLOOKUP(PreferredList[[#This Row],[Equity_region_alternative]],'[3]# Ratios ORDER'!$A:$A,'[3]# Ratios ORDER'!$B:$B)</f>
        <v>1</v>
      </c>
      <c r="N333" s="46" t="str" cm="1">
        <f t="array" aca="1" ref="N33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3" s="41"/>
      <c r="P333" s="42"/>
      <c r="Q333" s="46" t="str" cm="1">
        <f t="array" aca="1" ref="Q33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3" s="41"/>
      <c r="S333" s="41"/>
      <c r="T333" s="41"/>
      <c r="U333" s="41" t="s">
        <v>559</v>
      </c>
      <c r="V333" s="41"/>
      <c r="W333" s="47"/>
      <c r="X333" s="50" t="b">
        <f ca="1">OR(PreferredList[[#This Row],[Fund_balanced_exists]:[Fund_privateclient_or_AIM_exists]])</f>
        <v>1</v>
      </c>
      <c r="Y33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3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34" spans="1:30" ht="75" customHeight="1" x14ac:dyDescent="0.25">
      <c r="A334" s="40" t="s">
        <v>126</v>
      </c>
      <c r="B334" s="41" t="s">
        <v>694</v>
      </c>
      <c r="C334" s="81" t="s">
        <v>1142</v>
      </c>
      <c r="D334" s="81" t="s">
        <v>789</v>
      </c>
      <c r="E334" s="81" t="e" cm="1">
        <f t="array" aca="1" ref="E334" ca="1">_xll.BDP(PreferredList[[#This Row],[Bloomberg_ticker]],"CITY_OF_DOMICILE")</f>
        <v>#NAME?</v>
      </c>
      <c r="F334" s="41" t="s">
        <v>9</v>
      </c>
      <c r="G334" s="41" t="s">
        <v>492</v>
      </c>
      <c r="H334" s="42">
        <v>40809</v>
      </c>
      <c r="I334" s="41"/>
      <c r="J334" s="41" t="s">
        <v>177</v>
      </c>
      <c r="K334" s="41" t="s">
        <v>503</v>
      </c>
      <c r="L334" s="41" t="s">
        <v>10</v>
      </c>
      <c r="M334" s="44">
        <f>_xlfn.XLOOKUP(PreferredList[[#This Row],[Equity_region_alternative]],'[3]# Ratios ORDER'!$A:$A,'[3]# Ratios ORDER'!$B:$B)</f>
        <v>1</v>
      </c>
      <c r="N334" s="46" t="str" cm="1">
        <f t="array" aca="1" ref="N33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4" s="41"/>
      <c r="P334" s="42"/>
      <c r="Q334" s="46" t="str" cm="1">
        <f t="array" aca="1" ref="Q33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4" s="41"/>
      <c r="S334" s="41"/>
      <c r="T334" s="41"/>
      <c r="U334" s="41" t="s">
        <v>559</v>
      </c>
      <c r="V334" s="41"/>
      <c r="W334" s="47"/>
      <c r="X334" s="50" t="b">
        <f ca="1">OR(PreferredList[[#This Row],[Fund_balanced_exists]:[Fund_privateclient_or_AIM_exists]])</f>
        <v>0</v>
      </c>
      <c r="Y33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5" spans="1:30" ht="75" customHeight="1" x14ac:dyDescent="0.25">
      <c r="A335" s="40" t="s">
        <v>765</v>
      </c>
      <c r="B335" s="41" t="s">
        <v>412</v>
      </c>
      <c r="C335" s="81" t="s">
        <v>1228</v>
      </c>
      <c r="D335" s="81" t="s">
        <v>786</v>
      </c>
      <c r="E335" s="81" t="e" cm="1">
        <f t="array" aca="1" ref="E335" ca="1">_xll.BDP(PreferredList[[#This Row],[Bloomberg_ticker]],"CITY_OF_DOMICILE")</f>
        <v>#NAME?</v>
      </c>
      <c r="F335" s="41" t="s">
        <v>9</v>
      </c>
      <c r="G335" s="41" t="s">
        <v>492</v>
      </c>
      <c r="H335" s="42">
        <v>40679</v>
      </c>
      <c r="I335" s="41"/>
      <c r="J335" s="41" t="s">
        <v>411</v>
      </c>
      <c r="K335" s="41" t="s">
        <v>528</v>
      </c>
      <c r="L335" s="41" t="s">
        <v>633</v>
      </c>
      <c r="M335" s="44">
        <f>_xlfn.XLOOKUP(PreferredList[[#This Row],[Equity_region_alternative]],'[3]# Ratios ORDER'!$A:$A,'[3]# Ratios ORDER'!$B:$B)</f>
        <v>6</v>
      </c>
      <c r="N335" s="46" t="str" cm="1">
        <f t="array" aca="1" ref="N33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5" s="41"/>
      <c r="P335" s="42"/>
      <c r="Q335" s="46" t="str" cm="1">
        <f t="array" aca="1" ref="Q33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5" s="41"/>
      <c r="S335" s="41" t="s">
        <v>559</v>
      </c>
      <c r="T335" s="41"/>
      <c r="U335" s="41"/>
      <c r="V335" s="41"/>
      <c r="W335" s="47"/>
      <c r="X335" s="50" t="b">
        <f ca="1">OR(PreferredList[[#This Row],[Fund_balanced_exists]:[Fund_privateclient_or_AIM_exists]])</f>
        <v>1</v>
      </c>
      <c r="Y33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3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3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6" spans="1:30" ht="75" customHeight="1" x14ac:dyDescent="0.25">
      <c r="A336" s="40" t="s">
        <v>372</v>
      </c>
      <c r="B336" s="41" t="s">
        <v>706</v>
      </c>
      <c r="C336" s="81" t="s">
        <v>1229</v>
      </c>
      <c r="D336" s="81" t="s">
        <v>786</v>
      </c>
      <c r="E336" s="81" t="e" cm="1">
        <f t="array" aca="1" ref="E336" ca="1">_xll.BDP(PreferredList[[#This Row],[Bloomberg_ticker]],"CITY_OF_DOMICILE")</f>
        <v>#NAME?</v>
      </c>
      <c r="F336" s="41" t="s">
        <v>9</v>
      </c>
      <c r="G336" s="41" t="s">
        <v>489</v>
      </c>
      <c r="H336" s="42">
        <v>40634</v>
      </c>
      <c r="I336" s="41"/>
      <c r="J336" s="41" t="s">
        <v>22</v>
      </c>
      <c r="K336" s="41" t="s">
        <v>503</v>
      </c>
      <c r="L336" s="41" t="s">
        <v>784</v>
      </c>
      <c r="M336" s="44">
        <f>_xlfn.XLOOKUP(PreferredList[[#This Row],[Equity_region_alternative]],'[3]# Ratios ORDER'!$A:$A,'[3]# Ratios ORDER'!$B:$B)</f>
        <v>11</v>
      </c>
      <c r="N336" s="46" t="str" cm="1">
        <f t="array" aca="1" ref="N33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6" s="41" t="s">
        <v>63</v>
      </c>
      <c r="P336" s="42"/>
      <c r="Q336" s="46" t="str" cm="1">
        <f t="array" aca="1" ref="Q33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6" s="41"/>
      <c r="S336" s="41"/>
      <c r="T336" s="41"/>
      <c r="U336" s="41"/>
      <c r="V336" s="41"/>
      <c r="W336" s="47" t="s">
        <v>559</v>
      </c>
      <c r="X336" s="50" t="b">
        <f ca="1">OR(PreferredList[[#This Row],[Fund_balanced_exists]:[Fund_privateclient_or_AIM_exists]])</f>
        <v>1</v>
      </c>
      <c r="Y33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37" spans="1:30" ht="75" customHeight="1" x14ac:dyDescent="0.25">
      <c r="A337" s="40" t="s">
        <v>351</v>
      </c>
      <c r="B337" s="41" t="s">
        <v>352</v>
      </c>
      <c r="C337" s="81" t="s">
        <v>1074</v>
      </c>
      <c r="D337" s="81" t="s">
        <v>796</v>
      </c>
      <c r="E337" s="81" t="e" cm="1">
        <f t="array" aca="1" ref="E337" ca="1">_xll.BDP(PreferredList[[#This Row],[Bloomberg_ticker]],"CITY_OF_DOMICILE")</f>
        <v>#NAME?</v>
      </c>
      <c r="F337" s="41" t="s">
        <v>9</v>
      </c>
      <c r="G337" s="41" t="s">
        <v>489</v>
      </c>
      <c r="H337" s="42">
        <v>40625</v>
      </c>
      <c r="I337" s="41"/>
      <c r="J337" s="41" t="s">
        <v>144</v>
      </c>
      <c r="K337" s="41" t="s">
        <v>516</v>
      </c>
      <c r="L337" s="41" t="s">
        <v>140</v>
      </c>
      <c r="M337" s="44">
        <f>_xlfn.XLOOKUP(PreferredList[[#This Row],[Equity_region_alternative]],'[3]# Ratios ORDER'!$A:$A,'[3]# Ratios ORDER'!$B:$B)</f>
        <v>2</v>
      </c>
      <c r="N337" s="46" t="str" cm="1">
        <f t="array" aca="1" ref="N33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7" s="41" t="s">
        <v>63</v>
      </c>
      <c r="P337" s="42"/>
      <c r="Q337" s="46" t="str" cm="1">
        <f t="array" aca="1" ref="Q33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7" s="41"/>
      <c r="S337" s="41"/>
      <c r="T337" s="41"/>
      <c r="U337" s="41" t="s">
        <v>559</v>
      </c>
      <c r="V337" s="41"/>
      <c r="W337" s="47"/>
      <c r="X337" s="50" t="b">
        <f ca="1">OR(PreferredList[[#This Row],[Fund_balanced_exists]:[Fund_privateclient_or_AIM_exists]])</f>
        <v>1</v>
      </c>
      <c r="Y33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3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8" spans="1:30" ht="75" customHeight="1" x14ac:dyDescent="0.25">
      <c r="A338" s="40" t="s">
        <v>319</v>
      </c>
      <c r="B338" s="41" t="s">
        <v>320</v>
      </c>
      <c r="C338" s="81" t="s">
        <v>1174</v>
      </c>
      <c r="D338" s="81" t="s">
        <v>787</v>
      </c>
      <c r="E338" s="81" t="e" cm="1">
        <f t="array" aca="1" ref="E338" ca="1">_xll.BDP(PreferredList[[#This Row],[Bloomberg_ticker]],"CITY_OF_DOMICILE")</f>
        <v>#NAME?</v>
      </c>
      <c r="F338" s="41" t="s">
        <v>9</v>
      </c>
      <c r="G338" s="41" t="s">
        <v>489</v>
      </c>
      <c r="H338" s="42">
        <v>40428</v>
      </c>
      <c r="I338" s="41"/>
      <c r="J338" s="41" t="s">
        <v>512</v>
      </c>
      <c r="K338" s="41" t="s">
        <v>628</v>
      </c>
      <c r="L338" s="41" t="s">
        <v>634</v>
      </c>
      <c r="M338" s="44">
        <f>_xlfn.XLOOKUP(PreferredList[[#This Row],[Equity_region_alternative]],'[3]# Ratios ORDER'!$A:$A,'[3]# Ratios ORDER'!$B:$B)</f>
        <v>5</v>
      </c>
      <c r="N338" s="46" t="str" cm="1">
        <f t="array" aca="1" ref="N33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8" s="41" t="s">
        <v>63</v>
      </c>
      <c r="P338" s="42"/>
      <c r="Q338" s="46" t="str" cm="1">
        <f t="array" aca="1" ref="Q33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8" s="41"/>
      <c r="S338" s="41"/>
      <c r="T338" s="41"/>
      <c r="U338" s="41" t="s">
        <v>559</v>
      </c>
      <c r="V338" s="41"/>
      <c r="W338" s="47"/>
      <c r="X338" s="50" t="b">
        <f ca="1">OR(PreferredList[[#This Row],[Fund_balanced_exists]:[Fund_privateclient_or_AIM_exists]])</f>
        <v>1</v>
      </c>
      <c r="Y33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3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3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3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3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39" spans="1:30" ht="75" customHeight="1" x14ac:dyDescent="0.25">
      <c r="A339" s="40" t="s">
        <v>479</v>
      </c>
      <c r="B339" s="41" t="s">
        <v>695</v>
      </c>
      <c r="C339" s="81" t="s">
        <v>1165</v>
      </c>
      <c r="D339" s="81" t="s">
        <v>789</v>
      </c>
      <c r="E339" s="81" t="e" cm="1">
        <f t="array" aca="1" ref="E339" ca="1">_xll.BDP(PreferredList[[#This Row],[Bloomberg_ticker]],"CITY_OF_DOMICILE")</f>
        <v>#NAME?</v>
      </c>
      <c r="F339" s="41" t="s">
        <v>9</v>
      </c>
      <c r="G339" s="41" t="s">
        <v>489</v>
      </c>
      <c r="H339" s="42">
        <v>40423</v>
      </c>
      <c r="I339" s="41"/>
      <c r="J339" s="41" t="s">
        <v>148</v>
      </c>
      <c r="K339" s="41" t="s">
        <v>478</v>
      </c>
      <c r="L339" s="47" t="s">
        <v>631</v>
      </c>
      <c r="M339" s="44">
        <f>_xlfn.XLOOKUP(PreferredList[[#This Row],[Equity_region_alternative]],'[3]# Ratios ORDER'!$A:$A,'[3]# Ratios ORDER'!$B:$B)</f>
        <v>8</v>
      </c>
      <c r="N339" s="46" t="str" cm="1">
        <f t="array" aca="1" ref="N33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39" s="41" t="s">
        <v>63</v>
      </c>
      <c r="P339" s="42"/>
      <c r="Q339" s="46" t="str" cm="1">
        <f t="array" aca="1" ref="Q33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39" s="41"/>
      <c r="S339" s="41"/>
      <c r="T339" s="41"/>
      <c r="U339" s="41"/>
      <c r="V339" s="41" t="s">
        <v>559</v>
      </c>
      <c r="W339" s="47"/>
      <c r="X339" s="50" t="b">
        <f ca="1">OR(PreferredList[[#This Row],[Fund_balanced_exists]:[Fund_privateclient_or_AIM_exists]])</f>
        <v>1</v>
      </c>
      <c r="Y33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3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3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3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3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3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0" spans="1:30" ht="75" customHeight="1" x14ac:dyDescent="0.25">
      <c r="A340" s="40" t="s">
        <v>772</v>
      </c>
      <c r="B340" s="41" t="s">
        <v>395</v>
      </c>
      <c r="C340" s="81" t="s">
        <v>1145</v>
      </c>
      <c r="D340" s="81" t="s">
        <v>786</v>
      </c>
      <c r="E340" s="81" t="e" cm="1">
        <f t="array" aca="1" ref="E340" ca="1">_xll.BDP(PreferredList[[#This Row],[Bloomberg_ticker]],"CITY_OF_DOMICILE")</f>
        <v>#NAME?</v>
      </c>
      <c r="F340" s="41" t="s">
        <v>9</v>
      </c>
      <c r="G340" s="41" t="s">
        <v>489</v>
      </c>
      <c r="H340" s="42">
        <v>40330</v>
      </c>
      <c r="I340" s="41"/>
      <c r="J340" s="41" t="s">
        <v>148</v>
      </c>
      <c r="K340" s="41" t="s">
        <v>517</v>
      </c>
      <c r="L340" s="41" t="s">
        <v>631</v>
      </c>
      <c r="M340" s="44">
        <f>_xlfn.XLOOKUP(PreferredList[[#This Row],[Equity_region_alternative]],'[3]# Ratios ORDER'!$A:$A,'[3]# Ratios ORDER'!$B:$B)</f>
        <v>8</v>
      </c>
      <c r="N340" s="46" t="str" cm="1">
        <f t="array" aca="1" ref="N34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0" s="41" t="s">
        <v>63</v>
      </c>
      <c r="P340" s="42"/>
      <c r="Q340" s="46" t="str" cm="1">
        <f t="array" aca="1" ref="Q34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0" s="41" t="s">
        <v>559</v>
      </c>
      <c r="S340" s="41"/>
      <c r="T340" s="41"/>
      <c r="U340" s="41"/>
      <c r="V340" s="41" t="s">
        <v>559</v>
      </c>
      <c r="W340" s="47"/>
      <c r="X340" s="50" t="b">
        <f ca="1">OR(PreferredList[[#This Row],[Fund_balanced_exists]:[Fund_privateclient_or_AIM_exists]])</f>
        <v>1</v>
      </c>
      <c r="Y34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4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4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4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1" spans="1:30" ht="75" customHeight="1" x14ac:dyDescent="0.25">
      <c r="A341" s="40" t="s">
        <v>770</v>
      </c>
      <c r="B341" s="41" t="s">
        <v>313</v>
      </c>
      <c r="C341" s="81" t="s">
        <v>1230</v>
      </c>
      <c r="D341" s="81" t="s">
        <v>786</v>
      </c>
      <c r="E341" s="81" t="e" cm="1">
        <f t="array" aca="1" ref="E341" ca="1">_xll.BDP(PreferredList[[#This Row],[Bloomberg_ticker]],"CITY_OF_DOMICILE")</f>
        <v>#NAME?</v>
      </c>
      <c r="F341" s="41" t="s">
        <v>9</v>
      </c>
      <c r="G341" s="41" t="s">
        <v>489</v>
      </c>
      <c r="H341" s="42">
        <v>40310</v>
      </c>
      <c r="I341" s="41"/>
      <c r="J341" s="41" t="s">
        <v>140</v>
      </c>
      <c r="K341" s="41" t="s">
        <v>530</v>
      </c>
      <c r="L341" s="41" t="s">
        <v>140</v>
      </c>
      <c r="M341" s="44">
        <f>_xlfn.XLOOKUP(PreferredList[[#This Row],[Equity_region_alternative]],'[3]# Ratios ORDER'!$A:$A,'[3]# Ratios ORDER'!$B:$B)</f>
        <v>2</v>
      </c>
      <c r="N341" s="46" t="str" cm="1">
        <f t="array" aca="1" ref="N34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1" s="41" t="s">
        <v>63</v>
      </c>
      <c r="P341" s="42"/>
      <c r="Q341" s="46" t="str" cm="1">
        <f t="array" aca="1" ref="Q34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1" s="41" t="s">
        <v>559</v>
      </c>
      <c r="S341" s="41"/>
      <c r="T341" s="41" t="s">
        <v>559</v>
      </c>
      <c r="U341" s="41"/>
      <c r="V341" s="41"/>
      <c r="W341" s="47"/>
      <c r="X341" s="50" t="b">
        <f ca="1">OR(PreferredList[[#This Row],[Fund_balanced_exists]:[Fund_privateclient_or_AIM_exists]])</f>
        <v>1</v>
      </c>
      <c r="Y34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4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4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2" spans="1:30" ht="75" customHeight="1" x14ac:dyDescent="0.25">
      <c r="A342" s="40" t="s">
        <v>1277</v>
      </c>
      <c r="B342" s="41" t="s">
        <v>702</v>
      </c>
      <c r="C342" s="81" t="s">
        <v>1231</v>
      </c>
      <c r="D342" s="81" t="s">
        <v>793</v>
      </c>
      <c r="E342" s="81" t="e" cm="1">
        <f t="array" aca="1" ref="E342" ca="1">_xll.BDP(PreferredList[[#This Row],[Bloomberg_ticker]],"CITY_OF_DOMICILE")</f>
        <v>#NAME?</v>
      </c>
      <c r="F342" s="41" t="s">
        <v>9</v>
      </c>
      <c r="G342" s="41" t="s">
        <v>489</v>
      </c>
      <c r="H342" s="42">
        <v>40297</v>
      </c>
      <c r="I342" s="41"/>
      <c r="J342" s="41" t="s">
        <v>22</v>
      </c>
      <c r="K342" s="41" t="s">
        <v>503</v>
      </c>
      <c r="L342" s="41" t="s">
        <v>784</v>
      </c>
      <c r="M342" s="44">
        <f>_xlfn.XLOOKUP(PreferredList[[#This Row],[Equity_region_alternative]],'[3]# Ratios ORDER'!$A:$A,'[3]# Ratios ORDER'!$B:$B)</f>
        <v>11</v>
      </c>
      <c r="N342" s="46" t="str" cm="1">
        <f t="array" aca="1" ref="N34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2" s="41" t="s">
        <v>63</v>
      </c>
      <c r="P342" s="42"/>
      <c r="Q342" s="46" t="str" cm="1">
        <f t="array" aca="1" ref="Q34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2" s="41"/>
      <c r="S342" s="41"/>
      <c r="T342" s="41"/>
      <c r="U342" s="41"/>
      <c r="V342" s="41"/>
      <c r="W342" s="47" t="s">
        <v>559</v>
      </c>
      <c r="X342" s="50" t="b">
        <f ca="1">OR(PreferredList[[#This Row],[Fund_balanced_exists]:[Fund_privateclient_or_AIM_exists]])</f>
        <v>1</v>
      </c>
      <c r="Y34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43" spans="1:30" ht="75" customHeight="1" x14ac:dyDescent="0.25">
      <c r="A343" s="40" t="s">
        <v>768</v>
      </c>
      <c r="B343" s="41" t="s">
        <v>392</v>
      </c>
      <c r="C343" s="81" t="s">
        <v>1232</v>
      </c>
      <c r="D343" s="81" t="s">
        <v>789</v>
      </c>
      <c r="E343" s="81" t="e" cm="1">
        <f t="array" aca="1" ref="E343" ca="1">_xll.BDP(PreferredList[[#This Row],[Bloomberg_ticker]],"CITY_OF_DOMICILE")</f>
        <v>#NAME?</v>
      </c>
      <c r="F343" s="41" t="s">
        <v>9</v>
      </c>
      <c r="G343" s="41" t="s">
        <v>489</v>
      </c>
      <c r="H343" s="42">
        <v>40225</v>
      </c>
      <c r="I343" s="41"/>
      <c r="J343" s="41" t="s">
        <v>148</v>
      </c>
      <c r="K343" s="41" t="s">
        <v>159</v>
      </c>
      <c r="L343" s="47" t="s">
        <v>631</v>
      </c>
      <c r="M343" s="44">
        <f>_xlfn.XLOOKUP(PreferredList[[#This Row],[Equity_region_alternative]],'[3]# Ratios ORDER'!$A:$A,'[3]# Ratios ORDER'!$B:$B)</f>
        <v>8</v>
      </c>
      <c r="N343" s="46" t="str" cm="1">
        <f t="array" aca="1" ref="N34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3" s="41" t="s">
        <v>63</v>
      </c>
      <c r="P343" s="42"/>
      <c r="Q343" s="46" t="str" cm="1">
        <f t="array" aca="1" ref="Q34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3" s="41"/>
      <c r="S343" s="41"/>
      <c r="T343" s="41"/>
      <c r="U343" s="41"/>
      <c r="V343" s="41" t="s">
        <v>559</v>
      </c>
      <c r="W343" s="47"/>
      <c r="X343" s="50" t="b">
        <f ca="1">OR(PreferredList[[#This Row],[Fund_balanced_exists]:[Fund_privateclient_or_AIM_exists]])</f>
        <v>1</v>
      </c>
      <c r="Y34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4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4" spans="1:30" ht="75" customHeight="1" x14ac:dyDescent="0.25">
      <c r="A344" s="40" t="s">
        <v>365</v>
      </c>
      <c r="B344" s="41" t="s">
        <v>697</v>
      </c>
      <c r="C344" s="81" t="s">
        <v>1209</v>
      </c>
      <c r="D344" s="81" t="s">
        <v>789</v>
      </c>
      <c r="E344" s="81" t="e" cm="1">
        <f t="array" aca="1" ref="E344" ca="1">_xll.BDP(PreferredList[[#This Row],[Bloomberg_ticker]],"CITY_OF_DOMICILE")</f>
        <v>#NAME?</v>
      </c>
      <c r="F344" s="41" t="s">
        <v>9</v>
      </c>
      <c r="G344" s="41" t="s">
        <v>489</v>
      </c>
      <c r="H344" s="42">
        <v>40213</v>
      </c>
      <c r="I344" s="41"/>
      <c r="J344" s="41" t="s">
        <v>22</v>
      </c>
      <c r="K344" s="41" t="s">
        <v>503</v>
      </c>
      <c r="L344" s="41" t="s">
        <v>10</v>
      </c>
      <c r="M344" s="44">
        <f>_xlfn.XLOOKUP(PreferredList[[#This Row],[Equity_region_alternative]],'[3]# Ratios ORDER'!$A:$A,'[3]# Ratios ORDER'!$B:$B)</f>
        <v>1</v>
      </c>
      <c r="N344" s="46" t="str" cm="1">
        <f t="array" aca="1" ref="N34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4" s="41" t="s">
        <v>63</v>
      </c>
      <c r="P344" s="42"/>
      <c r="Q344" s="46" t="str" cm="1">
        <f t="array" aca="1" ref="Q34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4" s="41"/>
      <c r="S344" s="41"/>
      <c r="T344" s="41"/>
      <c r="U344" s="41"/>
      <c r="V344" s="41"/>
      <c r="W344" s="47" t="s">
        <v>559</v>
      </c>
      <c r="X344" s="50" t="b">
        <f ca="1">OR(PreferredList[[#This Row],[Fund_balanced_exists]:[Fund_privateclient_or_AIM_exists]])</f>
        <v>1</v>
      </c>
      <c r="Y34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4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45" spans="1:30" ht="75" customHeight="1" x14ac:dyDescent="0.25">
      <c r="A345" s="40" t="s">
        <v>645</v>
      </c>
      <c r="B345" s="41" t="s">
        <v>622</v>
      </c>
      <c r="C345" s="81" t="s">
        <v>1224</v>
      </c>
      <c r="D345" s="81" t="s">
        <v>786</v>
      </c>
      <c r="E345" s="81" t="e" cm="1">
        <f t="array" aca="1" ref="E345" ca="1">_xll.BDP(PreferredList[[#This Row],[Bloomberg_ticker]],"CITY_OF_DOMICILE")</f>
        <v>#NAME?</v>
      </c>
      <c r="F345" s="41" t="s">
        <v>9</v>
      </c>
      <c r="G345" s="41" t="s">
        <v>492</v>
      </c>
      <c r="H345" s="42">
        <v>40204</v>
      </c>
      <c r="I345" s="41"/>
      <c r="J345" s="41" t="s">
        <v>411</v>
      </c>
      <c r="K345" s="41" t="s">
        <v>523</v>
      </c>
      <c r="L345" s="47" t="s">
        <v>633</v>
      </c>
      <c r="M345" s="44">
        <f>_xlfn.XLOOKUP(PreferredList[[#This Row],[Equity_region_alternative]],'[3]# Ratios ORDER'!$A:$A,'[3]# Ratios ORDER'!$B:$B)</f>
        <v>6</v>
      </c>
      <c r="N345" s="46" t="str" cm="1">
        <f t="array" aca="1" ref="N34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5" s="41"/>
      <c r="P345" s="42"/>
      <c r="Q345" s="46" t="str" cm="1">
        <f t="array" aca="1" ref="Q34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5" s="41" t="s">
        <v>559</v>
      </c>
      <c r="S345" s="41"/>
      <c r="T345" s="41"/>
      <c r="U345" s="41"/>
      <c r="V345" s="41"/>
      <c r="W345" s="47"/>
      <c r="X345" s="50" t="b">
        <f ca="1">OR(PreferredList[[#This Row],[Fund_balanced_exists]:[Fund_privateclient_or_AIM_exists]])</f>
        <v>1</v>
      </c>
      <c r="Y34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4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4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4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4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6" spans="1:30" ht="75" customHeight="1" x14ac:dyDescent="0.25">
      <c r="A346" s="40" t="s">
        <v>1276</v>
      </c>
      <c r="B346" s="41" t="s">
        <v>338</v>
      </c>
      <c r="C346" s="81" t="s">
        <v>1221</v>
      </c>
      <c r="D346" s="81" t="s">
        <v>790</v>
      </c>
      <c r="E346" s="81" t="e" cm="1">
        <f t="array" aca="1" ref="E346" ca="1">_xll.BDP(PreferredList[[#This Row],[Bloomberg_ticker]],"CITY_OF_DOMICILE")</f>
        <v>#NAME?</v>
      </c>
      <c r="F346" s="41" t="s">
        <v>9</v>
      </c>
      <c r="G346" s="41" t="s">
        <v>489</v>
      </c>
      <c r="H346" s="42">
        <v>39994</v>
      </c>
      <c r="I346" s="41"/>
      <c r="J346" s="41" t="s">
        <v>177</v>
      </c>
      <c r="K346" s="41" t="s">
        <v>503</v>
      </c>
      <c r="L346" s="47" t="s">
        <v>10</v>
      </c>
      <c r="M346" s="44">
        <f>_xlfn.XLOOKUP(PreferredList[[#This Row],[Equity_region_alternative]],'[3]# Ratios ORDER'!$A:$A,'[3]# Ratios ORDER'!$B:$B)</f>
        <v>1</v>
      </c>
      <c r="N346" s="46" t="str" cm="1">
        <f t="array" aca="1" ref="N34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6" s="41" t="s">
        <v>63</v>
      </c>
      <c r="P346" s="42"/>
      <c r="Q346" s="46" t="str" cm="1">
        <f t="array" aca="1" ref="Q34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6" s="41"/>
      <c r="S346" s="41" t="s">
        <v>559</v>
      </c>
      <c r="T346" s="41"/>
      <c r="U346" s="41"/>
      <c r="V346" s="41"/>
      <c r="W346" s="47"/>
      <c r="X346" s="50" t="b">
        <f ca="1">OR(PreferredList[[#This Row],[Fund_balanced_exists]:[Fund_privateclient_or_AIM_exists]])</f>
        <v>1</v>
      </c>
      <c r="Y34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4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4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7" spans="1:30" ht="75" customHeight="1" x14ac:dyDescent="0.25">
      <c r="A347" s="40" t="s">
        <v>679</v>
      </c>
      <c r="B347" s="41" t="s">
        <v>414</v>
      </c>
      <c r="C347" s="81" t="s">
        <v>1233</v>
      </c>
      <c r="D347" s="81" t="s">
        <v>793</v>
      </c>
      <c r="E347" s="81" t="e" cm="1">
        <f t="array" aca="1" ref="E347" ca="1">_xll.BDP(PreferredList[[#This Row],[Bloomberg_ticker]],"CITY_OF_DOMICILE")</f>
        <v>#NAME?</v>
      </c>
      <c r="F347" s="41" t="s">
        <v>9</v>
      </c>
      <c r="G347" s="41" t="s">
        <v>492</v>
      </c>
      <c r="H347" s="42">
        <v>39987</v>
      </c>
      <c r="I347" s="41"/>
      <c r="J347" s="41" t="s">
        <v>411</v>
      </c>
      <c r="K347" s="41" t="s">
        <v>508</v>
      </c>
      <c r="L347" s="41" t="s">
        <v>633</v>
      </c>
      <c r="M347" s="44">
        <f>_xlfn.XLOOKUP(PreferredList[[#This Row],[Equity_region_alternative]],'[3]# Ratios ORDER'!$A:$A,'[3]# Ratios ORDER'!$B:$B)</f>
        <v>6</v>
      </c>
      <c r="N347" s="46" t="str" cm="1">
        <f t="array" aca="1" ref="N34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7" s="41"/>
      <c r="P347" s="42"/>
      <c r="Q347" s="46" t="str" cm="1">
        <f t="array" aca="1" ref="Q34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7" s="41" t="s">
        <v>559</v>
      </c>
      <c r="S347" s="41"/>
      <c r="T347" s="41" t="s">
        <v>559</v>
      </c>
      <c r="U347" s="41"/>
      <c r="V347" s="41"/>
      <c r="W347" s="47"/>
      <c r="X347" s="50" t="b">
        <f ca="1">OR(PreferredList[[#This Row],[Fund_balanced_exists]:[Fund_privateclient_or_AIM_exists]])</f>
        <v>1</v>
      </c>
      <c r="Y34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4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4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4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8" spans="1:30" ht="75" customHeight="1" x14ac:dyDescent="0.25">
      <c r="A348" s="40" t="s">
        <v>126</v>
      </c>
      <c r="B348" s="41" t="s">
        <v>694</v>
      </c>
      <c r="C348" s="81" t="s">
        <v>1142</v>
      </c>
      <c r="D348" s="81" t="s">
        <v>789</v>
      </c>
      <c r="E348" s="81" t="e" cm="1">
        <f t="array" aca="1" ref="E348" ca="1">_xll.BDP(PreferredList[[#This Row],[Bloomberg_ticker]],"CITY_OF_DOMICILE")</f>
        <v>#NAME?</v>
      </c>
      <c r="F348" s="41" t="s">
        <v>9</v>
      </c>
      <c r="G348" s="41" t="s">
        <v>489</v>
      </c>
      <c r="H348" s="42">
        <v>39909</v>
      </c>
      <c r="I348" s="41"/>
      <c r="J348" s="41" t="s">
        <v>22</v>
      </c>
      <c r="K348" s="41" t="s">
        <v>503</v>
      </c>
      <c r="L348" s="41" t="s">
        <v>784</v>
      </c>
      <c r="M348" s="44">
        <f>_xlfn.XLOOKUP(PreferredList[[#This Row],[Equity_region_alternative]],'[3]# Ratios ORDER'!$A:$A,'[3]# Ratios ORDER'!$B:$B)</f>
        <v>11</v>
      </c>
      <c r="N348" s="46" t="str" cm="1">
        <f t="array" aca="1" ref="N34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8" s="41" t="s">
        <v>63</v>
      </c>
      <c r="P348" s="42"/>
      <c r="Q348" s="46" t="str" cm="1">
        <f t="array" aca="1" ref="Q34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8" s="41"/>
      <c r="S348" s="41"/>
      <c r="T348" s="41"/>
      <c r="U348" s="41"/>
      <c r="V348" s="41"/>
      <c r="W348" s="47" t="s">
        <v>559</v>
      </c>
      <c r="X348" s="50" t="b">
        <f ca="1">OR(PreferredList[[#This Row],[Fund_balanced_exists]:[Fund_privateclient_or_AIM_exists]])</f>
        <v>0</v>
      </c>
      <c r="Y34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49" spans="1:30" ht="75" customHeight="1" x14ac:dyDescent="0.25">
      <c r="A349" s="40" t="s">
        <v>1280</v>
      </c>
      <c r="B349" s="41" t="s">
        <v>376</v>
      </c>
      <c r="C349" s="81" t="s">
        <v>1234</v>
      </c>
      <c r="D349" s="81" t="s">
        <v>793</v>
      </c>
      <c r="E349" s="81" t="e" cm="1">
        <f t="array" aca="1" ref="E349" ca="1">_xll.BDP(PreferredList[[#This Row],[Bloomberg_ticker]],"CITY_OF_DOMICILE")</f>
        <v>#NAME?</v>
      </c>
      <c r="F349" s="41" t="s">
        <v>9</v>
      </c>
      <c r="G349" s="41" t="s">
        <v>489</v>
      </c>
      <c r="H349" s="42">
        <v>39909</v>
      </c>
      <c r="I349" s="41"/>
      <c r="J349" s="41" t="s">
        <v>22</v>
      </c>
      <c r="K349" s="41" t="s">
        <v>503</v>
      </c>
      <c r="L349" s="41" t="s">
        <v>784</v>
      </c>
      <c r="M349" s="44">
        <f>_xlfn.XLOOKUP(PreferredList[[#This Row],[Equity_region_alternative]],'[3]# Ratios ORDER'!$A:$A,'[3]# Ratios ORDER'!$B:$B)</f>
        <v>11</v>
      </c>
      <c r="N349" s="46" t="str" cm="1">
        <f t="array" aca="1" ref="N34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49" s="41" t="s">
        <v>63</v>
      </c>
      <c r="P349" s="42"/>
      <c r="Q349" s="46" t="str" cm="1">
        <f t="array" aca="1" ref="Q34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49" s="41"/>
      <c r="S349" s="41"/>
      <c r="T349" s="41"/>
      <c r="U349" s="41"/>
      <c r="V349" s="41"/>
      <c r="W349" s="47" t="s">
        <v>559</v>
      </c>
      <c r="X349" s="50" t="b">
        <f ca="1">OR(PreferredList[[#This Row],[Fund_balanced_exists]:[Fund_privateclient_or_AIM_exists]])</f>
        <v>1</v>
      </c>
      <c r="Y34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4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4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4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4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4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50" spans="1:30" ht="75" customHeight="1" x14ac:dyDescent="0.25">
      <c r="A350" s="40" t="s">
        <v>40</v>
      </c>
      <c r="B350" s="41" t="s">
        <v>691</v>
      </c>
      <c r="C350" s="81" t="s">
        <v>1072</v>
      </c>
      <c r="D350" s="81" t="s">
        <v>793</v>
      </c>
      <c r="E350" s="81" t="e" cm="1">
        <f t="array" aca="1" ref="E350" ca="1">_xll.BDP(PreferredList[[#This Row],[Bloomberg_ticker]],"CITY_OF_DOMICILE")</f>
        <v>#NAME?</v>
      </c>
      <c r="F350" s="41" t="s">
        <v>9</v>
      </c>
      <c r="G350" s="41" t="s">
        <v>489</v>
      </c>
      <c r="H350" s="42">
        <v>39903</v>
      </c>
      <c r="I350" s="41"/>
      <c r="J350" s="41" t="s">
        <v>148</v>
      </c>
      <c r="K350" s="41" t="s">
        <v>478</v>
      </c>
      <c r="L350" s="41" t="s">
        <v>631</v>
      </c>
      <c r="M350" s="44">
        <f>_xlfn.XLOOKUP(PreferredList[[#This Row],[Equity_region_alternative]],'[3]# Ratios ORDER'!$A:$A,'[3]# Ratios ORDER'!$B:$B)</f>
        <v>8</v>
      </c>
      <c r="N350" s="46" t="str" cm="1">
        <f t="array" aca="1" ref="N35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0" s="41" t="s">
        <v>63</v>
      </c>
      <c r="P350" s="42"/>
      <c r="Q350" s="46" t="str" cm="1">
        <f t="array" aca="1" ref="Q35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0" s="41"/>
      <c r="S350" s="41"/>
      <c r="T350" s="41"/>
      <c r="U350" s="41"/>
      <c r="V350" s="41" t="s">
        <v>559</v>
      </c>
      <c r="W350" s="47"/>
      <c r="X350" s="50" t="b">
        <f ca="1">OR(PreferredList[[#This Row],[Fund_balanced_exists]:[Fund_privateclient_or_AIM_exists]])</f>
        <v>0</v>
      </c>
      <c r="Y35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51" spans="1:30" ht="75" customHeight="1" x14ac:dyDescent="0.25">
      <c r="A351" s="40" t="s">
        <v>775</v>
      </c>
      <c r="B351" s="41" t="s">
        <v>318</v>
      </c>
      <c r="C351" s="81" t="s">
        <v>1235</v>
      </c>
      <c r="D351" s="81" t="s">
        <v>795</v>
      </c>
      <c r="E351" s="81" t="e" cm="1">
        <f t="array" aca="1" ref="E351" ca="1">_xll.BDP(PreferredList[[#This Row],[Bloomberg_ticker]],"CITY_OF_DOMICILE")</f>
        <v>#NAME?</v>
      </c>
      <c r="F351" s="41" t="s">
        <v>9</v>
      </c>
      <c r="G351" s="41" t="s">
        <v>492</v>
      </c>
      <c r="H351" s="42">
        <v>39895</v>
      </c>
      <c r="I351" s="41"/>
      <c r="J351" s="41" t="s">
        <v>140</v>
      </c>
      <c r="K351" s="41" t="s">
        <v>516</v>
      </c>
      <c r="L351" s="41" t="s">
        <v>140</v>
      </c>
      <c r="M351" s="44">
        <f>_xlfn.XLOOKUP(PreferredList[[#This Row],[Equity_region_alternative]],'[3]# Ratios ORDER'!$A:$A,'[3]# Ratios ORDER'!$B:$B)</f>
        <v>2</v>
      </c>
      <c r="N351" s="46" t="str" cm="1">
        <f t="array" aca="1" ref="N35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1" s="41"/>
      <c r="P351" s="42"/>
      <c r="Q351" s="46" t="str" cm="1">
        <f t="array" aca="1" ref="Q35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1" s="41"/>
      <c r="S351" s="41" t="s">
        <v>559</v>
      </c>
      <c r="T351" s="41"/>
      <c r="U351" s="41"/>
      <c r="V351" s="41"/>
      <c r="W351" s="47"/>
      <c r="X351" s="50" t="b">
        <f ca="1">OR(PreferredList[[#This Row],[Fund_balanced_exists]:[Fund_privateclient_or_AIM_exists]])</f>
        <v>1</v>
      </c>
      <c r="Y35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5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5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52" spans="1:30" ht="75" customHeight="1" x14ac:dyDescent="0.25">
      <c r="A352" s="40" t="s">
        <v>645</v>
      </c>
      <c r="B352" s="41" t="s">
        <v>622</v>
      </c>
      <c r="C352" s="81" t="s">
        <v>1224</v>
      </c>
      <c r="D352" s="81" t="s">
        <v>786</v>
      </c>
      <c r="E352" s="81" t="e" cm="1">
        <f t="array" aca="1" ref="E352" ca="1">_xll.BDP(PreferredList[[#This Row],[Bloomberg_ticker]],"CITY_OF_DOMICILE")</f>
        <v>#NAME?</v>
      </c>
      <c r="F352" s="41" t="s">
        <v>9</v>
      </c>
      <c r="G352" s="41" t="s">
        <v>489</v>
      </c>
      <c r="H352" s="42">
        <v>39883</v>
      </c>
      <c r="I352" s="41"/>
      <c r="J352" s="41" t="s">
        <v>411</v>
      </c>
      <c r="K352" s="41" t="s">
        <v>523</v>
      </c>
      <c r="L352" s="47" t="s">
        <v>633</v>
      </c>
      <c r="M352" s="44">
        <f>_xlfn.XLOOKUP(PreferredList[[#This Row],[Equity_region_alternative]],'[3]# Ratios ORDER'!$A:$A,'[3]# Ratios ORDER'!$B:$B)</f>
        <v>6</v>
      </c>
      <c r="N352" s="46" t="str" cm="1">
        <f t="array" aca="1" ref="N35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2" s="41" t="s">
        <v>63</v>
      </c>
      <c r="P352" s="42"/>
      <c r="Q352" s="46" t="str" cm="1">
        <f t="array" aca="1" ref="Q35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2" s="41"/>
      <c r="S352" s="41"/>
      <c r="T352" s="41"/>
      <c r="U352" s="41"/>
      <c r="V352" s="41" t="s">
        <v>559</v>
      </c>
      <c r="W352" s="47"/>
      <c r="X352" s="50" t="b">
        <f ca="1">OR(PreferredList[[#This Row],[Fund_balanced_exists]:[Fund_privateclient_or_AIM_exists]])</f>
        <v>1</v>
      </c>
      <c r="Y35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5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5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5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5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53" spans="1:30" ht="75" customHeight="1" x14ac:dyDescent="0.25">
      <c r="A353" s="40" t="s">
        <v>721</v>
      </c>
      <c r="B353" s="41" t="s">
        <v>341</v>
      </c>
      <c r="C353" s="81" t="s">
        <v>1062</v>
      </c>
      <c r="D353" s="81" t="s">
        <v>793</v>
      </c>
      <c r="E353" s="81" t="e" cm="1">
        <f t="array" aca="1" ref="E353" ca="1">_xll.BDP(PreferredList[[#This Row],[Bloomberg_ticker]],"CITY_OF_DOMICILE")</f>
        <v>#NAME?</v>
      </c>
      <c r="F353" s="41" t="s">
        <v>9</v>
      </c>
      <c r="G353" s="41" t="s">
        <v>492</v>
      </c>
      <c r="H353" s="42">
        <v>39870</v>
      </c>
      <c r="I353" s="41"/>
      <c r="J353" s="41" t="s">
        <v>177</v>
      </c>
      <c r="K353" s="41" t="s">
        <v>503</v>
      </c>
      <c r="L353" s="47" t="s">
        <v>10</v>
      </c>
      <c r="M353" s="44">
        <f>_xlfn.XLOOKUP(PreferredList[[#This Row],[Equity_region_alternative]],'[3]# Ratios ORDER'!$A:$A,'[3]# Ratios ORDER'!$B:$B)</f>
        <v>1</v>
      </c>
      <c r="N353" s="46" t="str" cm="1">
        <f t="array" aca="1" ref="N35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3" s="41"/>
      <c r="P353" s="42"/>
      <c r="Q353" s="46" t="str" cm="1">
        <f t="array" aca="1" ref="Q35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3" s="41"/>
      <c r="S353" s="41"/>
      <c r="T353" s="41" t="s">
        <v>559</v>
      </c>
      <c r="U353" s="41"/>
      <c r="V353" s="41"/>
      <c r="W353" s="47"/>
      <c r="X353" s="50" t="b">
        <f ca="1">OR(PreferredList[[#This Row],[Fund_balanced_exists]:[Fund_privateclient_or_AIM_exists]])</f>
        <v>1</v>
      </c>
      <c r="Y35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5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54" spans="1:30" ht="75" customHeight="1" x14ac:dyDescent="0.25">
      <c r="A354" s="40" t="s">
        <v>368</v>
      </c>
      <c r="B354" s="41" t="s">
        <v>698</v>
      </c>
      <c r="C354" s="81" t="s">
        <v>1227</v>
      </c>
      <c r="D354" s="81" t="s">
        <v>789</v>
      </c>
      <c r="E354" s="81" t="e" cm="1">
        <f t="array" aca="1" ref="E354" ca="1">_xll.BDP(PreferredList[[#This Row],[Bloomberg_ticker]],"CITY_OF_DOMICILE")</f>
        <v>#NAME?</v>
      </c>
      <c r="F354" s="41" t="s">
        <v>9</v>
      </c>
      <c r="G354" s="41" t="s">
        <v>489</v>
      </c>
      <c r="H354" s="42">
        <v>39850</v>
      </c>
      <c r="I354" s="41"/>
      <c r="J354" s="41" t="s">
        <v>22</v>
      </c>
      <c r="K354" s="41" t="s">
        <v>503</v>
      </c>
      <c r="L354" s="47" t="s">
        <v>10</v>
      </c>
      <c r="M354" s="44">
        <f>_xlfn.XLOOKUP(PreferredList[[#This Row],[Equity_region_alternative]],'[3]# Ratios ORDER'!$A:$A,'[3]# Ratios ORDER'!$B:$B)</f>
        <v>1</v>
      </c>
      <c r="N354" s="46" t="str" cm="1">
        <f t="array" aca="1" ref="N35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4" s="41" t="s">
        <v>63</v>
      </c>
      <c r="P354" s="42"/>
      <c r="Q354" s="46" t="str" cm="1">
        <f t="array" aca="1" ref="Q35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4" s="41"/>
      <c r="S354" s="41"/>
      <c r="T354" s="41"/>
      <c r="U354" s="41"/>
      <c r="V354" s="41"/>
      <c r="W354" s="47" t="s">
        <v>559</v>
      </c>
      <c r="X354" s="50" t="b">
        <f ca="1">OR(PreferredList[[#This Row],[Fund_balanced_exists]:[Fund_privateclient_or_AIM_exists]])</f>
        <v>1</v>
      </c>
      <c r="Y35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5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55" spans="1:30" ht="75" customHeight="1" x14ac:dyDescent="0.25">
      <c r="A355" s="40" t="s">
        <v>1279</v>
      </c>
      <c r="B355" s="41" t="s">
        <v>705</v>
      </c>
      <c r="C355" s="81" t="s">
        <v>1236</v>
      </c>
      <c r="D355" s="81" t="s">
        <v>795</v>
      </c>
      <c r="E355" s="81" t="e" cm="1">
        <f t="array" aca="1" ref="E355" ca="1">_xll.BDP(PreferredList[[#This Row],[Bloomberg_ticker]],"CITY_OF_DOMICILE")</f>
        <v>#NAME?</v>
      </c>
      <c r="F355" s="41" t="s">
        <v>9</v>
      </c>
      <c r="G355" s="41" t="s">
        <v>489</v>
      </c>
      <c r="H355" s="42">
        <v>39814</v>
      </c>
      <c r="I355" s="41"/>
      <c r="J355" s="41" t="s">
        <v>22</v>
      </c>
      <c r="K355" s="41" t="s">
        <v>503</v>
      </c>
      <c r="L355" s="41" t="s">
        <v>784</v>
      </c>
      <c r="M355" s="44">
        <f>_xlfn.XLOOKUP(PreferredList[[#This Row],[Equity_region_alternative]],'[3]# Ratios ORDER'!$A:$A,'[3]# Ratios ORDER'!$B:$B)</f>
        <v>11</v>
      </c>
      <c r="N355" s="46" t="str" cm="1">
        <f t="array" aca="1" ref="N35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5" s="41" t="s">
        <v>63</v>
      </c>
      <c r="P355" s="42"/>
      <c r="Q355" s="46" t="str" cm="1">
        <f t="array" aca="1" ref="Q35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5" s="41"/>
      <c r="S355" s="41"/>
      <c r="T355" s="41"/>
      <c r="U355" s="41"/>
      <c r="V355" s="41"/>
      <c r="W355" s="47" t="s">
        <v>559</v>
      </c>
      <c r="X355" s="50" t="b">
        <f ca="1">OR(PreferredList[[#This Row],[Fund_balanced_exists]:[Fund_privateclient_or_AIM_exists]])</f>
        <v>1</v>
      </c>
      <c r="Y35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56" spans="1:30" ht="75" customHeight="1" x14ac:dyDescent="0.25">
      <c r="A356" s="40" t="s">
        <v>379</v>
      </c>
      <c r="B356" s="41" t="s">
        <v>708</v>
      </c>
      <c r="C356" s="81" t="s">
        <v>1237</v>
      </c>
      <c r="D356" s="81" t="s">
        <v>793</v>
      </c>
      <c r="E356" s="81" t="e" cm="1">
        <f t="array" aca="1" ref="E356" ca="1">_xll.BDP(PreferredList[[#This Row],[Bloomberg_ticker]],"CITY_OF_DOMICILE")</f>
        <v>#NAME?</v>
      </c>
      <c r="F356" s="41" t="s">
        <v>9</v>
      </c>
      <c r="G356" s="41" t="s">
        <v>489</v>
      </c>
      <c r="H356" s="42">
        <v>39814</v>
      </c>
      <c r="I356" s="41"/>
      <c r="J356" s="41" t="s">
        <v>22</v>
      </c>
      <c r="K356" s="41" t="s">
        <v>503</v>
      </c>
      <c r="L356" s="41" t="s">
        <v>784</v>
      </c>
      <c r="M356" s="44">
        <f>_xlfn.XLOOKUP(PreferredList[[#This Row],[Equity_region_alternative]],'[3]# Ratios ORDER'!$A:$A,'[3]# Ratios ORDER'!$B:$B)</f>
        <v>11</v>
      </c>
      <c r="N356" s="46" t="str" cm="1">
        <f t="array" aca="1" ref="N35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6" s="41" t="s">
        <v>63</v>
      </c>
      <c r="P356" s="42"/>
      <c r="Q356" s="46" t="str" cm="1">
        <f t="array" aca="1" ref="Q35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6" s="41"/>
      <c r="S356" s="41"/>
      <c r="T356" s="41"/>
      <c r="U356" s="41"/>
      <c r="V356" s="41"/>
      <c r="W356" s="47" t="s">
        <v>559</v>
      </c>
      <c r="X356" s="50" t="b">
        <f ca="1">OR(PreferredList[[#This Row],[Fund_balanced_exists]:[Fund_privateclient_or_AIM_exists]])</f>
        <v>1</v>
      </c>
      <c r="Y35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57" spans="1:30" ht="75" customHeight="1" x14ac:dyDescent="0.25">
      <c r="A357" s="40" t="s">
        <v>381</v>
      </c>
      <c r="B357" s="41" t="s">
        <v>711</v>
      </c>
      <c r="C357" s="81" t="s">
        <v>1238</v>
      </c>
      <c r="D357" s="81" t="s">
        <v>786</v>
      </c>
      <c r="E357" s="81" t="e" cm="1">
        <f t="array" aca="1" ref="E357" ca="1">_xll.BDP(PreferredList[[#This Row],[Bloomberg_ticker]],"CITY_OF_DOMICILE")</f>
        <v>#NAME?</v>
      </c>
      <c r="F357" s="41" t="s">
        <v>9</v>
      </c>
      <c r="G357" s="41" t="s">
        <v>489</v>
      </c>
      <c r="H357" s="42">
        <v>39814</v>
      </c>
      <c r="I357" s="41"/>
      <c r="J357" s="41" t="s">
        <v>22</v>
      </c>
      <c r="K357" s="41" t="s">
        <v>503</v>
      </c>
      <c r="L357" s="41" t="s">
        <v>784</v>
      </c>
      <c r="M357" s="44">
        <f>_xlfn.XLOOKUP(PreferredList[[#This Row],[Equity_region_alternative]],'[3]# Ratios ORDER'!$A:$A,'[3]# Ratios ORDER'!$B:$B)</f>
        <v>11</v>
      </c>
      <c r="N357" s="46" t="str" cm="1">
        <f t="array" aca="1" ref="N35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7" s="41" t="s">
        <v>63</v>
      </c>
      <c r="P357" s="42"/>
      <c r="Q357" s="46" t="str" cm="1">
        <f t="array" aca="1" ref="Q35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7" s="41"/>
      <c r="S357" s="41"/>
      <c r="T357" s="41"/>
      <c r="U357" s="41"/>
      <c r="V357" s="41"/>
      <c r="W357" s="47" t="s">
        <v>559</v>
      </c>
      <c r="X357" s="50" t="b">
        <f ca="1">OR(PreferredList[[#This Row],[Fund_balanced_exists]:[Fund_privateclient_or_AIM_exists]])</f>
        <v>1</v>
      </c>
      <c r="Y35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358" spans="1:30" ht="75" customHeight="1" x14ac:dyDescent="0.25">
      <c r="A358" s="40" t="s">
        <v>328</v>
      </c>
      <c r="B358" s="41" t="s">
        <v>329</v>
      </c>
      <c r="C358" s="81" t="s">
        <v>1219</v>
      </c>
      <c r="D358" s="81" t="s">
        <v>789</v>
      </c>
      <c r="E358" s="81" t="e" cm="1">
        <f t="array" aca="1" ref="E358" ca="1">_xll.BDP(PreferredList[[#This Row],[Bloomberg_ticker]],"CITY_OF_DOMICILE")</f>
        <v>#NAME?</v>
      </c>
      <c r="F358" s="41" t="s">
        <v>9</v>
      </c>
      <c r="G358" s="41" t="s">
        <v>489</v>
      </c>
      <c r="H358" s="42">
        <v>39631</v>
      </c>
      <c r="I358" s="41"/>
      <c r="J358" s="41" t="s">
        <v>199</v>
      </c>
      <c r="K358" s="41" t="s">
        <v>504</v>
      </c>
      <c r="L358" s="41" t="s">
        <v>629</v>
      </c>
      <c r="M358" s="44">
        <f>_xlfn.XLOOKUP(PreferredList[[#This Row],[Equity_region_alternative]],'[3]# Ratios ORDER'!$A:$A,'[3]# Ratios ORDER'!$B:$B)</f>
        <v>4</v>
      </c>
      <c r="N358" s="46" t="str" cm="1">
        <f t="array" aca="1" ref="N35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8" s="41" t="s">
        <v>63</v>
      </c>
      <c r="P358" s="42"/>
      <c r="Q358" s="46" t="str" cm="1">
        <f t="array" aca="1" ref="Q35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8" s="41" t="s">
        <v>559</v>
      </c>
      <c r="S358" s="41"/>
      <c r="T358" s="41"/>
      <c r="U358" s="41"/>
      <c r="V358" s="41"/>
      <c r="W358" s="47"/>
      <c r="X358" s="50" t="b">
        <f ca="1">OR(PreferredList[[#This Row],[Fund_balanced_exists]:[Fund_privateclient_or_AIM_exists]])</f>
        <v>1</v>
      </c>
      <c r="Y35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5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5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5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59" spans="1:30" ht="75" customHeight="1" x14ac:dyDescent="0.25">
      <c r="A359" s="40" t="s">
        <v>1283</v>
      </c>
      <c r="B359" s="41" t="s">
        <v>345</v>
      </c>
      <c r="C359" s="81" t="s">
        <v>1239</v>
      </c>
      <c r="D359" s="81" t="s">
        <v>790</v>
      </c>
      <c r="E359" s="81" t="e" cm="1">
        <f t="array" aca="1" ref="E359" ca="1">_xll.BDP(PreferredList[[#This Row],[Bloomberg_ticker]],"CITY_OF_DOMICILE")</f>
        <v>#NAME?</v>
      </c>
      <c r="F359" s="41" t="s">
        <v>9</v>
      </c>
      <c r="G359" s="41" t="s">
        <v>489</v>
      </c>
      <c r="H359" s="42">
        <v>39615</v>
      </c>
      <c r="I359" s="41"/>
      <c r="J359" s="41" t="s">
        <v>177</v>
      </c>
      <c r="K359" s="41" t="s">
        <v>503</v>
      </c>
      <c r="L359" s="41" t="s">
        <v>10</v>
      </c>
      <c r="M359" s="44">
        <f>_xlfn.XLOOKUP(PreferredList[[#This Row],[Equity_region_alternative]],'[3]# Ratios ORDER'!$A:$A,'[3]# Ratios ORDER'!$B:$B)</f>
        <v>1</v>
      </c>
      <c r="N359" s="46" t="str" cm="1">
        <f t="array" aca="1" ref="N35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59" s="41" t="s">
        <v>63</v>
      </c>
      <c r="P359" s="42"/>
      <c r="Q359" s="46" t="str" cm="1">
        <f t="array" aca="1" ref="Q35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59" s="41"/>
      <c r="S359" s="41"/>
      <c r="T359" s="41"/>
      <c r="U359" s="41" t="s">
        <v>559</v>
      </c>
      <c r="V359" s="41"/>
      <c r="W359" s="47"/>
      <c r="X359" s="50" t="b">
        <f ca="1">OR(PreferredList[[#This Row],[Fund_balanced_exists]:[Fund_privateclient_or_AIM_exists]])</f>
        <v>1</v>
      </c>
      <c r="Y35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5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5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5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5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5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0" spans="1:30" ht="75" customHeight="1" x14ac:dyDescent="0.25">
      <c r="A360" s="40" t="s">
        <v>343</v>
      </c>
      <c r="B360" s="41" t="s">
        <v>344</v>
      </c>
      <c r="C360" s="81" t="s">
        <v>1240</v>
      </c>
      <c r="D360" s="81" t="s">
        <v>793</v>
      </c>
      <c r="E360" s="81" t="e" cm="1">
        <f t="array" aca="1" ref="E360" ca="1">_xll.BDP(PreferredList[[#This Row],[Bloomberg_ticker]],"CITY_OF_DOMICILE")</f>
        <v>#NAME?</v>
      </c>
      <c r="F360" s="41" t="s">
        <v>9</v>
      </c>
      <c r="G360" s="41" t="s">
        <v>492</v>
      </c>
      <c r="H360" s="42">
        <v>39595</v>
      </c>
      <c r="I360" s="41"/>
      <c r="J360" s="41" t="s">
        <v>177</v>
      </c>
      <c r="K360" s="41" t="s">
        <v>503</v>
      </c>
      <c r="L360" s="41" t="s">
        <v>10</v>
      </c>
      <c r="M360" s="44">
        <f>_xlfn.XLOOKUP(PreferredList[[#This Row],[Equity_region_alternative]],'[3]# Ratios ORDER'!$A:$A,'[3]# Ratios ORDER'!$B:$B)</f>
        <v>1</v>
      </c>
      <c r="N360" s="46" t="str" cm="1">
        <f t="array" aca="1" ref="N36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0" s="41"/>
      <c r="P360" s="42"/>
      <c r="Q360" s="46" t="str" cm="1">
        <f t="array" aca="1" ref="Q36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0" s="41"/>
      <c r="S360" s="41"/>
      <c r="T360" s="41" t="s">
        <v>559</v>
      </c>
      <c r="U360" s="41"/>
      <c r="V360" s="41"/>
      <c r="W360" s="47"/>
      <c r="X360" s="50" t="b">
        <f ca="1">OR(PreferredList[[#This Row],[Fund_balanced_exists]:[Fund_privateclient_or_AIM_exists]])</f>
        <v>1</v>
      </c>
      <c r="Y36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6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6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1" spans="1:30" ht="75" customHeight="1" x14ac:dyDescent="0.25">
      <c r="A361" s="40" t="s">
        <v>355</v>
      </c>
      <c r="B361" s="41" t="s">
        <v>780</v>
      </c>
      <c r="C361" s="81" t="s">
        <v>1241</v>
      </c>
      <c r="D361" s="81" t="s">
        <v>789</v>
      </c>
      <c r="E361" s="81" t="e" cm="1">
        <f t="array" aca="1" ref="E361" ca="1">_xll.BDP(PreferredList[[#This Row],[Bloomberg_ticker]],"CITY_OF_DOMICILE")</f>
        <v>#NAME?</v>
      </c>
      <c r="F361" s="41" t="s">
        <v>9</v>
      </c>
      <c r="G361" s="41" t="s">
        <v>492</v>
      </c>
      <c r="H361" s="42">
        <v>39595</v>
      </c>
      <c r="I361" s="41"/>
      <c r="J361" s="41" t="s">
        <v>144</v>
      </c>
      <c r="K361" s="41" t="s">
        <v>145</v>
      </c>
      <c r="L361" s="41" t="s">
        <v>140</v>
      </c>
      <c r="M361" s="44">
        <f>_xlfn.XLOOKUP(PreferredList[[#This Row],[Equity_region_alternative]],'[3]# Ratios ORDER'!$A:$A,'[3]# Ratios ORDER'!$B:$B)</f>
        <v>2</v>
      </c>
      <c r="N361" s="46" t="str" cm="1">
        <f t="array" aca="1" ref="N36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1" s="41"/>
      <c r="P361" s="42"/>
      <c r="Q361" s="46" t="str" cm="1">
        <f t="array" aca="1" ref="Q36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1" s="41"/>
      <c r="S361" s="41"/>
      <c r="T361" s="41" t="s">
        <v>559</v>
      </c>
      <c r="U361" s="41"/>
      <c r="V361" s="41"/>
      <c r="W361" s="47"/>
      <c r="X361" s="50" t="b">
        <f ca="1">OR(PreferredList[[#This Row],[Fund_balanced_exists]:[Fund_privateclient_or_AIM_exists]])</f>
        <v>1</v>
      </c>
      <c r="Y36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6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2" spans="1:30" ht="75" customHeight="1" x14ac:dyDescent="0.25">
      <c r="A362" s="40" t="s">
        <v>355</v>
      </c>
      <c r="B362" s="41" t="s">
        <v>780</v>
      </c>
      <c r="C362" s="81" t="s">
        <v>1241</v>
      </c>
      <c r="D362" s="81" t="s">
        <v>789</v>
      </c>
      <c r="E362" s="81" t="e" cm="1">
        <f t="array" aca="1" ref="E362" ca="1">_xll.BDP(PreferredList[[#This Row],[Bloomberg_ticker]],"CITY_OF_DOMICILE")</f>
        <v>#NAME?</v>
      </c>
      <c r="F362" s="41" t="s">
        <v>9</v>
      </c>
      <c r="G362" s="41" t="s">
        <v>492</v>
      </c>
      <c r="H362" s="42">
        <v>39590</v>
      </c>
      <c r="I362" s="41"/>
      <c r="J362" s="41" t="s">
        <v>144</v>
      </c>
      <c r="K362" s="41" t="s">
        <v>145</v>
      </c>
      <c r="L362" s="41" t="s">
        <v>140</v>
      </c>
      <c r="M362" s="44">
        <f>_xlfn.XLOOKUP(PreferredList[[#This Row],[Equity_region_alternative]],'[3]# Ratios ORDER'!$A:$A,'[3]# Ratios ORDER'!$B:$B)</f>
        <v>2</v>
      </c>
      <c r="N362" s="46" t="str" cm="1">
        <f t="array" aca="1" ref="N36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2" s="41"/>
      <c r="P362" s="42"/>
      <c r="Q362" s="46" t="str" cm="1">
        <f t="array" aca="1" ref="Q36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2" s="41" t="s">
        <v>559</v>
      </c>
      <c r="S362" s="41"/>
      <c r="T362" s="41"/>
      <c r="U362" s="41"/>
      <c r="V362" s="41"/>
      <c r="W362" s="47"/>
      <c r="X362" s="50" t="b">
        <f ca="1">OR(PreferredList[[#This Row],[Fund_balanced_exists]:[Fund_privateclient_or_AIM_exists]])</f>
        <v>1</v>
      </c>
      <c r="Y36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6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3" spans="1:30" ht="75" customHeight="1" x14ac:dyDescent="0.25">
      <c r="A363" s="40" t="s">
        <v>16</v>
      </c>
      <c r="B363" s="41" t="s">
        <v>1047</v>
      </c>
      <c r="C363" s="81" t="s">
        <v>1075</v>
      </c>
      <c r="D363" s="81" t="s">
        <v>787</v>
      </c>
      <c r="E363" s="81" t="e" cm="1">
        <f t="array" aca="1" ref="E363" ca="1">_xll.BDP(PreferredList[[#This Row],[Bloomberg_ticker]],"CITY_OF_DOMICILE")</f>
        <v>#NAME?</v>
      </c>
      <c r="F363" s="41" t="s">
        <v>9</v>
      </c>
      <c r="G363" s="41" t="s">
        <v>489</v>
      </c>
      <c r="H363" s="42">
        <v>39589</v>
      </c>
      <c r="I363" s="41"/>
      <c r="J363" s="41" t="s">
        <v>140</v>
      </c>
      <c r="K363" s="41" t="s">
        <v>141</v>
      </c>
      <c r="L363" s="41" t="s">
        <v>140</v>
      </c>
      <c r="M363" s="44">
        <f>_xlfn.XLOOKUP(PreferredList[[#This Row],[Equity_region_alternative]],'[3]# Ratios ORDER'!$A:$A,'[3]# Ratios ORDER'!$B:$B)</f>
        <v>2</v>
      </c>
      <c r="N363" s="46" t="str" cm="1">
        <f t="array" aca="1" ref="N36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3" s="41" t="s">
        <v>63</v>
      </c>
      <c r="P363" s="42"/>
      <c r="Q363" s="46" t="str" cm="1">
        <f t="array" aca="1" ref="Q36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3" s="41"/>
      <c r="S363" s="41" t="s">
        <v>559</v>
      </c>
      <c r="T363" s="41"/>
      <c r="U363" s="41"/>
      <c r="V363" s="41"/>
      <c r="W363" s="47"/>
      <c r="X363" s="50" t="b">
        <f ca="1">OR(PreferredList[[#This Row],[Fund_balanced_exists]:[Fund_privateclient_or_AIM_exists]])</f>
        <v>0</v>
      </c>
      <c r="Y36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6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6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4" spans="1:30" ht="75" customHeight="1" x14ac:dyDescent="0.25">
      <c r="A364" s="40" t="s">
        <v>335</v>
      </c>
      <c r="B364" s="41" t="s">
        <v>336</v>
      </c>
      <c r="C364" s="81" t="s">
        <v>1226</v>
      </c>
      <c r="D364" s="81" t="s">
        <v>788</v>
      </c>
      <c r="E364" s="81" t="e" cm="1">
        <f t="array" aca="1" ref="E364" ca="1">_xll.BDP(PreferredList[[#This Row],[Bloomberg_ticker]],"CITY_OF_DOMICILE")</f>
        <v>#NAME?</v>
      </c>
      <c r="F364" s="41" t="s">
        <v>9</v>
      </c>
      <c r="G364" s="41" t="s">
        <v>489</v>
      </c>
      <c r="H364" s="42">
        <v>39589</v>
      </c>
      <c r="I364" s="41"/>
      <c r="J364" s="41" t="s">
        <v>199</v>
      </c>
      <c r="K364" s="41" t="s">
        <v>504</v>
      </c>
      <c r="L364" s="41" t="s">
        <v>629</v>
      </c>
      <c r="M364" s="44">
        <f>_xlfn.XLOOKUP(PreferredList[[#This Row],[Equity_region_alternative]],'[3]# Ratios ORDER'!$A:$A,'[3]# Ratios ORDER'!$B:$B)</f>
        <v>4</v>
      </c>
      <c r="N364" s="46" t="str" cm="1">
        <f t="array" aca="1" ref="N36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4" s="41" t="s">
        <v>63</v>
      </c>
      <c r="P364" s="42"/>
      <c r="Q364" s="46" t="str" cm="1">
        <f t="array" aca="1" ref="Q36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4" s="41" t="s">
        <v>559</v>
      </c>
      <c r="S364" s="41" t="s">
        <v>559</v>
      </c>
      <c r="T364" s="41"/>
      <c r="U364" s="41"/>
      <c r="V364" s="41"/>
      <c r="W364" s="47"/>
      <c r="X364" s="50" t="b">
        <f ca="1">OR(PreferredList[[#This Row],[Fund_balanced_exists]:[Fund_privateclient_or_AIM_exists]])</f>
        <v>1</v>
      </c>
      <c r="Y36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6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5" spans="1:30" ht="75" customHeight="1" x14ac:dyDescent="0.25">
      <c r="A365" s="40" t="s">
        <v>382</v>
      </c>
      <c r="B365" s="41" t="s">
        <v>624</v>
      </c>
      <c r="C365" s="81" t="s">
        <v>1242</v>
      </c>
      <c r="D365" s="81" t="s">
        <v>786</v>
      </c>
      <c r="E365" s="81" t="e" cm="1">
        <f t="array" aca="1" ref="E365" ca="1">_xll.BDP(PreferredList[[#This Row],[Bloomberg_ticker]],"CITY_OF_DOMICILE")</f>
        <v>#NAME?</v>
      </c>
      <c r="F365" s="41" t="s">
        <v>9</v>
      </c>
      <c r="G365" s="41" t="s">
        <v>492</v>
      </c>
      <c r="H365" s="42">
        <v>39469</v>
      </c>
      <c r="I365" s="41"/>
      <c r="J365" s="41" t="s">
        <v>507</v>
      </c>
      <c r="K365" s="41" t="s">
        <v>529</v>
      </c>
      <c r="L365" s="41" t="s">
        <v>632</v>
      </c>
      <c r="M365" s="44">
        <f>_xlfn.XLOOKUP(PreferredList[[#This Row],[Equity_region_alternative]],'[3]# Ratios ORDER'!$A:$A,'[3]# Ratios ORDER'!$B:$B)</f>
        <v>7</v>
      </c>
      <c r="N365" s="46" t="str" cm="1">
        <f t="array" aca="1" ref="N36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5" s="41"/>
      <c r="P365" s="42"/>
      <c r="Q365" s="46" t="str" cm="1">
        <f t="array" aca="1" ref="Q36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5" s="41"/>
      <c r="S365" s="41"/>
      <c r="T365" s="41" t="s">
        <v>559</v>
      </c>
      <c r="U365" s="41"/>
      <c r="V365" s="41"/>
      <c r="W365" s="47"/>
      <c r="X365" s="50" t="b">
        <f ca="1">OR(PreferredList[[#This Row],[Fund_balanced_exists]:[Fund_privateclient_or_AIM_exists]])</f>
        <v>1</v>
      </c>
      <c r="Y36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6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6" spans="1:30" ht="75" customHeight="1" x14ac:dyDescent="0.25">
      <c r="A366" s="40" t="s">
        <v>679</v>
      </c>
      <c r="B366" s="41" t="s">
        <v>414</v>
      </c>
      <c r="C366" s="81" t="s">
        <v>1233</v>
      </c>
      <c r="D366" s="81" t="s">
        <v>793</v>
      </c>
      <c r="E366" s="81" t="e" cm="1">
        <f t="array" aca="1" ref="E366" ca="1">_xll.BDP(PreferredList[[#This Row],[Bloomberg_ticker]],"CITY_OF_DOMICILE")</f>
        <v>#NAME?</v>
      </c>
      <c r="F366" s="41" t="s">
        <v>9</v>
      </c>
      <c r="G366" s="41" t="s">
        <v>489</v>
      </c>
      <c r="H366" s="42">
        <v>39428</v>
      </c>
      <c r="I366" s="41"/>
      <c r="J366" s="41" t="s">
        <v>411</v>
      </c>
      <c r="K366" s="41" t="s">
        <v>508</v>
      </c>
      <c r="L366" s="41" t="s">
        <v>633</v>
      </c>
      <c r="M366" s="44">
        <f>_xlfn.XLOOKUP(PreferredList[[#This Row],[Equity_region_alternative]],'[3]# Ratios ORDER'!$A:$A,'[3]# Ratios ORDER'!$B:$B)</f>
        <v>6</v>
      </c>
      <c r="N366" s="46" t="str" cm="1">
        <f t="array" aca="1" ref="N36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6" s="41" t="s">
        <v>63</v>
      </c>
      <c r="P366" s="42"/>
      <c r="Q366" s="46" t="str" cm="1">
        <f t="array" aca="1" ref="Q36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6" s="41"/>
      <c r="S366" s="41"/>
      <c r="T366" s="41"/>
      <c r="U366" s="41"/>
      <c r="V366" s="41" t="s">
        <v>559</v>
      </c>
      <c r="W366" s="47"/>
      <c r="X366" s="50" t="b">
        <f ca="1">OR(PreferredList[[#This Row],[Fund_balanced_exists]:[Fund_privateclient_or_AIM_exists]])</f>
        <v>1</v>
      </c>
      <c r="Y36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6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7" spans="1:30" ht="75" customHeight="1" x14ac:dyDescent="0.25">
      <c r="A367" s="40" t="s">
        <v>623</v>
      </c>
      <c r="B367" s="41" t="s">
        <v>1046</v>
      </c>
      <c r="C367" s="81" t="s">
        <v>1243</v>
      </c>
      <c r="D367" s="81" t="s">
        <v>788</v>
      </c>
      <c r="E367" s="81" t="e" cm="1">
        <f t="array" aca="1" ref="E367" ca="1">_xll.BDP(PreferredList[[#This Row],[Bloomberg_ticker]],"CITY_OF_DOMICILE")</f>
        <v>#NAME?</v>
      </c>
      <c r="F367" s="41" t="s">
        <v>9</v>
      </c>
      <c r="G367" s="41" t="s">
        <v>489</v>
      </c>
      <c r="H367" s="42">
        <v>39330</v>
      </c>
      <c r="I367" s="41"/>
      <c r="J367" s="41" t="s">
        <v>148</v>
      </c>
      <c r="K367" s="41" t="s">
        <v>149</v>
      </c>
      <c r="L367" s="41" t="s">
        <v>631</v>
      </c>
      <c r="M367" s="44">
        <f>_xlfn.XLOOKUP(PreferredList[[#This Row],[Equity_region_alternative]],'[3]# Ratios ORDER'!$A:$A,'[3]# Ratios ORDER'!$B:$B)</f>
        <v>8</v>
      </c>
      <c r="N367" s="46" t="str" cm="1">
        <f t="array" aca="1" ref="N36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7" s="41" t="s">
        <v>63</v>
      </c>
      <c r="P367" s="42"/>
      <c r="Q367" s="46" t="str" cm="1">
        <f t="array" aca="1" ref="Q36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7" s="41"/>
      <c r="S367" s="41"/>
      <c r="T367" s="41"/>
      <c r="U367" s="41"/>
      <c r="V367" s="41" t="s">
        <v>559</v>
      </c>
      <c r="W367" s="47"/>
      <c r="X367" s="50" t="b">
        <f ca="1">OR(PreferredList[[#This Row],[Fund_balanced_exists]:[Fund_privateclient_or_AIM_exists]])</f>
        <v>1</v>
      </c>
      <c r="Y36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6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6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6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8" spans="1:30" ht="75" customHeight="1" x14ac:dyDescent="0.25">
      <c r="A368" s="40" t="s">
        <v>382</v>
      </c>
      <c r="B368" s="41" t="s">
        <v>624</v>
      </c>
      <c r="C368" s="81" t="s">
        <v>1242</v>
      </c>
      <c r="D368" s="81" t="s">
        <v>786</v>
      </c>
      <c r="E368" s="81" t="e" cm="1">
        <f t="array" aca="1" ref="E368" ca="1">_xll.BDP(PreferredList[[#This Row],[Bloomberg_ticker]],"CITY_OF_DOMICILE")</f>
        <v>#NAME?</v>
      </c>
      <c r="F368" s="41" t="s">
        <v>9</v>
      </c>
      <c r="G368" s="41" t="s">
        <v>492</v>
      </c>
      <c r="H368" s="42">
        <v>39272</v>
      </c>
      <c r="I368" s="41"/>
      <c r="J368" s="41" t="s">
        <v>507</v>
      </c>
      <c r="K368" s="41" t="s">
        <v>529</v>
      </c>
      <c r="L368" s="41" t="s">
        <v>632</v>
      </c>
      <c r="M368" s="44">
        <f>_xlfn.XLOOKUP(PreferredList[[#This Row],[Equity_region_alternative]],'[3]# Ratios ORDER'!$A:$A,'[3]# Ratios ORDER'!$B:$B)</f>
        <v>7</v>
      </c>
      <c r="N368" s="46" t="str" cm="1">
        <f t="array" aca="1" ref="N36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8" s="41"/>
      <c r="P368" s="42"/>
      <c r="Q368" s="46" t="str" cm="1">
        <f t="array" aca="1" ref="Q36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8" s="41" t="s">
        <v>559</v>
      </c>
      <c r="S368" s="41"/>
      <c r="T368" s="41"/>
      <c r="U368" s="41"/>
      <c r="V368" s="41"/>
      <c r="W368" s="47"/>
      <c r="X368" s="50" t="b">
        <f ca="1">OR(PreferredList[[#This Row],[Fund_balanced_exists]:[Fund_privateclient_or_AIM_exists]])</f>
        <v>1</v>
      </c>
      <c r="Y36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6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6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6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69" spans="1:30" ht="75" customHeight="1" x14ac:dyDescent="0.25">
      <c r="A369" s="40" t="s">
        <v>353</v>
      </c>
      <c r="B369" s="41" t="s">
        <v>354</v>
      </c>
      <c r="C369" s="81" t="s">
        <v>1197</v>
      </c>
      <c r="D369" s="81" t="s">
        <v>793</v>
      </c>
      <c r="E369" s="81" t="e" cm="1">
        <f t="array" aca="1" ref="E369" ca="1">_xll.BDP(PreferredList[[#This Row],[Bloomberg_ticker]],"CITY_OF_DOMICILE")</f>
        <v>#NAME?</v>
      </c>
      <c r="F369" s="41" t="s">
        <v>9</v>
      </c>
      <c r="G369" s="41" t="s">
        <v>489</v>
      </c>
      <c r="H369" s="42">
        <v>39225</v>
      </c>
      <c r="I369" s="41"/>
      <c r="J369" s="41" t="s">
        <v>144</v>
      </c>
      <c r="K369" s="41" t="s">
        <v>516</v>
      </c>
      <c r="L369" s="41" t="s">
        <v>140</v>
      </c>
      <c r="M369" s="44">
        <f>_xlfn.XLOOKUP(PreferredList[[#This Row],[Equity_region_alternative]],'[3]# Ratios ORDER'!$A:$A,'[3]# Ratios ORDER'!$B:$B)</f>
        <v>2</v>
      </c>
      <c r="N369" s="46" t="str" cm="1">
        <f t="array" aca="1" ref="N36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69" s="41" t="s">
        <v>63</v>
      </c>
      <c r="P369" s="42"/>
      <c r="Q369" s="46" t="str" cm="1">
        <f t="array" aca="1" ref="Q36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69" s="41"/>
      <c r="S369" s="41"/>
      <c r="T369" s="41"/>
      <c r="U369" s="41" t="s">
        <v>559</v>
      </c>
      <c r="V369" s="41"/>
      <c r="W369" s="47"/>
      <c r="X369" s="50" t="b">
        <f ca="1">OR(PreferredList[[#This Row],[Fund_balanced_exists]:[Fund_privateclient_or_AIM_exists]])</f>
        <v>1</v>
      </c>
      <c r="Y36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6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6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6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6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6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0" spans="1:30" ht="75" customHeight="1" x14ac:dyDescent="0.25">
      <c r="A370" s="40" t="s">
        <v>647</v>
      </c>
      <c r="B370" s="41" t="s">
        <v>416</v>
      </c>
      <c r="C370" s="81" t="s">
        <v>1244</v>
      </c>
      <c r="D370" s="81" t="s">
        <v>793</v>
      </c>
      <c r="E370" s="81" t="e" cm="1">
        <f t="array" aca="1" ref="E370" ca="1">_xll.BDP(PreferredList[[#This Row],[Bloomberg_ticker]],"CITY_OF_DOMICILE")</f>
        <v>#NAME?</v>
      </c>
      <c r="F370" s="41" t="s">
        <v>9</v>
      </c>
      <c r="G370" s="41" t="s">
        <v>489</v>
      </c>
      <c r="H370" s="42">
        <v>39146.000115740739</v>
      </c>
      <c r="I370" s="41"/>
      <c r="J370" s="41" t="s">
        <v>411</v>
      </c>
      <c r="K370" s="41" t="s">
        <v>508</v>
      </c>
      <c r="L370" s="41" t="s">
        <v>633</v>
      </c>
      <c r="M370" s="44">
        <f>_xlfn.XLOOKUP(PreferredList[[#This Row],[Equity_region_alternative]],'[3]# Ratios ORDER'!$A:$A,'[3]# Ratios ORDER'!$B:$B)</f>
        <v>6</v>
      </c>
      <c r="N370" s="46" t="str" cm="1">
        <f t="array" aca="1" ref="N37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0" s="41" t="s">
        <v>63</v>
      </c>
      <c r="P370" s="42"/>
      <c r="Q370" s="46" t="str" cm="1">
        <f t="array" aca="1" ref="Q37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0" s="41"/>
      <c r="S370" s="41"/>
      <c r="T370" s="41"/>
      <c r="U370" s="41"/>
      <c r="V370" s="41" t="s">
        <v>559</v>
      </c>
      <c r="W370" s="47"/>
      <c r="X370" s="50" t="b">
        <f ca="1">OR(PreferredList[[#This Row],[Fund_balanced_exists]:[Fund_privateclient_or_AIM_exists]])</f>
        <v>1</v>
      </c>
      <c r="Y37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1" spans="1:30" ht="75" customHeight="1" x14ac:dyDescent="0.25">
      <c r="A371" s="40" t="s">
        <v>644</v>
      </c>
      <c r="B371" s="41" t="s">
        <v>407</v>
      </c>
      <c r="C371" s="81" t="s">
        <v>1245</v>
      </c>
      <c r="D371" s="81" t="s">
        <v>786</v>
      </c>
      <c r="E371" s="81" t="e" cm="1">
        <f t="array" aca="1" ref="E371" ca="1">_xll.BDP(PreferredList[[#This Row],[Bloomberg_ticker]],"CITY_OF_DOMICILE")</f>
        <v>#NAME?</v>
      </c>
      <c r="F371" s="41" t="s">
        <v>9</v>
      </c>
      <c r="G371" s="41" t="s">
        <v>492</v>
      </c>
      <c r="H371" s="42">
        <v>39146.000104166669</v>
      </c>
      <c r="I371" s="41"/>
      <c r="J371" s="41" t="s">
        <v>148</v>
      </c>
      <c r="K371" s="41" t="s">
        <v>478</v>
      </c>
      <c r="L371" s="41" t="s">
        <v>631</v>
      </c>
      <c r="M371" s="44">
        <f>_xlfn.XLOOKUP(PreferredList[[#This Row],[Equity_region_alternative]],'[3]# Ratios ORDER'!$A:$A,'[3]# Ratios ORDER'!$B:$B)</f>
        <v>8</v>
      </c>
      <c r="N371" s="46" t="str" cm="1">
        <f t="array" aca="1" ref="N37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1" s="41"/>
      <c r="P371" s="42"/>
      <c r="Q371" s="46" t="str" cm="1">
        <f t="array" aca="1" ref="Q37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1" s="41"/>
      <c r="S371" s="41"/>
      <c r="T371" s="41"/>
      <c r="U371" s="41"/>
      <c r="V371" s="41" t="s">
        <v>559</v>
      </c>
      <c r="W371" s="47"/>
      <c r="X371" s="50" t="b">
        <f ca="1">OR(PreferredList[[#This Row],[Fund_balanced_exists]:[Fund_privateclient_or_AIM_exists]])</f>
        <v>1</v>
      </c>
      <c r="Y37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7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7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7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2" spans="1:30" ht="75" customHeight="1" x14ac:dyDescent="0.25">
      <c r="A372" s="40" t="s">
        <v>680</v>
      </c>
      <c r="B372" s="41" t="s">
        <v>405</v>
      </c>
      <c r="C372" s="81" t="s">
        <v>1069</v>
      </c>
      <c r="D372" s="81" t="s">
        <v>786</v>
      </c>
      <c r="E372" s="81" t="e" cm="1">
        <f t="array" aca="1" ref="E372" ca="1">_xll.BDP(PreferredList[[#This Row],[Bloomberg_ticker]],"CITY_OF_DOMICILE")</f>
        <v>#NAME?</v>
      </c>
      <c r="F372" s="41" t="s">
        <v>9</v>
      </c>
      <c r="G372" s="41" t="s">
        <v>489</v>
      </c>
      <c r="H372" s="42">
        <v>39146.000092592592</v>
      </c>
      <c r="I372" s="41"/>
      <c r="J372" s="41" t="s">
        <v>148</v>
      </c>
      <c r="K372" s="41" t="s">
        <v>520</v>
      </c>
      <c r="L372" s="41" t="s">
        <v>635</v>
      </c>
      <c r="M372" s="44">
        <f>_xlfn.XLOOKUP(PreferredList[[#This Row],[Equity_region_alternative]],'[3]# Ratios ORDER'!$A:$A,'[3]# Ratios ORDER'!$B:$B)</f>
        <v>9</v>
      </c>
      <c r="N372" s="46" t="str" cm="1">
        <f t="array" aca="1" ref="N37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2" s="41" t="s">
        <v>63</v>
      </c>
      <c r="P372" s="42"/>
      <c r="Q372" s="46" t="str" cm="1">
        <f t="array" aca="1" ref="Q37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2" s="41"/>
      <c r="S372" s="41"/>
      <c r="T372" s="41"/>
      <c r="U372" s="41"/>
      <c r="V372" s="41" t="s">
        <v>559</v>
      </c>
      <c r="W372" s="47"/>
      <c r="X372" s="50" t="b">
        <f ca="1">OR(PreferredList[[#This Row],[Fund_balanced_exists]:[Fund_privateclient_or_AIM_exists]])</f>
        <v>0</v>
      </c>
      <c r="Y37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7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3" spans="1:30" ht="75" customHeight="1" x14ac:dyDescent="0.25">
      <c r="A373" s="40" t="s">
        <v>568</v>
      </c>
      <c r="B373" s="41" t="s">
        <v>1286</v>
      </c>
      <c r="C373" s="81" t="s">
        <v>1136</v>
      </c>
      <c r="D373" s="81" t="s">
        <v>791</v>
      </c>
      <c r="E373" s="81" t="e" cm="1">
        <f t="array" aca="1" ref="E373" ca="1">_xll.BDP(PreferredList[[#This Row],[Bloomberg_ticker]],"CITY_OF_DOMICILE")</f>
        <v>#NAME?</v>
      </c>
      <c r="F373" s="41" t="s">
        <v>9</v>
      </c>
      <c r="G373" s="41" t="s">
        <v>489</v>
      </c>
      <c r="H373" s="42">
        <v>39146.000081018516</v>
      </c>
      <c r="I373" s="41"/>
      <c r="J373" s="41" t="s">
        <v>513</v>
      </c>
      <c r="K373" s="41" t="s">
        <v>136</v>
      </c>
      <c r="L373" s="41" t="s">
        <v>630</v>
      </c>
      <c r="M373" s="44">
        <f>_xlfn.XLOOKUP(PreferredList[[#This Row],[Equity_region_alternative]],'[3]# Ratios ORDER'!$A:$A,'[3]# Ratios ORDER'!$B:$B)</f>
        <v>10</v>
      </c>
      <c r="N373" s="46" t="str" cm="1">
        <f t="array" aca="1" ref="N37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3" s="41" t="s">
        <v>63</v>
      </c>
      <c r="P373" s="42"/>
      <c r="Q373" s="46" t="str" cm="1">
        <f t="array" aca="1" ref="Q37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3" s="41"/>
      <c r="S373" s="41"/>
      <c r="T373" s="41"/>
      <c r="U373" s="41"/>
      <c r="V373" s="41" t="s">
        <v>559</v>
      </c>
      <c r="W373" s="47"/>
      <c r="X373" s="50" t="b">
        <f ca="1">OR(PreferredList[[#This Row],[Fund_balanced_exists]:[Fund_privateclient_or_AIM_exists]])</f>
        <v>1</v>
      </c>
      <c r="Y37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4" spans="1:30" ht="75" customHeight="1" x14ac:dyDescent="0.25">
      <c r="A374" s="40" t="s">
        <v>383</v>
      </c>
      <c r="B374" s="41" t="s">
        <v>626</v>
      </c>
      <c r="C374" s="81" t="s">
        <v>1246</v>
      </c>
      <c r="D374" s="81" t="s">
        <v>786</v>
      </c>
      <c r="E374" s="81" t="e" cm="1">
        <f t="array" aca="1" ref="E374" ca="1">_xll.BDP(PreferredList[[#This Row],[Bloomberg_ticker]],"CITY_OF_DOMICILE")</f>
        <v>#NAME?</v>
      </c>
      <c r="F374" s="41" t="s">
        <v>9</v>
      </c>
      <c r="G374" s="41" t="s">
        <v>489</v>
      </c>
      <c r="H374" s="42">
        <v>39146.000069444446</v>
      </c>
      <c r="I374" s="41"/>
      <c r="J374" s="41" t="s">
        <v>507</v>
      </c>
      <c r="K374" s="41" t="s">
        <v>503</v>
      </c>
      <c r="L374" s="41" t="s">
        <v>10</v>
      </c>
      <c r="M374" s="44">
        <f>_xlfn.XLOOKUP(PreferredList[[#This Row],[Equity_region_alternative]],'[3]# Ratios ORDER'!$A:$A,'[3]# Ratios ORDER'!$B:$B)</f>
        <v>1</v>
      </c>
      <c r="N374" s="46" t="str" cm="1">
        <f t="array" aca="1" ref="N37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4" s="41" t="s">
        <v>63</v>
      </c>
      <c r="P374" s="42"/>
      <c r="Q374" s="46" t="str" cm="1">
        <f t="array" aca="1" ref="Q37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4" s="41"/>
      <c r="S374" s="41"/>
      <c r="T374" s="41"/>
      <c r="U374" s="41"/>
      <c r="V374" s="41" t="s">
        <v>559</v>
      </c>
      <c r="W374" s="47"/>
      <c r="X374" s="50" t="b">
        <f ca="1">OR(PreferredList[[#This Row],[Fund_balanced_exists]:[Fund_privateclient_or_AIM_exists]])</f>
        <v>1</v>
      </c>
      <c r="Y37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5" spans="1:30" ht="75" customHeight="1" x14ac:dyDescent="0.25">
      <c r="A375" s="40" t="s">
        <v>771</v>
      </c>
      <c r="B375" s="41" t="s">
        <v>393</v>
      </c>
      <c r="C375" s="81" t="s">
        <v>1247</v>
      </c>
      <c r="D375" s="81" t="s">
        <v>786</v>
      </c>
      <c r="E375" s="81" t="e" cm="1">
        <f t="array" aca="1" ref="E375" ca="1">_xll.BDP(PreferredList[[#This Row],[Bloomberg_ticker]],"CITY_OF_DOMICILE")</f>
        <v>#NAME?</v>
      </c>
      <c r="F375" s="41" t="s">
        <v>9</v>
      </c>
      <c r="G375" s="41" t="s">
        <v>489</v>
      </c>
      <c r="H375" s="42">
        <v>39146.000057870369</v>
      </c>
      <c r="I375" s="41"/>
      <c r="J375" s="41" t="s">
        <v>148</v>
      </c>
      <c r="K375" s="41" t="s">
        <v>525</v>
      </c>
      <c r="L375" s="41" t="s">
        <v>631</v>
      </c>
      <c r="M375" s="44">
        <f>_xlfn.XLOOKUP(PreferredList[[#This Row],[Equity_region_alternative]],'[3]# Ratios ORDER'!$A:$A,'[3]# Ratios ORDER'!$B:$B)</f>
        <v>8</v>
      </c>
      <c r="N375" s="46" t="str" cm="1">
        <f t="array" aca="1" ref="N37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5" s="41" t="s">
        <v>63</v>
      </c>
      <c r="P375" s="42"/>
      <c r="Q375" s="46" t="str" cm="1">
        <f t="array" aca="1" ref="Q37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5" s="41"/>
      <c r="S375" s="41"/>
      <c r="T375" s="41"/>
      <c r="U375" s="41"/>
      <c r="V375" s="41" t="s">
        <v>559</v>
      </c>
      <c r="W375" s="47"/>
      <c r="X375" s="50" t="b">
        <f ca="1">OR(PreferredList[[#This Row],[Fund_balanced_exists]:[Fund_privateclient_or_AIM_exists]])</f>
        <v>1</v>
      </c>
      <c r="Y37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6" spans="1:30" ht="75" customHeight="1" x14ac:dyDescent="0.25">
      <c r="A376" s="40" t="s">
        <v>382</v>
      </c>
      <c r="B376" s="41" t="s">
        <v>624</v>
      </c>
      <c r="C376" s="81" t="s">
        <v>1242</v>
      </c>
      <c r="D376" s="81" t="s">
        <v>786</v>
      </c>
      <c r="E376" s="81" t="e" cm="1">
        <f t="array" aca="1" ref="E376" ca="1">_xll.BDP(PreferredList[[#This Row],[Bloomberg_ticker]],"CITY_OF_DOMICILE")</f>
        <v>#NAME?</v>
      </c>
      <c r="F376" s="41" t="s">
        <v>9</v>
      </c>
      <c r="G376" s="41" t="s">
        <v>489</v>
      </c>
      <c r="H376" s="42">
        <v>39146.0000462963</v>
      </c>
      <c r="I376" s="41"/>
      <c r="J376" s="41" t="s">
        <v>507</v>
      </c>
      <c r="K376" s="41" t="s">
        <v>529</v>
      </c>
      <c r="L376" s="41" t="s">
        <v>632</v>
      </c>
      <c r="M376" s="44">
        <f>_xlfn.XLOOKUP(PreferredList[[#This Row],[Equity_region_alternative]],'[3]# Ratios ORDER'!$A:$A,'[3]# Ratios ORDER'!$B:$B)</f>
        <v>7</v>
      </c>
      <c r="N376" s="46" t="str" cm="1">
        <f t="array" aca="1" ref="N37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6" s="41" t="s">
        <v>63</v>
      </c>
      <c r="P376" s="42"/>
      <c r="Q376" s="46" t="str" cm="1">
        <f t="array" aca="1" ref="Q37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6" s="41"/>
      <c r="S376" s="41"/>
      <c r="T376" s="41"/>
      <c r="U376" s="41"/>
      <c r="V376" s="41" t="s">
        <v>559</v>
      </c>
      <c r="W376" s="47"/>
      <c r="X376" s="50" t="b">
        <f ca="1">OR(PreferredList[[#This Row],[Fund_balanced_exists]:[Fund_privateclient_or_AIM_exists]])</f>
        <v>1</v>
      </c>
      <c r="Y37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7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7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7" spans="1:30" ht="75" customHeight="1" x14ac:dyDescent="0.25">
      <c r="A377" s="40" t="s">
        <v>39</v>
      </c>
      <c r="B377" s="41" t="s">
        <v>696</v>
      </c>
      <c r="C377" s="81" t="s">
        <v>1195</v>
      </c>
      <c r="D377" s="81" t="s">
        <v>792</v>
      </c>
      <c r="E377" s="81" t="e" cm="1">
        <f t="array" aca="1" ref="E377" ca="1">_xll.BDP(PreferredList[[#This Row],[Bloomberg_ticker]],"CITY_OF_DOMICILE")</f>
        <v>#NAME?</v>
      </c>
      <c r="F377" s="41" t="s">
        <v>9</v>
      </c>
      <c r="G377" s="41" t="s">
        <v>489</v>
      </c>
      <c r="H377" s="42">
        <v>39146.000034722223</v>
      </c>
      <c r="I377" s="41"/>
      <c r="J377" s="41" t="s">
        <v>148</v>
      </c>
      <c r="K377" s="41" t="s">
        <v>478</v>
      </c>
      <c r="L377" s="41" t="s">
        <v>631</v>
      </c>
      <c r="M377" s="44">
        <f>_xlfn.XLOOKUP(PreferredList[[#This Row],[Equity_region_alternative]],'[3]# Ratios ORDER'!$A:$A,'[3]# Ratios ORDER'!$B:$B)</f>
        <v>8</v>
      </c>
      <c r="N377" s="46" t="str" cm="1">
        <f t="array" aca="1" ref="N37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7" s="41" t="s">
        <v>63</v>
      </c>
      <c r="P377" s="42"/>
      <c r="Q377" s="46" t="str" cm="1">
        <f t="array" aca="1" ref="Q37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7" s="41"/>
      <c r="S377" s="41" t="s">
        <v>559</v>
      </c>
      <c r="T377" s="41"/>
      <c r="U377" s="41"/>
      <c r="V377" s="41" t="s">
        <v>559</v>
      </c>
      <c r="W377" s="47"/>
      <c r="X377" s="50" t="b">
        <f ca="1">OR(PreferredList[[#This Row],[Fund_balanced_exists]:[Fund_privateclient_or_AIM_exists]])</f>
        <v>1</v>
      </c>
      <c r="Y37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8" spans="1:30" ht="75" customHeight="1" x14ac:dyDescent="0.25">
      <c r="A378" s="40" t="s">
        <v>765</v>
      </c>
      <c r="B378" s="41" t="s">
        <v>412</v>
      </c>
      <c r="C378" s="81" t="s">
        <v>1228</v>
      </c>
      <c r="D378" s="81" t="s">
        <v>786</v>
      </c>
      <c r="E378" s="81" t="e" cm="1">
        <f t="array" aca="1" ref="E378" ca="1">_xll.BDP(PreferredList[[#This Row],[Bloomberg_ticker]],"CITY_OF_DOMICILE")</f>
        <v>#NAME?</v>
      </c>
      <c r="F378" s="41" t="s">
        <v>9</v>
      </c>
      <c r="G378" s="41" t="s">
        <v>489</v>
      </c>
      <c r="H378" s="42">
        <v>39146.000023148146</v>
      </c>
      <c r="I378" s="41"/>
      <c r="J378" s="41" t="s">
        <v>411</v>
      </c>
      <c r="K378" s="41" t="s">
        <v>528</v>
      </c>
      <c r="L378" s="41" t="s">
        <v>633</v>
      </c>
      <c r="M378" s="44">
        <f>_xlfn.XLOOKUP(PreferredList[[#This Row],[Equity_region_alternative]],'[3]# Ratios ORDER'!$A:$A,'[3]# Ratios ORDER'!$B:$B)</f>
        <v>6</v>
      </c>
      <c r="N378" s="46" t="str" cm="1">
        <f t="array" aca="1" ref="N37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8" s="41" t="s">
        <v>63</v>
      </c>
      <c r="P378" s="42"/>
      <c r="Q378" s="46" t="str" cm="1">
        <f t="array" aca="1" ref="Q37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8" s="41"/>
      <c r="S378" s="41"/>
      <c r="T378" s="41"/>
      <c r="U378" s="41"/>
      <c r="V378" s="41" t="s">
        <v>559</v>
      </c>
      <c r="W378" s="47"/>
      <c r="X378" s="50" t="b">
        <f ca="1">OR(PreferredList[[#This Row],[Fund_balanced_exists]:[Fund_privateclient_or_AIM_exists]])</f>
        <v>1</v>
      </c>
      <c r="Y37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7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7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79" spans="1:30" ht="75" customHeight="1" x14ac:dyDescent="0.25">
      <c r="A379" s="40" t="s">
        <v>637</v>
      </c>
      <c r="B379" s="41" t="s">
        <v>410</v>
      </c>
      <c r="C379" s="81" t="s">
        <v>1248</v>
      </c>
      <c r="D379" s="81" t="s">
        <v>791</v>
      </c>
      <c r="E379" s="81" t="e" cm="1">
        <f t="array" aca="1" ref="E379" ca="1">_xll.BDP(PreferredList[[#This Row],[Bloomberg_ticker]],"CITY_OF_DOMICILE")</f>
        <v>#NAME?</v>
      </c>
      <c r="F379" s="41" t="s">
        <v>9</v>
      </c>
      <c r="G379" s="41" t="s">
        <v>489</v>
      </c>
      <c r="H379" s="42">
        <v>39146.000011574077</v>
      </c>
      <c r="I379" s="41"/>
      <c r="J379" s="41" t="s">
        <v>411</v>
      </c>
      <c r="K379" s="41" t="s">
        <v>523</v>
      </c>
      <c r="L379" s="41" t="s">
        <v>633</v>
      </c>
      <c r="M379" s="44">
        <f>_xlfn.XLOOKUP(PreferredList[[#This Row],[Equity_region_alternative]],'[3]# Ratios ORDER'!$A:$A,'[3]# Ratios ORDER'!$B:$B)</f>
        <v>6</v>
      </c>
      <c r="N379" s="46" t="str" cm="1">
        <f t="array" aca="1" ref="N37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79" s="41" t="s">
        <v>63</v>
      </c>
      <c r="P379" s="42"/>
      <c r="Q379" s="46" t="str" cm="1">
        <f t="array" aca="1" ref="Q37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79" s="41"/>
      <c r="S379" s="41"/>
      <c r="T379" s="41"/>
      <c r="U379" s="41"/>
      <c r="V379" s="41" t="s">
        <v>559</v>
      </c>
      <c r="W379" s="47"/>
      <c r="X379" s="50" t="b">
        <f ca="1">OR(PreferredList[[#This Row],[Fund_balanced_exists]:[Fund_privateclient_or_AIM_exists]])</f>
        <v>0</v>
      </c>
      <c r="Y37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7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7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7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7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7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0" spans="1:30" ht="75" customHeight="1" x14ac:dyDescent="0.25">
      <c r="A380" s="40" t="s">
        <v>1281</v>
      </c>
      <c r="B380" s="41" t="s">
        <v>342</v>
      </c>
      <c r="C380" s="81" t="s">
        <v>1249</v>
      </c>
      <c r="D380" s="81" t="s">
        <v>788</v>
      </c>
      <c r="E380" s="81" t="e" cm="1">
        <f t="array" aca="1" ref="E380" ca="1">_xll.BDP(PreferredList[[#This Row],[Bloomberg_ticker]],"CITY_OF_DOMICILE")</f>
        <v>#NAME?</v>
      </c>
      <c r="F380" s="41" t="s">
        <v>9</v>
      </c>
      <c r="G380" s="41" t="s">
        <v>489</v>
      </c>
      <c r="H380" s="42">
        <v>39113</v>
      </c>
      <c r="I380" s="41"/>
      <c r="J380" s="41" t="s">
        <v>177</v>
      </c>
      <c r="K380" s="41" t="s">
        <v>503</v>
      </c>
      <c r="L380" s="41" t="s">
        <v>10</v>
      </c>
      <c r="M380" s="44">
        <f>_xlfn.XLOOKUP(PreferredList[[#This Row],[Equity_region_alternative]],'[3]# Ratios ORDER'!$A:$A,'[3]# Ratios ORDER'!$B:$B)</f>
        <v>1</v>
      </c>
      <c r="N380" s="46" t="str" cm="1">
        <f t="array" aca="1" ref="N38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0" s="41" t="s">
        <v>63</v>
      </c>
      <c r="P380" s="42"/>
      <c r="Q380" s="46" t="str" cm="1">
        <f t="array" aca="1" ref="Q38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0" s="41"/>
      <c r="S380" s="41"/>
      <c r="T380" s="41"/>
      <c r="U380" s="41" t="s">
        <v>559</v>
      </c>
      <c r="V380" s="41"/>
      <c r="W380" s="47"/>
      <c r="X380" s="50" t="b">
        <f ca="1">OR(PreferredList[[#This Row],[Fund_balanced_exists]:[Fund_privateclient_or_AIM_exists]])</f>
        <v>1</v>
      </c>
      <c r="Y38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8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8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8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1" spans="1:30" ht="75" customHeight="1" x14ac:dyDescent="0.25">
      <c r="A381" s="40" t="s">
        <v>223</v>
      </c>
      <c r="B381" s="41" t="s">
        <v>224</v>
      </c>
      <c r="C381" s="81" t="s">
        <v>1218</v>
      </c>
      <c r="D381" s="81" t="s">
        <v>793</v>
      </c>
      <c r="E381" s="81" t="e" cm="1">
        <f t="array" aca="1" ref="E381" ca="1">_xll.BDP(PreferredList[[#This Row],[Bloomberg_ticker]],"CITY_OF_DOMICILE")</f>
        <v>#NAME?</v>
      </c>
      <c r="F381" s="41" t="s">
        <v>9</v>
      </c>
      <c r="G381" s="41" t="s">
        <v>492</v>
      </c>
      <c r="H381" s="42">
        <v>38860</v>
      </c>
      <c r="I381" s="41"/>
      <c r="J381" s="41" t="s">
        <v>162</v>
      </c>
      <c r="K381" s="41" t="s">
        <v>504</v>
      </c>
      <c r="L381" s="41" t="s">
        <v>629</v>
      </c>
      <c r="M381" s="44">
        <f>_xlfn.XLOOKUP(PreferredList[[#This Row],[Equity_region_alternative]],'[3]# Ratios ORDER'!$A:$A,'[3]# Ratios ORDER'!$B:$B)</f>
        <v>4</v>
      </c>
      <c r="N381" s="46" t="str" cm="1">
        <f t="array" aca="1" ref="N38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1" s="41"/>
      <c r="P381" s="42"/>
      <c r="Q381" s="46" t="str" cm="1">
        <f t="array" aca="1" ref="Q38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1" s="41" t="s">
        <v>559</v>
      </c>
      <c r="S381" s="41"/>
      <c r="T381" s="41"/>
      <c r="U381" s="41"/>
      <c r="V381" s="41"/>
      <c r="W381" s="47"/>
      <c r="X381" s="50" t="b">
        <f ca="1">OR(PreferredList[[#This Row],[Fund_balanced_exists]:[Fund_privateclient_or_AIM_exists]])</f>
        <v>1</v>
      </c>
      <c r="Y38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8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2" spans="1:30" ht="75" customHeight="1" x14ac:dyDescent="0.25">
      <c r="A382" s="40" t="s">
        <v>644</v>
      </c>
      <c r="B382" s="41" t="s">
        <v>407</v>
      </c>
      <c r="C382" s="81" t="s">
        <v>1245</v>
      </c>
      <c r="D382" s="81" t="s">
        <v>786</v>
      </c>
      <c r="E382" s="81" t="e" cm="1">
        <f t="array" aca="1" ref="E382" ca="1">_xll.BDP(PreferredList[[#This Row],[Bloomberg_ticker]],"CITY_OF_DOMICILE")</f>
        <v>#NAME?</v>
      </c>
      <c r="F382" s="41" t="s">
        <v>9</v>
      </c>
      <c r="G382" s="41" t="s">
        <v>492</v>
      </c>
      <c r="H382" s="42">
        <v>38845</v>
      </c>
      <c r="I382" s="41"/>
      <c r="J382" s="41" t="s">
        <v>148</v>
      </c>
      <c r="K382" s="41" t="s">
        <v>478</v>
      </c>
      <c r="L382" s="41" t="s">
        <v>631</v>
      </c>
      <c r="M382" s="44">
        <f>_xlfn.XLOOKUP(PreferredList[[#This Row],[Equity_region_alternative]],'[3]# Ratios ORDER'!$A:$A,'[3]# Ratios ORDER'!$B:$B)</f>
        <v>8</v>
      </c>
      <c r="N382" s="46" t="str" cm="1">
        <f t="array" aca="1" ref="N38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2" s="41"/>
      <c r="P382" s="42"/>
      <c r="Q382" s="46" t="str" cm="1">
        <f t="array" aca="1" ref="Q38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2" s="41"/>
      <c r="S382" s="41" t="s">
        <v>559</v>
      </c>
      <c r="T382" s="41"/>
      <c r="U382" s="41"/>
      <c r="V382" s="41"/>
      <c r="W382" s="47"/>
      <c r="X382" s="50" t="b">
        <f ca="1">OR(PreferredList[[#This Row],[Fund_balanced_exists]:[Fund_privateclient_or_AIM_exists]])</f>
        <v>1</v>
      </c>
      <c r="Y38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8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8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8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3" spans="1:30" ht="75" customHeight="1" x14ac:dyDescent="0.25">
      <c r="A383" s="40" t="s">
        <v>644</v>
      </c>
      <c r="B383" s="41" t="s">
        <v>407</v>
      </c>
      <c r="C383" s="81" t="s">
        <v>1245</v>
      </c>
      <c r="D383" s="81" t="s">
        <v>786</v>
      </c>
      <c r="E383" s="81" t="e" cm="1">
        <f t="array" aca="1" ref="E383" ca="1">_xll.BDP(PreferredList[[#This Row],[Bloomberg_ticker]],"CITY_OF_DOMICILE")</f>
        <v>#NAME?</v>
      </c>
      <c r="F383" s="41" t="s">
        <v>9</v>
      </c>
      <c r="G383" s="41" t="s">
        <v>489</v>
      </c>
      <c r="H383" s="42">
        <v>38818</v>
      </c>
      <c r="I383" s="41"/>
      <c r="J383" s="41" t="s">
        <v>148</v>
      </c>
      <c r="K383" s="41" t="s">
        <v>478</v>
      </c>
      <c r="L383" s="41" t="s">
        <v>631</v>
      </c>
      <c r="M383" s="44">
        <f>_xlfn.XLOOKUP(PreferredList[[#This Row],[Equity_region_alternative]],'[3]# Ratios ORDER'!$A:$A,'[3]# Ratios ORDER'!$B:$B)</f>
        <v>8</v>
      </c>
      <c r="N383" s="46" t="str" cm="1">
        <f t="array" aca="1" ref="N38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3" s="41" t="s">
        <v>63</v>
      </c>
      <c r="P383" s="42"/>
      <c r="Q383" s="46" t="str" cm="1">
        <f t="array" aca="1" ref="Q38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3" s="41" t="s">
        <v>559</v>
      </c>
      <c r="S383" s="41"/>
      <c r="T383" s="41" t="s">
        <v>559</v>
      </c>
      <c r="U383" s="41"/>
      <c r="V383" s="41"/>
      <c r="W383" s="47"/>
      <c r="X383" s="50" t="b">
        <f ca="1">OR(PreferredList[[#This Row],[Fund_balanced_exists]:[Fund_privateclient_or_AIM_exists]])</f>
        <v>1</v>
      </c>
      <c r="Y38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8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8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1</v>
      </c>
      <c r="AD38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4" spans="1:30" ht="75" customHeight="1" x14ac:dyDescent="0.25">
      <c r="A384" s="40" t="s">
        <v>343</v>
      </c>
      <c r="B384" s="41" t="s">
        <v>344</v>
      </c>
      <c r="C384" s="81" t="s">
        <v>1240</v>
      </c>
      <c r="D384" s="81" t="s">
        <v>793</v>
      </c>
      <c r="E384" s="81" t="e" cm="1">
        <f t="array" aca="1" ref="E384" ca="1">_xll.BDP(PreferredList[[#This Row],[Bloomberg_ticker]],"CITY_OF_DOMICILE")</f>
        <v>#NAME?</v>
      </c>
      <c r="F384" s="41" t="s">
        <v>9</v>
      </c>
      <c r="G384" s="41" t="s">
        <v>492</v>
      </c>
      <c r="H384" s="42">
        <v>38733</v>
      </c>
      <c r="I384" s="41"/>
      <c r="J384" s="41" t="s">
        <v>177</v>
      </c>
      <c r="K384" s="41" t="s">
        <v>503</v>
      </c>
      <c r="L384" s="41" t="s">
        <v>10</v>
      </c>
      <c r="M384" s="44">
        <f>_xlfn.XLOOKUP(PreferredList[[#This Row],[Equity_region_alternative]],'[3]# Ratios ORDER'!$A:$A,'[3]# Ratios ORDER'!$B:$B)</f>
        <v>1</v>
      </c>
      <c r="N384" s="46" t="str" cm="1">
        <f t="array" aca="1" ref="N38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4" s="41"/>
      <c r="P384" s="42"/>
      <c r="Q384" s="46" t="str" cm="1">
        <f t="array" aca="1" ref="Q38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4" s="41" t="s">
        <v>559</v>
      </c>
      <c r="S384" s="41"/>
      <c r="T384" s="41"/>
      <c r="U384" s="41"/>
      <c r="V384" s="41"/>
      <c r="W384" s="47"/>
      <c r="X384" s="50" t="b">
        <f ca="1">OR(PreferredList[[#This Row],[Fund_balanced_exists]:[Fund_privateclient_or_AIM_exists]])</f>
        <v>1</v>
      </c>
      <c r="Y38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8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5" spans="1:30" ht="75" customHeight="1" x14ac:dyDescent="0.25">
      <c r="A385" s="40" t="s">
        <v>355</v>
      </c>
      <c r="B385" s="41" t="s">
        <v>780</v>
      </c>
      <c r="C385" s="81" t="s">
        <v>1241</v>
      </c>
      <c r="D385" s="81" t="s">
        <v>789</v>
      </c>
      <c r="E385" s="81" t="e" cm="1">
        <f t="array" aca="1" ref="E385" ca="1">_xll.BDP(PreferredList[[#This Row],[Bloomberg_ticker]],"CITY_OF_DOMICILE")</f>
        <v>#NAME?</v>
      </c>
      <c r="F385" s="41" t="s">
        <v>9</v>
      </c>
      <c r="G385" s="41" t="s">
        <v>489</v>
      </c>
      <c r="H385" s="42">
        <v>38684</v>
      </c>
      <c r="I385" s="41"/>
      <c r="J385" s="41" t="s">
        <v>144</v>
      </c>
      <c r="K385" s="41" t="s">
        <v>145</v>
      </c>
      <c r="L385" s="41" t="s">
        <v>140</v>
      </c>
      <c r="M385" s="44">
        <f>_xlfn.XLOOKUP(PreferredList[[#This Row],[Equity_region_alternative]],'[3]# Ratios ORDER'!$A:$A,'[3]# Ratios ORDER'!$B:$B)</f>
        <v>2</v>
      </c>
      <c r="N385" s="46" t="str" cm="1">
        <f t="array" aca="1" ref="N38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5" s="41" t="s">
        <v>63</v>
      </c>
      <c r="P385" s="42"/>
      <c r="Q385" s="46" t="str" cm="1">
        <f t="array" aca="1" ref="Q38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5" s="41"/>
      <c r="S385" s="41"/>
      <c r="T385" s="41"/>
      <c r="U385" s="41" t="s">
        <v>559</v>
      </c>
      <c r="V385" s="41"/>
      <c r="W385" s="47"/>
      <c r="X385" s="50" t="b">
        <f ca="1">OR(PreferredList[[#This Row],[Fund_balanced_exists]:[Fund_privateclient_or_AIM_exists]])</f>
        <v>1</v>
      </c>
      <c r="Y38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8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6" spans="1:30" ht="75" customHeight="1" x14ac:dyDescent="0.25">
      <c r="A386" s="40" t="s">
        <v>357</v>
      </c>
      <c r="B386" s="41" t="s">
        <v>358</v>
      </c>
      <c r="C386" s="81" t="s">
        <v>1250</v>
      </c>
      <c r="D386" s="81" t="s">
        <v>793</v>
      </c>
      <c r="E386" s="81" t="e" cm="1">
        <f t="array" aca="1" ref="E386" ca="1">_xll.BDP(PreferredList[[#This Row],[Bloomberg_ticker]],"CITY_OF_DOMICILE")</f>
        <v>#NAME?</v>
      </c>
      <c r="F386" s="41" t="s">
        <v>9</v>
      </c>
      <c r="G386" s="41" t="s">
        <v>489</v>
      </c>
      <c r="H386" s="42">
        <v>38684</v>
      </c>
      <c r="I386" s="41"/>
      <c r="J386" s="41" t="s">
        <v>144</v>
      </c>
      <c r="K386" s="41" t="s">
        <v>516</v>
      </c>
      <c r="L386" s="41" t="s">
        <v>140</v>
      </c>
      <c r="M386" s="44">
        <f>_xlfn.XLOOKUP(PreferredList[[#This Row],[Equity_region_alternative]],'[3]# Ratios ORDER'!$A:$A,'[3]# Ratios ORDER'!$B:$B)</f>
        <v>2</v>
      </c>
      <c r="N386" s="46" t="str" cm="1">
        <f t="array" aca="1" ref="N38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6" s="41" t="s">
        <v>63</v>
      </c>
      <c r="P386" s="42"/>
      <c r="Q386" s="46" t="str" cm="1">
        <f t="array" aca="1" ref="Q38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6" s="41"/>
      <c r="S386" s="41"/>
      <c r="T386" s="41"/>
      <c r="U386" s="41" t="s">
        <v>559</v>
      </c>
      <c r="V386" s="41"/>
      <c r="W386" s="47"/>
      <c r="X386" s="50" t="b">
        <f ca="1">OR(PreferredList[[#This Row],[Fund_balanced_exists]:[Fund_privateclient_or_AIM_exists]])</f>
        <v>1</v>
      </c>
      <c r="Y38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8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8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8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7" spans="1:30" ht="75" customHeight="1" x14ac:dyDescent="0.25">
      <c r="A387" s="40" t="s">
        <v>343</v>
      </c>
      <c r="B387" s="41" t="s">
        <v>344</v>
      </c>
      <c r="C387" s="81" t="s">
        <v>1240</v>
      </c>
      <c r="D387" s="81" t="s">
        <v>793</v>
      </c>
      <c r="E387" s="81" t="e" cm="1">
        <f t="array" aca="1" ref="E387" ca="1">_xll.BDP(PreferredList[[#This Row],[Bloomberg_ticker]],"CITY_OF_DOMICILE")</f>
        <v>#NAME?</v>
      </c>
      <c r="F387" s="41" t="s">
        <v>9</v>
      </c>
      <c r="G387" s="41" t="s">
        <v>492</v>
      </c>
      <c r="H387" s="42">
        <v>38476</v>
      </c>
      <c r="I387" s="41"/>
      <c r="J387" s="41" t="s">
        <v>177</v>
      </c>
      <c r="K387" s="41" t="s">
        <v>503</v>
      </c>
      <c r="L387" s="41" t="s">
        <v>10</v>
      </c>
      <c r="M387" s="44">
        <f>_xlfn.XLOOKUP(PreferredList[[#This Row],[Equity_region_alternative]],'[3]# Ratios ORDER'!$A:$A,'[3]# Ratios ORDER'!$B:$B)</f>
        <v>1</v>
      </c>
      <c r="N387" s="46" t="str" cm="1">
        <f t="array" aca="1" ref="N38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7" s="41"/>
      <c r="P387" s="42"/>
      <c r="Q387" s="46" t="str" cm="1">
        <f t="array" aca="1" ref="Q38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7" s="41"/>
      <c r="S387" s="41"/>
      <c r="T387" s="41"/>
      <c r="U387" s="41" t="s">
        <v>559</v>
      </c>
      <c r="V387" s="41"/>
      <c r="W387" s="47"/>
      <c r="X387" s="50" t="b">
        <f ca="1">OR(PreferredList[[#This Row],[Fund_balanced_exists]:[Fund_privateclient_or_AIM_exists]])</f>
        <v>1</v>
      </c>
      <c r="Y38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8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8" spans="1:30" ht="75" customHeight="1" x14ac:dyDescent="0.25">
      <c r="A388" s="40" t="s">
        <v>223</v>
      </c>
      <c r="B388" s="41" t="s">
        <v>224</v>
      </c>
      <c r="C388" s="81" t="s">
        <v>1218</v>
      </c>
      <c r="D388" s="81" t="s">
        <v>793</v>
      </c>
      <c r="E388" s="81" t="e" cm="1">
        <f t="array" aca="1" ref="E388" ca="1">_xll.BDP(PreferredList[[#This Row],[Bloomberg_ticker]],"CITY_OF_DOMICILE")</f>
        <v>#NAME?</v>
      </c>
      <c r="F388" s="41" t="s">
        <v>9</v>
      </c>
      <c r="G388" s="41" t="s">
        <v>492</v>
      </c>
      <c r="H388" s="42">
        <v>38468</v>
      </c>
      <c r="I388" s="41" t="s">
        <v>134</v>
      </c>
      <c r="J388" s="41" t="s">
        <v>199</v>
      </c>
      <c r="K388" s="41" t="s">
        <v>504</v>
      </c>
      <c r="L388" s="41" t="s">
        <v>629</v>
      </c>
      <c r="M388" s="44">
        <f>_xlfn.XLOOKUP(PreferredList[[#This Row],[Equity_region_alternative]],'[3]# Ratios ORDER'!$A:$A,'[3]# Ratios ORDER'!$B:$B)</f>
        <v>4</v>
      </c>
      <c r="N388" s="46" t="str" cm="1">
        <f t="array" aca="1" ref="N38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8" s="41"/>
      <c r="P388" s="42"/>
      <c r="Q388" s="46" t="str" cm="1">
        <f t="array" aca="1" ref="Q38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8" s="41"/>
      <c r="S388" s="41" t="s">
        <v>559</v>
      </c>
      <c r="T388" s="41"/>
      <c r="U388" s="41"/>
      <c r="V388" s="41"/>
      <c r="W388" s="47"/>
      <c r="X388" s="50" t="b">
        <f ca="1">OR(PreferredList[[#This Row],[Fund_balanced_exists]:[Fund_privateclient_or_AIM_exists]])</f>
        <v>1</v>
      </c>
      <c r="Y38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8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8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8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89" spans="1:30" ht="75" customHeight="1" x14ac:dyDescent="0.25">
      <c r="A389" s="40" t="s">
        <v>721</v>
      </c>
      <c r="B389" s="41" t="s">
        <v>341</v>
      </c>
      <c r="C389" s="81" t="s">
        <v>1062</v>
      </c>
      <c r="D389" s="81" t="s">
        <v>793</v>
      </c>
      <c r="E389" s="81" t="e" cm="1">
        <f t="array" aca="1" ref="E389" ca="1">_xll.BDP(PreferredList[[#This Row],[Bloomberg_ticker]],"CITY_OF_DOMICILE")</f>
        <v>#NAME?</v>
      </c>
      <c r="F389" s="41" t="s">
        <v>9</v>
      </c>
      <c r="G389" s="41" t="s">
        <v>492</v>
      </c>
      <c r="H389" s="42">
        <v>38455</v>
      </c>
      <c r="I389" s="41"/>
      <c r="J389" s="41" t="s">
        <v>177</v>
      </c>
      <c r="K389" s="41" t="s">
        <v>503</v>
      </c>
      <c r="L389" s="41" t="s">
        <v>10</v>
      </c>
      <c r="M389" s="44">
        <f>_xlfn.XLOOKUP(PreferredList[[#This Row],[Equity_region_alternative]],'[3]# Ratios ORDER'!$A:$A,'[3]# Ratios ORDER'!$B:$B)</f>
        <v>1</v>
      </c>
      <c r="N389" s="46" t="str" cm="1">
        <f t="array" aca="1" ref="N38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89" s="41"/>
      <c r="P389" s="42"/>
      <c r="Q389" s="46" t="str" cm="1">
        <f t="array" aca="1" ref="Q38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89" s="41" t="s">
        <v>559</v>
      </c>
      <c r="S389" s="41"/>
      <c r="T389" s="41"/>
      <c r="U389" s="41"/>
      <c r="V389" s="41"/>
      <c r="W389" s="47"/>
      <c r="X389" s="50" t="b">
        <f ca="1">OR(PreferredList[[#This Row],[Fund_balanced_exists]:[Fund_privateclient_or_AIM_exists]])</f>
        <v>1</v>
      </c>
      <c r="Y38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8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8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8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8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8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0" spans="1:30" ht="75" customHeight="1" x14ac:dyDescent="0.25">
      <c r="A390" s="40" t="s">
        <v>343</v>
      </c>
      <c r="B390" s="41" t="s">
        <v>344</v>
      </c>
      <c r="C390" s="81" t="s">
        <v>1240</v>
      </c>
      <c r="D390" s="81" t="s">
        <v>793</v>
      </c>
      <c r="E390" s="81" t="e" cm="1">
        <f t="array" aca="1" ref="E390" ca="1">_xll.BDP(PreferredList[[#This Row],[Bloomberg_ticker]],"CITY_OF_DOMICILE")</f>
        <v>#NAME?</v>
      </c>
      <c r="F390" s="41" t="s">
        <v>9</v>
      </c>
      <c r="G390" s="41" t="s">
        <v>489</v>
      </c>
      <c r="H390" s="42">
        <v>38455</v>
      </c>
      <c r="I390" s="41"/>
      <c r="J390" s="41" t="s">
        <v>177</v>
      </c>
      <c r="K390" s="41" t="s">
        <v>503</v>
      </c>
      <c r="L390" s="41" t="s">
        <v>10</v>
      </c>
      <c r="M390" s="44">
        <f>_xlfn.XLOOKUP(PreferredList[[#This Row],[Equity_region_alternative]],'[3]# Ratios ORDER'!$A:$A,'[3]# Ratios ORDER'!$B:$B)</f>
        <v>1</v>
      </c>
      <c r="N390" s="46" t="str" cm="1">
        <f t="array" aca="1" ref="N39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0" s="41" t="s">
        <v>63</v>
      </c>
      <c r="P390" s="42"/>
      <c r="Q390" s="46" t="str" cm="1">
        <f t="array" aca="1" ref="Q39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0" s="41"/>
      <c r="S390" s="41" t="s">
        <v>559</v>
      </c>
      <c r="T390" s="41"/>
      <c r="U390" s="41"/>
      <c r="V390" s="41"/>
      <c r="W390" s="47"/>
      <c r="X390" s="50" t="b">
        <f ca="1">OR(PreferredList[[#This Row],[Fund_balanced_exists]:[Fund_privateclient_or_AIM_exists]])</f>
        <v>1</v>
      </c>
      <c r="Y39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9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9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9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1" spans="1:30" ht="75" customHeight="1" x14ac:dyDescent="0.25">
      <c r="A391" s="40" t="s">
        <v>223</v>
      </c>
      <c r="B391" s="41" t="s">
        <v>224</v>
      </c>
      <c r="C391" s="81" t="s">
        <v>1218</v>
      </c>
      <c r="D391" s="81" t="s">
        <v>793</v>
      </c>
      <c r="E391" s="81" t="e" cm="1">
        <f t="array" aca="1" ref="E391" ca="1">_xll.BDP(PreferredList[[#This Row],[Bloomberg_ticker]],"CITY_OF_DOMICILE")</f>
        <v>#NAME?</v>
      </c>
      <c r="F391" s="41" t="s">
        <v>9</v>
      </c>
      <c r="G391" s="41" t="s">
        <v>489</v>
      </c>
      <c r="H391" s="42">
        <v>38446</v>
      </c>
      <c r="I391" s="41" t="s">
        <v>134</v>
      </c>
      <c r="J391" s="41" t="s">
        <v>162</v>
      </c>
      <c r="K391" s="41" t="s">
        <v>504</v>
      </c>
      <c r="L391" s="41" t="s">
        <v>629</v>
      </c>
      <c r="M391" s="44">
        <f>_xlfn.XLOOKUP(PreferredList[[#This Row],[Equity_region_alternative]],'[3]# Ratios ORDER'!$A:$A,'[3]# Ratios ORDER'!$B:$B)</f>
        <v>4</v>
      </c>
      <c r="N391" s="46" t="str" cm="1">
        <f t="array" aca="1" ref="N39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1" s="41" t="s">
        <v>63</v>
      </c>
      <c r="P391" s="42"/>
      <c r="Q391" s="46" t="str" cm="1">
        <f t="array" aca="1" ref="Q39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1" s="41"/>
      <c r="S391" s="41"/>
      <c r="T391" s="41"/>
      <c r="U391" s="41" t="s">
        <v>559</v>
      </c>
      <c r="V391" s="41"/>
      <c r="W391" s="47"/>
      <c r="X391" s="50" t="b">
        <f ca="1">OR(PreferredList[[#This Row],[Fund_balanced_exists]:[Fund_privateclient_or_AIM_exists]])</f>
        <v>1</v>
      </c>
      <c r="Y39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9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9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9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2" spans="1:30" ht="75" customHeight="1" x14ac:dyDescent="0.25">
      <c r="A392" s="40" t="s">
        <v>775</v>
      </c>
      <c r="B392" s="41" t="s">
        <v>318</v>
      </c>
      <c r="C392" s="81" t="s">
        <v>1235</v>
      </c>
      <c r="D392" s="81" t="s">
        <v>795</v>
      </c>
      <c r="E392" s="81" t="e" cm="1">
        <f t="array" aca="1" ref="E392" ca="1">_xll.BDP(PreferredList[[#This Row],[Bloomberg_ticker]],"CITY_OF_DOMICILE")</f>
        <v>#NAME?</v>
      </c>
      <c r="F392" s="41" t="s">
        <v>9</v>
      </c>
      <c r="G392" s="41" t="s">
        <v>489</v>
      </c>
      <c r="H392" s="42">
        <v>38408</v>
      </c>
      <c r="I392" s="41"/>
      <c r="J392" s="41" t="s">
        <v>140</v>
      </c>
      <c r="K392" s="41" t="s">
        <v>516</v>
      </c>
      <c r="L392" s="41" t="s">
        <v>140</v>
      </c>
      <c r="M392" s="44">
        <f>_xlfn.XLOOKUP(PreferredList[[#This Row],[Equity_region_alternative]],'[3]# Ratios ORDER'!$A:$A,'[3]# Ratios ORDER'!$B:$B)</f>
        <v>2</v>
      </c>
      <c r="N392" s="46" t="str" cm="1">
        <f t="array" aca="1" ref="N39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2" s="41" t="s">
        <v>63</v>
      </c>
      <c r="P392" s="42"/>
      <c r="Q392" s="46" t="str" cm="1">
        <f t="array" aca="1" ref="Q39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2" s="41"/>
      <c r="S392" s="41"/>
      <c r="T392" s="41" t="s">
        <v>559</v>
      </c>
      <c r="U392" s="41"/>
      <c r="V392" s="41"/>
      <c r="W392" s="47"/>
      <c r="X392" s="50" t="b">
        <f ca="1">OR(PreferredList[[#This Row],[Fund_balanced_exists]:[Fund_privateclient_or_AIM_exists]])</f>
        <v>1</v>
      </c>
      <c r="Y39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9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9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9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3" spans="1:30" ht="75" customHeight="1" x14ac:dyDescent="0.25">
      <c r="A393" s="40" t="s">
        <v>721</v>
      </c>
      <c r="B393" s="41" t="s">
        <v>341</v>
      </c>
      <c r="C393" s="81" t="s">
        <v>1062</v>
      </c>
      <c r="D393" s="81" t="s">
        <v>793</v>
      </c>
      <c r="E393" s="81" t="e" cm="1">
        <f t="array" aca="1" ref="E393" ca="1">_xll.BDP(PreferredList[[#This Row],[Bloomberg_ticker]],"CITY_OF_DOMICILE")</f>
        <v>#NAME?</v>
      </c>
      <c r="F393" s="41" t="s">
        <v>9</v>
      </c>
      <c r="G393" s="41" t="s">
        <v>489</v>
      </c>
      <c r="H393" s="42">
        <v>38391</v>
      </c>
      <c r="I393" s="41"/>
      <c r="J393" s="41" t="s">
        <v>177</v>
      </c>
      <c r="K393" s="41" t="s">
        <v>503</v>
      </c>
      <c r="L393" s="41" t="s">
        <v>10</v>
      </c>
      <c r="M393" s="44">
        <f>_xlfn.XLOOKUP(PreferredList[[#This Row],[Equity_region_alternative]],'[3]# Ratios ORDER'!$A:$A,'[3]# Ratios ORDER'!$B:$B)</f>
        <v>1</v>
      </c>
      <c r="N393" s="46" t="str" cm="1">
        <f t="array" aca="1" ref="N39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3" s="41" t="s">
        <v>63</v>
      </c>
      <c r="P393" s="42"/>
      <c r="Q393" s="46" t="str" cm="1">
        <f t="array" aca="1" ref="Q39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3" s="41"/>
      <c r="S393" s="41"/>
      <c r="T393" s="41"/>
      <c r="U393" s="41" t="s">
        <v>559</v>
      </c>
      <c r="V393" s="41"/>
      <c r="W393" s="47"/>
      <c r="X393" s="50" t="b">
        <f ca="1">OR(PreferredList[[#This Row],[Fund_balanced_exists]:[Fund_privateclient_or_AIM_exists]])</f>
        <v>1</v>
      </c>
      <c r="Y39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9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9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9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4" spans="1:30" ht="75" customHeight="1" x14ac:dyDescent="0.25">
      <c r="A394" s="40" t="s">
        <v>678</v>
      </c>
      <c r="B394" s="41" t="s">
        <v>1054</v>
      </c>
      <c r="C394" s="81" t="s">
        <v>1251</v>
      </c>
      <c r="D394" s="81" t="s">
        <v>788</v>
      </c>
      <c r="E394" s="81" t="e" cm="1">
        <f t="array" aca="1" ref="E394" ca="1">_xll.BDP(PreferredList[[#This Row],[Bloomberg_ticker]],"CITY_OF_DOMICILE")</f>
        <v>#NAME?</v>
      </c>
      <c r="F394" s="41" t="s">
        <v>9</v>
      </c>
      <c r="G394" s="41" t="s">
        <v>492</v>
      </c>
      <c r="H394" s="42">
        <v>37883.0000462963</v>
      </c>
      <c r="I394" s="41"/>
      <c r="J394" s="41" t="s">
        <v>140</v>
      </c>
      <c r="K394" s="41" t="s">
        <v>141</v>
      </c>
      <c r="L394" s="41" t="s">
        <v>140</v>
      </c>
      <c r="M394" s="44">
        <f>_xlfn.XLOOKUP(PreferredList[[#This Row],[Equity_region_alternative]],'[3]# Ratios ORDER'!$A:$A,'[3]# Ratios ORDER'!$B:$B)</f>
        <v>2</v>
      </c>
      <c r="N394" s="46" t="str" cm="1">
        <f t="array" aca="1" ref="N39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4" s="41"/>
      <c r="P394" s="42"/>
      <c r="Q394" s="46" t="str" cm="1">
        <f t="array" aca="1" ref="Q39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4" s="41"/>
      <c r="S394" s="41"/>
      <c r="T394" s="41" t="s">
        <v>559</v>
      </c>
      <c r="U394" s="41"/>
      <c r="V394" s="41"/>
      <c r="W394" s="47"/>
      <c r="X394" s="50" t="b">
        <f ca="1">OR(PreferredList[[#This Row],[Fund_balanced_exists]:[Fund_privateclient_or_AIM_exists]])</f>
        <v>1</v>
      </c>
      <c r="Y39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9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9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5" spans="1:30" ht="75" customHeight="1" x14ac:dyDescent="0.25">
      <c r="A395" s="40" t="s">
        <v>308</v>
      </c>
      <c r="B395" s="41" t="s">
        <v>309</v>
      </c>
      <c r="C395" s="81" t="s">
        <v>1252</v>
      </c>
      <c r="D395" s="81" t="s">
        <v>790</v>
      </c>
      <c r="E395" s="81" t="e" cm="1">
        <f t="array" aca="1" ref="E395" ca="1">_xll.BDP(PreferredList[[#This Row],[Bloomberg_ticker]],"CITY_OF_DOMICILE")</f>
        <v>#NAME?</v>
      </c>
      <c r="F395" s="41" t="s">
        <v>9</v>
      </c>
      <c r="G395" s="41" t="s">
        <v>492</v>
      </c>
      <c r="H395" s="42">
        <v>37883.000034722223</v>
      </c>
      <c r="I395" s="41"/>
      <c r="J395" s="41" t="s">
        <v>10</v>
      </c>
      <c r="K395" s="41" t="s">
        <v>503</v>
      </c>
      <c r="L395" s="41" t="s">
        <v>10</v>
      </c>
      <c r="M395" s="44">
        <f>_xlfn.XLOOKUP(PreferredList[[#This Row],[Equity_region_alternative]],'[3]# Ratios ORDER'!$A:$A,'[3]# Ratios ORDER'!$B:$B)</f>
        <v>1</v>
      </c>
      <c r="N395" s="46" t="str" cm="1">
        <f t="array" aca="1" ref="N39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5" s="41"/>
      <c r="P395" s="42"/>
      <c r="Q395" s="46" t="str" cm="1">
        <f t="array" aca="1" ref="Q39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5" s="41"/>
      <c r="S395" s="41"/>
      <c r="T395" s="41" t="s">
        <v>559</v>
      </c>
      <c r="U395" s="41"/>
      <c r="V395" s="41"/>
      <c r="W395" s="47"/>
      <c r="X395" s="50" t="b">
        <f ca="1">OR(PreferredList[[#This Row],[Fund_balanced_exists]:[Fund_privateclient_or_AIM_exists]])</f>
        <v>1</v>
      </c>
      <c r="Y39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9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39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9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6" spans="1:30" ht="75" customHeight="1" x14ac:dyDescent="0.25">
      <c r="A396" s="40" t="s">
        <v>331</v>
      </c>
      <c r="B396" s="41" t="s">
        <v>332</v>
      </c>
      <c r="C396" s="81" t="s">
        <v>1253</v>
      </c>
      <c r="D396" s="81" t="s">
        <v>789</v>
      </c>
      <c r="E396" s="81" t="e" cm="1">
        <f t="array" aca="1" ref="E396" ca="1">_xll.BDP(PreferredList[[#This Row],[Bloomberg_ticker]],"CITY_OF_DOMICILE")</f>
        <v>#NAME?</v>
      </c>
      <c r="F396" s="41" t="s">
        <v>9</v>
      </c>
      <c r="G396" s="41" t="s">
        <v>492</v>
      </c>
      <c r="H396" s="42">
        <v>37883.000023148146</v>
      </c>
      <c r="I396" s="41"/>
      <c r="J396" s="41" t="s">
        <v>199</v>
      </c>
      <c r="K396" s="41" t="s">
        <v>504</v>
      </c>
      <c r="L396" s="41" t="s">
        <v>629</v>
      </c>
      <c r="M396" s="44">
        <f>_xlfn.XLOOKUP(PreferredList[[#This Row],[Equity_region_alternative]],'[3]# Ratios ORDER'!$A:$A,'[3]# Ratios ORDER'!$B:$B)</f>
        <v>4</v>
      </c>
      <c r="N396" s="46" t="str" cm="1">
        <f t="array" aca="1" ref="N39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6" s="41"/>
      <c r="P396" s="42"/>
      <c r="Q396" s="46" t="str" cm="1">
        <f t="array" aca="1" ref="Q39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6" s="41"/>
      <c r="S396" s="41"/>
      <c r="T396" s="41" t="s">
        <v>559</v>
      </c>
      <c r="U396" s="41"/>
      <c r="V396" s="41"/>
      <c r="W396" s="47"/>
      <c r="X396" s="50" t="b">
        <f ca="1">OR(PreferredList[[#This Row],[Fund_balanced_exists]:[Fund_privateclient_or_AIM_exists]])</f>
        <v>1</v>
      </c>
      <c r="Y39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39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9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7" spans="1:30" ht="75" customHeight="1" x14ac:dyDescent="0.25">
      <c r="A397" s="40" t="s">
        <v>653</v>
      </c>
      <c r="B397" s="41" t="s">
        <v>312</v>
      </c>
      <c r="C397" s="81" t="s">
        <v>1078</v>
      </c>
      <c r="D397" s="81" t="s">
        <v>789</v>
      </c>
      <c r="E397" s="81" t="e" cm="1">
        <f t="array" aca="1" ref="E397" ca="1">_xll.BDP(PreferredList[[#This Row],[Bloomberg_ticker]],"CITY_OF_DOMICILE")</f>
        <v>#NAME?</v>
      </c>
      <c r="F397" s="41" t="s">
        <v>9</v>
      </c>
      <c r="G397" s="41" t="s">
        <v>492</v>
      </c>
      <c r="H397" s="42">
        <v>37883.000011574077</v>
      </c>
      <c r="I397" s="41"/>
      <c r="J397" s="41" t="s">
        <v>140</v>
      </c>
      <c r="K397" s="41" t="s">
        <v>516</v>
      </c>
      <c r="L397" s="41" t="s">
        <v>140</v>
      </c>
      <c r="M397" s="44">
        <f>_xlfn.XLOOKUP(PreferredList[[#This Row],[Equity_region_alternative]],'[3]# Ratios ORDER'!$A:$A,'[3]# Ratios ORDER'!$B:$B)</f>
        <v>2</v>
      </c>
      <c r="N397" s="46" t="str" cm="1">
        <f t="array" aca="1" ref="N39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7" s="41"/>
      <c r="P397" s="42"/>
      <c r="Q397" s="46" t="str" cm="1">
        <f t="array" aca="1" ref="Q39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7" s="41"/>
      <c r="S397" s="41"/>
      <c r="T397" s="41" t="s">
        <v>559</v>
      </c>
      <c r="U397" s="41"/>
      <c r="V397" s="41"/>
      <c r="W397" s="47"/>
      <c r="X397" s="50" t="b">
        <f ca="1">OR(PreferredList[[#This Row],[Fund_balanced_exists]:[Fund_privateclient_or_AIM_exists]])</f>
        <v>0</v>
      </c>
      <c r="Y39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9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9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39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8" spans="1:30" ht="75" customHeight="1" x14ac:dyDescent="0.25">
      <c r="A398" s="40" t="s">
        <v>480</v>
      </c>
      <c r="B398" s="41" t="s">
        <v>348</v>
      </c>
      <c r="C398" s="81" t="s">
        <v>1175</v>
      </c>
      <c r="D398" s="81" t="s">
        <v>793</v>
      </c>
      <c r="E398" s="81" t="e" cm="1">
        <f t="array" aca="1" ref="E398" ca="1">_xll.BDP(PreferredList[[#This Row],[Bloomberg_ticker]],"CITY_OF_DOMICILE")</f>
        <v>#NAME?</v>
      </c>
      <c r="F398" s="41" t="s">
        <v>9</v>
      </c>
      <c r="G398" s="41" t="s">
        <v>489</v>
      </c>
      <c r="H398" s="42">
        <v>37799</v>
      </c>
      <c r="I398" s="41"/>
      <c r="J398" s="41" t="s">
        <v>144</v>
      </c>
      <c r="K398" s="41" t="s">
        <v>145</v>
      </c>
      <c r="L398" s="41" t="s">
        <v>140</v>
      </c>
      <c r="M398" s="44">
        <f>_xlfn.XLOOKUP(PreferredList[[#This Row],[Equity_region_alternative]],'[3]# Ratios ORDER'!$A:$A,'[3]# Ratios ORDER'!$B:$B)</f>
        <v>2</v>
      </c>
      <c r="N398" s="46" t="str" cm="1">
        <f t="array" aca="1" ref="N39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8" s="41" t="s">
        <v>63</v>
      </c>
      <c r="P398" s="42"/>
      <c r="Q398" s="46" t="str" cm="1">
        <f t="array" aca="1" ref="Q39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8" s="41"/>
      <c r="S398" s="41"/>
      <c r="T398" s="41"/>
      <c r="U398" s="41" t="s">
        <v>559</v>
      </c>
      <c r="V398" s="41"/>
      <c r="W398" s="47"/>
      <c r="X398" s="50" t="b">
        <f ca="1">OR(PreferredList[[#This Row],[Fund_balanced_exists]:[Fund_privateclient_or_AIM_exists]])</f>
        <v>1</v>
      </c>
      <c r="Y39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9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39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9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399" spans="1:30" ht="75" customHeight="1" x14ac:dyDescent="0.25">
      <c r="A399" s="40" t="s">
        <v>360</v>
      </c>
      <c r="B399" s="41" t="s">
        <v>361</v>
      </c>
      <c r="C399" s="81" t="s">
        <v>1254</v>
      </c>
      <c r="D399" s="81" t="s">
        <v>793</v>
      </c>
      <c r="E399" s="81" t="e" cm="1">
        <f t="array" aca="1" ref="E399" ca="1">_xll.BDP(PreferredList[[#This Row],[Bloomberg_ticker]],"CITY_OF_DOMICILE")</f>
        <v>#NAME?</v>
      </c>
      <c r="F399" s="41" t="s">
        <v>9</v>
      </c>
      <c r="G399" s="41" t="s">
        <v>489</v>
      </c>
      <c r="H399" s="42">
        <v>37757</v>
      </c>
      <c r="I399" s="41"/>
      <c r="J399" s="41" t="s">
        <v>162</v>
      </c>
      <c r="K399" s="41" t="s">
        <v>504</v>
      </c>
      <c r="L399" s="41" t="s">
        <v>629</v>
      </c>
      <c r="M399" s="44">
        <f>_xlfn.XLOOKUP(PreferredList[[#This Row],[Equity_region_alternative]],'[3]# Ratios ORDER'!$A:$A,'[3]# Ratios ORDER'!$B:$B)</f>
        <v>4</v>
      </c>
      <c r="N399" s="46" t="str" cm="1">
        <f t="array" aca="1" ref="N39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399" s="41" t="s">
        <v>63</v>
      </c>
      <c r="P399" s="42"/>
      <c r="Q399" s="46" t="str" cm="1">
        <f t="array" aca="1" ref="Q39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399" s="41"/>
      <c r="S399" s="41"/>
      <c r="T399" s="41"/>
      <c r="U399" s="41" t="s">
        <v>559</v>
      </c>
      <c r="V399" s="41"/>
      <c r="W399" s="47"/>
      <c r="X399" s="50" t="b">
        <f ca="1">OR(PreferredList[[#This Row],[Fund_balanced_exists]:[Fund_privateclient_or_AIM_exists]])</f>
        <v>1</v>
      </c>
      <c r="Y39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39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39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39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1</v>
      </c>
      <c r="AC39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39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0" spans="1:30" ht="75" customHeight="1" x14ac:dyDescent="0.25">
      <c r="A400" s="40" t="s">
        <v>11</v>
      </c>
      <c r="B400" s="41" t="s">
        <v>314</v>
      </c>
      <c r="C400" s="81" t="s">
        <v>1203</v>
      </c>
      <c r="D400" s="81" t="s">
        <v>793</v>
      </c>
      <c r="E400" s="81" t="e" cm="1">
        <f t="array" aca="1" ref="E400" ca="1">_xll.BDP(PreferredList[[#This Row],[Bloomberg_ticker]],"CITY_OF_DOMICILE")</f>
        <v>#NAME?</v>
      </c>
      <c r="F400" s="41" t="s">
        <v>9</v>
      </c>
      <c r="G400" s="41" t="s">
        <v>489</v>
      </c>
      <c r="H400" s="42">
        <v>37753</v>
      </c>
      <c r="I400" s="41"/>
      <c r="J400" s="41" t="s">
        <v>140</v>
      </c>
      <c r="K400" s="41" t="s">
        <v>145</v>
      </c>
      <c r="L400" s="41" t="s">
        <v>140</v>
      </c>
      <c r="M400" s="44">
        <f>_xlfn.XLOOKUP(PreferredList[[#This Row],[Equity_region_alternative]],'[3]# Ratios ORDER'!$A:$A,'[3]# Ratios ORDER'!$B:$B)</f>
        <v>2</v>
      </c>
      <c r="N400" s="46" t="str" cm="1">
        <f t="array" aca="1" ref="N40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0" s="41" t="s">
        <v>63</v>
      </c>
      <c r="P400" s="42"/>
      <c r="Q400" s="46" t="str" cm="1">
        <f t="array" aca="1" ref="Q40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0" s="41"/>
      <c r="S400" s="41" t="s">
        <v>559</v>
      </c>
      <c r="T400" s="41"/>
      <c r="U400" s="41"/>
      <c r="V400" s="41"/>
      <c r="W400" s="47"/>
      <c r="X400" s="50" t="b">
        <f ca="1">OR(PreferredList[[#This Row],[Fund_balanced_exists]:[Fund_privateclient_or_AIM_exists]])</f>
        <v>1</v>
      </c>
      <c r="Y40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0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0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0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1" spans="1:30" ht="75" customHeight="1" x14ac:dyDescent="0.25">
      <c r="A401" s="40" t="s">
        <v>1278</v>
      </c>
      <c r="B401" s="41" t="s">
        <v>307</v>
      </c>
      <c r="C401" s="81" t="s">
        <v>1255</v>
      </c>
      <c r="D401" s="81" t="s">
        <v>796</v>
      </c>
      <c r="E401" s="81" t="e" cm="1">
        <f t="array" aca="1" ref="E401" ca="1">_xll.BDP(PreferredList[[#This Row],[Bloomberg_ticker]],"CITY_OF_DOMICILE")</f>
        <v>#NAME?</v>
      </c>
      <c r="F401" s="41" t="s">
        <v>9</v>
      </c>
      <c r="G401" s="41" t="s">
        <v>489</v>
      </c>
      <c r="H401" s="42">
        <v>37725</v>
      </c>
      <c r="I401" s="41"/>
      <c r="J401" s="41" t="s">
        <v>10</v>
      </c>
      <c r="K401" s="41" t="s">
        <v>503</v>
      </c>
      <c r="L401" s="41" t="s">
        <v>10</v>
      </c>
      <c r="M401" s="44">
        <f>_xlfn.XLOOKUP(PreferredList[[#This Row],[Equity_region_alternative]],'[3]# Ratios ORDER'!$A:$A,'[3]# Ratios ORDER'!$B:$B)</f>
        <v>1</v>
      </c>
      <c r="N401" s="46" t="str" cm="1">
        <f t="array" aca="1" ref="N40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1" s="41" t="s">
        <v>63</v>
      </c>
      <c r="P401" s="42"/>
      <c r="Q401" s="46" t="str" cm="1">
        <f t="array" aca="1" ref="Q40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1" s="41"/>
      <c r="S401" s="41" t="s">
        <v>559</v>
      </c>
      <c r="T401" s="41"/>
      <c r="U401" s="41"/>
      <c r="V401" s="41"/>
      <c r="W401" s="47"/>
      <c r="X401" s="50" t="b">
        <f ca="1">OR(PreferredList[[#This Row],[Fund_balanced_exists]:[Fund_privateclient_or_AIM_exists]])</f>
        <v>1</v>
      </c>
      <c r="Y40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0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0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0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2" spans="1:30" ht="75" customHeight="1" x14ac:dyDescent="0.25">
      <c r="A402" s="40" t="s">
        <v>308</v>
      </c>
      <c r="B402" s="41" t="s">
        <v>309</v>
      </c>
      <c r="C402" s="81" t="s">
        <v>1252</v>
      </c>
      <c r="D402" s="81" t="s">
        <v>790</v>
      </c>
      <c r="E402" s="81" t="e" cm="1">
        <f t="array" aca="1" ref="E402" ca="1">_xll.BDP(PreferredList[[#This Row],[Bloomberg_ticker]],"CITY_OF_DOMICILE")</f>
        <v>#NAME?</v>
      </c>
      <c r="F402" s="41" t="s">
        <v>9</v>
      </c>
      <c r="G402" s="41" t="s">
        <v>492</v>
      </c>
      <c r="H402" s="42">
        <v>37694</v>
      </c>
      <c r="I402" s="41"/>
      <c r="J402" s="41" t="s">
        <v>10</v>
      </c>
      <c r="K402" s="41" t="s">
        <v>503</v>
      </c>
      <c r="L402" s="41" t="s">
        <v>10</v>
      </c>
      <c r="M402" s="44">
        <f>_xlfn.XLOOKUP(PreferredList[[#This Row],[Equity_region_alternative]],'[3]# Ratios ORDER'!$A:$A,'[3]# Ratios ORDER'!$B:$B)</f>
        <v>1</v>
      </c>
      <c r="N402" s="46" t="str" cm="1">
        <f t="array" aca="1" ref="N40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2" s="41"/>
      <c r="P402" s="42"/>
      <c r="Q402" s="46" t="str" cm="1">
        <f t="array" aca="1" ref="Q40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2" s="41"/>
      <c r="S402" s="41" t="s">
        <v>559</v>
      </c>
      <c r="T402" s="41"/>
      <c r="U402" s="41"/>
      <c r="V402" s="41"/>
      <c r="W402" s="47"/>
      <c r="X402" s="50" t="b">
        <f ca="1">OR(PreferredList[[#This Row],[Fund_balanced_exists]:[Fund_privateclient_or_AIM_exists]])</f>
        <v>1</v>
      </c>
      <c r="Y40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0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0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0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3" spans="1:30" ht="75" customHeight="1" x14ac:dyDescent="0.25">
      <c r="A403" s="40" t="s">
        <v>653</v>
      </c>
      <c r="B403" s="41" t="s">
        <v>312</v>
      </c>
      <c r="C403" s="81" t="s">
        <v>1078</v>
      </c>
      <c r="D403" s="81" t="s">
        <v>789</v>
      </c>
      <c r="E403" s="81" t="e" cm="1">
        <f t="array" aca="1" ref="E403" ca="1">_xll.BDP(PreferredList[[#This Row],[Bloomberg_ticker]],"CITY_OF_DOMICILE")</f>
        <v>#NAME?</v>
      </c>
      <c r="F403" s="41" t="s">
        <v>9</v>
      </c>
      <c r="G403" s="41" t="s">
        <v>489</v>
      </c>
      <c r="H403" s="42">
        <v>37691</v>
      </c>
      <c r="I403" s="41"/>
      <c r="J403" s="41" t="s">
        <v>140</v>
      </c>
      <c r="K403" s="41" t="s">
        <v>516</v>
      </c>
      <c r="L403" s="41" t="s">
        <v>140</v>
      </c>
      <c r="M403" s="44">
        <f>_xlfn.XLOOKUP(PreferredList[[#This Row],[Equity_region_alternative]],'[3]# Ratios ORDER'!$A:$A,'[3]# Ratios ORDER'!$B:$B)</f>
        <v>2</v>
      </c>
      <c r="N403" s="46" t="str" cm="1">
        <f t="array" aca="1" ref="N40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3" s="41" t="s">
        <v>63</v>
      </c>
      <c r="P403" s="42"/>
      <c r="Q403" s="46" t="str" cm="1">
        <f t="array" aca="1" ref="Q40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3" s="41" t="s">
        <v>559</v>
      </c>
      <c r="S403" s="41"/>
      <c r="T403" s="41"/>
      <c r="U403" s="41"/>
      <c r="V403" s="41"/>
      <c r="W403" s="47"/>
      <c r="X403" s="50" t="b">
        <f ca="1">OR(PreferredList[[#This Row],[Fund_balanced_exists]:[Fund_privateclient_or_AIM_exists]])</f>
        <v>0</v>
      </c>
      <c r="Y40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0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0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0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4" spans="1:30" ht="75" customHeight="1" x14ac:dyDescent="0.25">
      <c r="A404" s="40" t="s">
        <v>333</v>
      </c>
      <c r="B404" s="41" t="s">
        <v>334</v>
      </c>
      <c r="C404" s="81" t="s">
        <v>1256</v>
      </c>
      <c r="D404" s="81" t="s">
        <v>792</v>
      </c>
      <c r="E404" s="81" t="e" cm="1">
        <f t="array" aca="1" ref="E404" ca="1">_xll.BDP(PreferredList[[#This Row],[Bloomberg_ticker]],"CITY_OF_DOMICILE")</f>
        <v>#NAME?</v>
      </c>
      <c r="F404" s="41" t="s">
        <v>9</v>
      </c>
      <c r="G404" s="41" t="s">
        <v>489</v>
      </c>
      <c r="H404" s="42">
        <v>37621</v>
      </c>
      <c r="I404" s="41"/>
      <c r="J404" s="41" t="s">
        <v>199</v>
      </c>
      <c r="K404" s="41" t="s">
        <v>504</v>
      </c>
      <c r="L404" s="41" t="s">
        <v>629</v>
      </c>
      <c r="M404" s="44">
        <f>_xlfn.XLOOKUP(PreferredList[[#This Row],[Equity_region_alternative]],'[3]# Ratios ORDER'!$A:$A,'[3]# Ratios ORDER'!$B:$B)</f>
        <v>4</v>
      </c>
      <c r="N404" s="46" t="str" cm="1">
        <f t="array" aca="1" ref="N40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4" s="41" t="s">
        <v>63</v>
      </c>
      <c r="P404" s="42"/>
      <c r="Q404" s="46" t="str" cm="1">
        <f t="array" aca="1" ref="Q40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4" s="41"/>
      <c r="S404" s="41" t="s">
        <v>559</v>
      </c>
      <c r="T404" s="41"/>
      <c r="U404" s="41"/>
      <c r="V404" s="41"/>
      <c r="W404" s="47"/>
      <c r="X404" s="50" t="b">
        <f ca="1">OR(PreferredList[[#This Row],[Fund_balanced_exists]:[Fund_privateclient_or_AIM_exists]])</f>
        <v>1</v>
      </c>
      <c r="Y40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0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0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0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5" spans="1:30" ht="75" customHeight="1" x14ac:dyDescent="0.25">
      <c r="A405" s="40" t="s">
        <v>331</v>
      </c>
      <c r="B405" s="41" t="s">
        <v>332</v>
      </c>
      <c r="C405" s="81" t="s">
        <v>1253</v>
      </c>
      <c r="D405" s="81" t="s">
        <v>789</v>
      </c>
      <c r="E405" s="81" t="e" cm="1">
        <f t="array" aca="1" ref="E405" ca="1">_xll.BDP(PreferredList[[#This Row],[Bloomberg_ticker]],"CITY_OF_DOMICILE")</f>
        <v>#NAME?</v>
      </c>
      <c r="F405" s="41" t="s">
        <v>9</v>
      </c>
      <c r="G405" s="41" t="s">
        <v>489</v>
      </c>
      <c r="H405" s="42">
        <v>37560</v>
      </c>
      <c r="I405" s="41"/>
      <c r="J405" s="41" t="s">
        <v>199</v>
      </c>
      <c r="K405" s="41" t="s">
        <v>504</v>
      </c>
      <c r="L405" s="41" t="s">
        <v>629</v>
      </c>
      <c r="M405" s="44">
        <f>_xlfn.XLOOKUP(PreferredList[[#This Row],[Equity_region_alternative]],'[3]# Ratios ORDER'!$A:$A,'[3]# Ratios ORDER'!$B:$B)</f>
        <v>4</v>
      </c>
      <c r="N405" s="46" t="str" cm="1">
        <f t="array" aca="1" ref="N40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5" s="41" t="s">
        <v>63</v>
      </c>
      <c r="P405" s="42"/>
      <c r="Q405" s="46" t="str" cm="1">
        <f t="array" aca="1" ref="Q40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5" s="41" t="s">
        <v>559</v>
      </c>
      <c r="S405" s="41"/>
      <c r="T405" s="41"/>
      <c r="U405" s="41"/>
      <c r="V405" s="41"/>
      <c r="W405" s="47"/>
      <c r="X405" s="50" t="b">
        <f ca="1">OR(PreferredList[[#This Row],[Fund_balanced_exists]:[Fund_privateclient_or_AIM_exists]])</f>
        <v>1</v>
      </c>
      <c r="Y40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0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0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0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6" spans="1:30" ht="75" customHeight="1" x14ac:dyDescent="0.25">
      <c r="A406" s="40" t="s">
        <v>1285</v>
      </c>
      <c r="B406" s="41" t="s">
        <v>330</v>
      </c>
      <c r="C406" s="81" t="s">
        <v>1163</v>
      </c>
      <c r="D406" s="81" t="s">
        <v>790</v>
      </c>
      <c r="E406" s="81" t="e" cm="1">
        <f t="array" aca="1" ref="E406" ca="1">_xll.BDP(PreferredList[[#This Row],[Bloomberg_ticker]],"CITY_OF_DOMICILE")</f>
        <v>#NAME?</v>
      </c>
      <c r="F406" s="41" t="s">
        <v>9</v>
      </c>
      <c r="G406" s="41" t="s">
        <v>489</v>
      </c>
      <c r="H406" s="42">
        <v>37376</v>
      </c>
      <c r="I406" s="41"/>
      <c r="J406" s="41" t="s">
        <v>199</v>
      </c>
      <c r="K406" s="41" t="s">
        <v>504</v>
      </c>
      <c r="L406" s="41" t="s">
        <v>629</v>
      </c>
      <c r="M406" s="44">
        <f>_xlfn.XLOOKUP(PreferredList[[#This Row],[Equity_region_alternative]],'[3]# Ratios ORDER'!$A:$A,'[3]# Ratios ORDER'!$B:$B)</f>
        <v>4</v>
      </c>
      <c r="N406" s="46" t="str" cm="1">
        <f t="array" aca="1" ref="N40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6" s="41" t="s">
        <v>63</v>
      </c>
      <c r="P406" s="42"/>
      <c r="Q406" s="46" t="str" cm="1">
        <f t="array" aca="1" ref="Q40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6" s="41" t="s">
        <v>559</v>
      </c>
      <c r="S406" s="41"/>
      <c r="T406" s="41"/>
      <c r="U406" s="41"/>
      <c r="V406" s="41"/>
      <c r="W406" s="47"/>
      <c r="X406" s="50" t="b">
        <f ca="1">OR(PreferredList[[#This Row],[Fund_balanced_exists]:[Fund_privateclient_or_AIM_exists]])</f>
        <v>1</v>
      </c>
      <c r="Y40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0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0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0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7" spans="1:30" ht="75" customHeight="1" x14ac:dyDescent="0.25">
      <c r="A407" s="40" t="s">
        <v>678</v>
      </c>
      <c r="B407" s="41" t="s">
        <v>1054</v>
      </c>
      <c r="C407" s="81" t="s">
        <v>1251</v>
      </c>
      <c r="D407" s="81" t="s">
        <v>788</v>
      </c>
      <c r="E407" s="81" t="e" cm="1">
        <f t="array" aca="1" ref="E407" ca="1">_xll.BDP(PreferredList[[#This Row],[Bloomberg_ticker]],"CITY_OF_DOMICILE")</f>
        <v>#NAME?</v>
      </c>
      <c r="F407" s="41" t="s">
        <v>9</v>
      </c>
      <c r="G407" s="41" t="s">
        <v>489</v>
      </c>
      <c r="H407" s="42">
        <v>36646</v>
      </c>
      <c r="I407" s="41"/>
      <c r="J407" s="41" t="s">
        <v>140</v>
      </c>
      <c r="K407" s="41" t="s">
        <v>141</v>
      </c>
      <c r="L407" s="41" t="s">
        <v>140</v>
      </c>
      <c r="M407" s="44">
        <f>_xlfn.XLOOKUP(PreferredList[[#This Row],[Equity_region_alternative]],'[3]# Ratios ORDER'!$A:$A,'[3]# Ratios ORDER'!$B:$B)</f>
        <v>2</v>
      </c>
      <c r="N407" s="46" t="str" cm="1">
        <f t="array" aca="1" ref="N40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7" s="41" t="s">
        <v>63</v>
      </c>
      <c r="P407" s="42"/>
      <c r="Q407" s="46" t="str" cm="1">
        <f t="array" aca="1" ref="Q40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7" s="41" t="s">
        <v>559</v>
      </c>
      <c r="S407" s="41"/>
      <c r="T407" s="41"/>
      <c r="U407" s="41"/>
      <c r="V407" s="41"/>
      <c r="W407" s="47"/>
      <c r="X407" s="50" t="b">
        <f ca="1">OR(PreferredList[[#This Row],[Fund_balanced_exists]:[Fund_privateclient_or_AIM_exists]])</f>
        <v>1</v>
      </c>
      <c r="Y40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0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0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0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8" spans="1:30" ht="75" customHeight="1" x14ac:dyDescent="0.25">
      <c r="A408" s="40" t="s">
        <v>308</v>
      </c>
      <c r="B408" s="41" t="s">
        <v>309</v>
      </c>
      <c r="C408" s="81" t="s">
        <v>1252</v>
      </c>
      <c r="D408" s="81" t="s">
        <v>790</v>
      </c>
      <c r="E408" s="81" t="e" cm="1">
        <f t="array" aca="1" ref="E408" ca="1">_xll.BDP(PreferredList[[#This Row],[Bloomberg_ticker]],"CITY_OF_DOMICILE")</f>
        <v>#NAME?</v>
      </c>
      <c r="F408" s="41" t="s">
        <v>9</v>
      </c>
      <c r="G408" s="41" t="s">
        <v>489</v>
      </c>
      <c r="H408" s="42">
        <v>35915</v>
      </c>
      <c r="I408" s="41"/>
      <c r="J408" s="41" t="s">
        <v>10</v>
      </c>
      <c r="K408" s="41" t="s">
        <v>503</v>
      </c>
      <c r="L408" s="41" t="s">
        <v>10</v>
      </c>
      <c r="M408" s="44">
        <f>_xlfn.XLOOKUP(PreferredList[[#This Row],[Equity_region_alternative]],'[3]# Ratios ORDER'!$A:$A,'[3]# Ratios ORDER'!$B:$B)</f>
        <v>1</v>
      </c>
      <c r="N408" s="46" t="str" cm="1">
        <f t="array" aca="1" ref="N40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8" s="41" t="s">
        <v>63</v>
      </c>
      <c r="P408" s="42"/>
      <c r="Q408" s="46" t="str" cm="1">
        <f t="array" aca="1" ref="Q40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8" s="41" t="s">
        <v>559</v>
      </c>
      <c r="S408" s="41"/>
      <c r="T408" s="41"/>
      <c r="U408" s="41"/>
      <c r="V408" s="41"/>
      <c r="W408" s="47"/>
      <c r="X408" s="50" t="b">
        <f ca="1">OR(PreferredList[[#This Row],[Fund_balanced_exists]:[Fund_privateclient_or_AIM_exists]])</f>
        <v>1</v>
      </c>
      <c r="Y40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0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0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0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09" spans="1:30" ht="75" customHeight="1" x14ac:dyDescent="0.25">
      <c r="A409" s="40" t="s">
        <v>305</v>
      </c>
      <c r="B409" s="41" t="s">
        <v>306</v>
      </c>
      <c r="C409" s="81" t="s">
        <v>1082</v>
      </c>
      <c r="D409" s="81" t="s">
        <v>789</v>
      </c>
      <c r="E409" s="81" t="e" cm="1">
        <f t="array" aca="1" ref="E409" ca="1">_xll.BDP(PreferredList[[#This Row],[Bloomberg_ticker]],"CITY_OF_DOMICILE")</f>
        <v>#NAME?</v>
      </c>
      <c r="F409" s="41" t="s">
        <v>9</v>
      </c>
      <c r="G409" s="41" t="s">
        <v>489</v>
      </c>
      <c r="H409" s="42">
        <v>34880</v>
      </c>
      <c r="I409" s="41"/>
      <c r="J409" s="41" t="s">
        <v>10</v>
      </c>
      <c r="K409" s="41" t="s">
        <v>503</v>
      </c>
      <c r="L409" s="41" t="s">
        <v>10</v>
      </c>
      <c r="M409" s="44">
        <f>_xlfn.XLOOKUP(PreferredList[[#This Row],[Equity_region_alternative]],'[3]# Ratios ORDER'!$A:$A,'[3]# Ratios ORDER'!$B:$B)</f>
        <v>1</v>
      </c>
      <c r="N409" s="46" t="str" cm="1">
        <f t="array" aca="1" ref="N40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09" s="41" t="s">
        <v>63</v>
      </c>
      <c r="P409" s="42"/>
      <c r="Q409" s="46" t="str" cm="1">
        <f t="array" aca="1" ref="Q40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09" s="41"/>
      <c r="S409" s="41" t="s">
        <v>559</v>
      </c>
      <c r="T409" s="41"/>
      <c r="U409" s="41"/>
      <c r="V409" s="41"/>
      <c r="W409" s="47"/>
      <c r="X409" s="50" t="b">
        <f ca="1">OR(PreferredList[[#This Row],[Fund_balanced_exists]:[Fund_privateclient_or_AIM_exists]])</f>
        <v>0</v>
      </c>
      <c r="Y40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0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0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0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0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0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0" spans="1:30" ht="75" customHeight="1" x14ac:dyDescent="0.25">
      <c r="A410" s="40" t="s">
        <v>325</v>
      </c>
      <c r="B410" s="41" t="s">
        <v>700</v>
      </c>
      <c r="C410" s="81" t="s">
        <v>1257</v>
      </c>
      <c r="D410" s="81" t="s">
        <v>789</v>
      </c>
      <c r="E410" s="81" t="e" cm="1">
        <f t="array" aca="1" ref="E410" ca="1">_xll.BDP(PreferredList[[#This Row],[Bloomberg_ticker]],"CITY_OF_DOMICILE")</f>
        <v>#NAME?</v>
      </c>
      <c r="F410" s="41" t="s">
        <v>9</v>
      </c>
      <c r="G410" s="41" t="s">
        <v>489</v>
      </c>
      <c r="H410" s="42">
        <v>34089</v>
      </c>
      <c r="I410" s="41"/>
      <c r="J410" s="41" t="s">
        <v>199</v>
      </c>
      <c r="K410" s="41" t="s">
        <v>504</v>
      </c>
      <c r="L410" s="41" t="s">
        <v>629</v>
      </c>
      <c r="M410" s="44">
        <f>_xlfn.XLOOKUP(PreferredList[[#This Row],[Equity_region_alternative]],'[3]# Ratios ORDER'!$A:$A,'[3]# Ratios ORDER'!$B:$B)</f>
        <v>4</v>
      </c>
      <c r="N410" s="46" t="str" cm="1">
        <f t="array" aca="1" ref="N41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10" s="41" t="s">
        <v>63</v>
      </c>
      <c r="P410" s="42"/>
      <c r="Q410" s="46" t="str" cm="1">
        <f t="array" aca="1" ref="Q41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10" s="41" t="s">
        <v>559</v>
      </c>
      <c r="S410" s="41"/>
      <c r="T410" s="41"/>
      <c r="U410" s="41"/>
      <c r="V410" s="41"/>
      <c r="W410" s="47"/>
      <c r="X410" s="50" t="b">
        <f ca="1">OR(PreferredList[[#This Row],[Fund_balanced_exists]:[Fund_privateclient_or_AIM_exists]])</f>
        <v>1</v>
      </c>
      <c r="Y41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1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1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1" spans="1:30" ht="75" customHeight="1" x14ac:dyDescent="0.25">
      <c r="A411" s="40" t="s">
        <v>779</v>
      </c>
      <c r="B411" s="41" t="s">
        <v>531</v>
      </c>
      <c r="C411" s="81" t="s">
        <v>1258</v>
      </c>
      <c r="D411" s="81" t="s">
        <v>795</v>
      </c>
      <c r="E411" s="81" t="e" cm="1">
        <f t="array" aca="1" ref="E411" ca="1">_xll.BDP(PreferredList[[#This Row],[Bloomberg_ticker]],"CITY_OF_DOMICILE")</f>
        <v>#NAME?</v>
      </c>
      <c r="F411" s="41" t="s">
        <v>9</v>
      </c>
      <c r="G411" s="41" t="s">
        <v>489</v>
      </c>
      <c r="H411" s="42">
        <v>32993</v>
      </c>
      <c r="I411" s="41"/>
      <c r="J411" s="41" t="s">
        <v>10</v>
      </c>
      <c r="K411" s="41" t="s">
        <v>503</v>
      </c>
      <c r="L411" s="41" t="s">
        <v>10</v>
      </c>
      <c r="M411" s="44">
        <f>_xlfn.XLOOKUP(PreferredList[[#This Row],[Equity_region_alternative]],'[3]# Ratios ORDER'!$A:$A,'[3]# Ratios ORDER'!$B:$B)</f>
        <v>1</v>
      </c>
      <c r="N411" s="46" t="str" cm="1">
        <f t="array" aca="1" ref="N41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11" s="41" t="s">
        <v>63</v>
      </c>
      <c r="P411" s="42"/>
      <c r="Q411" s="46" t="str" cm="1">
        <f t="array" aca="1" ref="Q41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11" s="41" t="s">
        <v>559</v>
      </c>
      <c r="S411" s="41" t="s">
        <v>559</v>
      </c>
      <c r="T411" s="41"/>
      <c r="U411" s="41"/>
      <c r="V411" s="41"/>
      <c r="W411" s="47"/>
      <c r="X411" s="50" t="b">
        <f ca="1">OR(PreferredList[[#This Row],[Fund_balanced_exists]:[Fund_privateclient_or_AIM_exists]])</f>
        <v>1</v>
      </c>
      <c r="Y41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1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1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1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2" spans="1:30" ht="75" customHeight="1" x14ac:dyDescent="0.25">
      <c r="A412" s="40" t="s">
        <v>424</v>
      </c>
      <c r="B412" s="41" t="s">
        <v>425</v>
      </c>
      <c r="C412" s="81" t="s">
        <v>1259</v>
      </c>
      <c r="D412" s="81" t="s">
        <v>1259</v>
      </c>
      <c r="E412" s="81" t="e" cm="1">
        <f t="array" aca="1" ref="E412" ca="1">_xll.BDP(PreferredList[[#This Row],[Bloomberg_ticker]],"CITY_OF_DOMICILE")</f>
        <v>#NAME?</v>
      </c>
      <c r="F412" s="41" t="s">
        <v>62</v>
      </c>
      <c r="G412" s="41" t="s">
        <v>489</v>
      </c>
      <c r="H412" s="42"/>
      <c r="I412" s="41"/>
      <c r="J412" s="41"/>
      <c r="K412" s="41"/>
      <c r="L412" s="41"/>
      <c r="M412" s="44">
        <f>_xlfn.XLOOKUP(PreferredList[[#This Row],[Equity_region_alternative]],'[3]# Ratios ORDER'!$A:$A,'[3]# Ratios ORDER'!$B:$B)</f>
        <v>0</v>
      </c>
      <c r="N412" s="46" t="str" cm="1">
        <f t="array" aca="1" ref="N41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12" s="41" t="s">
        <v>217</v>
      </c>
      <c r="P412" s="42">
        <v>44811</v>
      </c>
      <c r="Q412" s="46" t="str" cm="1">
        <f t="array" aca="1" ref="Q41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412" s="41"/>
      <c r="S412" s="41"/>
      <c r="T412" s="41"/>
      <c r="U412" s="41"/>
      <c r="V412" s="41"/>
      <c r="W412" s="47" t="s">
        <v>559</v>
      </c>
      <c r="X412" s="50" t="b">
        <f ca="1">OR(PreferredList[[#This Row],[Fund_balanced_exists]:[Fund_privateclient_or_AIM_exists]])</f>
        <v>0</v>
      </c>
      <c r="Y412"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2"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2"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12"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2"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2"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3" spans="1:30" ht="75" customHeight="1" x14ac:dyDescent="0.25">
      <c r="A413" s="40" t="s">
        <v>435</v>
      </c>
      <c r="B413" s="41" t="s">
        <v>668</v>
      </c>
      <c r="C413" s="81" t="s">
        <v>1259</v>
      </c>
      <c r="D413" s="81" t="s">
        <v>1259</v>
      </c>
      <c r="E413" s="81" t="e" cm="1">
        <f t="array" aca="1" ref="E413" ca="1">_xll.BDP(PreferredList[[#This Row],[Bloomberg_ticker]],"CITY_OF_DOMICILE")</f>
        <v>#NAME?</v>
      </c>
      <c r="F413" s="41" t="s">
        <v>62</v>
      </c>
      <c r="G413" s="41" t="s">
        <v>489</v>
      </c>
      <c r="H413" s="42"/>
      <c r="I413" s="41"/>
      <c r="J413" s="41"/>
      <c r="K413" s="41"/>
      <c r="L413" s="47"/>
      <c r="M413" s="44">
        <f>_xlfn.XLOOKUP(PreferredList[[#This Row],[Equity_region_alternative]],'[3]# Ratios ORDER'!$A:$A,'[3]# Ratios ORDER'!$B:$B)</f>
        <v>0</v>
      </c>
      <c r="N413" s="46" t="str" cm="1">
        <f t="array" aca="1" ref="N41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13" s="41" t="s">
        <v>535</v>
      </c>
      <c r="P413" s="42" t="s">
        <v>436</v>
      </c>
      <c r="Q413" s="46" cm="1">
        <f t="array" aca="1" ref="Q41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0.17260273972602741</v>
      </c>
      <c r="R413" s="41"/>
      <c r="S413" s="41"/>
      <c r="T413" s="41" t="s">
        <v>559</v>
      </c>
      <c r="U413" s="41"/>
      <c r="V413" s="41"/>
      <c r="W413" s="47"/>
      <c r="X413" s="50" t="b">
        <f ca="1">OR(PreferredList[[#This Row],[Fund_balanced_exists]:[Fund_privateclient_or_AIM_exists]])</f>
        <v>1</v>
      </c>
      <c r="Y41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1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4" spans="1:30" ht="75" customHeight="1" x14ac:dyDescent="0.25">
      <c r="A414" s="40" t="s">
        <v>432</v>
      </c>
      <c r="B414" s="41" t="s">
        <v>433</v>
      </c>
      <c r="C414" s="81" t="s">
        <v>1259</v>
      </c>
      <c r="D414" s="81" t="s">
        <v>1259</v>
      </c>
      <c r="E414" s="81" t="e" cm="1">
        <f t="array" aca="1" ref="E414" ca="1">_xll.BDP(PreferredList[[#This Row],[Bloomberg_ticker]],"CITY_OF_DOMICILE")</f>
        <v>#NAME?</v>
      </c>
      <c r="F414" s="41" t="s">
        <v>62</v>
      </c>
      <c r="G414" s="41" t="s">
        <v>489</v>
      </c>
      <c r="H414" s="42"/>
      <c r="I414" s="41"/>
      <c r="J414" s="41"/>
      <c r="K414" s="41"/>
      <c r="L414" s="41"/>
      <c r="M414" s="44">
        <f>_xlfn.XLOOKUP(PreferredList[[#This Row],[Equity_region_alternative]],'[3]# Ratios ORDER'!$A:$A,'[3]# Ratios ORDER'!$B:$B)</f>
        <v>0</v>
      </c>
      <c r="N414" s="46" t="str" cm="1">
        <f t="array" aca="1" ref="N41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14" s="41" t="s">
        <v>535</v>
      </c>
      <c r="P414" s="42" t="s">
        <v>434</v>
      </c>
      <c r="Q414" s="46" cm="1">
        <f t="array" aca="1" ref="Q41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0.17534246575342466</v>
      </c>
      <c r="R414" s="41"/>
      <c r="S414" s="41"/>
      <c r="T414" s="41" t="s">
        <v>559</v>
      </c>
      <c r="U414" s="41"/>
      <c r="V414" s="41"/>
      <c r="W414" s="47"/>
      <c r="X414" s="50" t="b">
        <f ca="1">OR(PreferredList[[#This Row],[Fund_balanced_exists]:[Fund_privateclient_or_AIM_exists]])</f>
        <v>1</v>
      </c>
      <c r="Y41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1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15" spans="1:30" ht="75" customHeight="1" x14ac:dyDescent="0.25">
      <c r="A415" s="40" t="s">
        <v>452</v>
      </c>
      <c r="B415" s="41" t="s">
        <v>453</v>
      </c>
      <c r="C415" s="81" t="s">
        <v>1268</v>
      </c>
      <c r="D415" s="81" t="s">
        <v>1338</v>
      </c>
      <c r="E415" s="81" t="e" cm="1">
        <f t="array" aca="1" ref="E415" ca="1">_xll.BDP(PreferredList[[#This Row],[Bloomberg_ticker]],"CITY_OF_DOMICILE")</f>
        <v>#NAME?</v>
      </c>
      <c r="F415" s="41" t="s">
        <v>62</v>
      </c>
      <c r="G415" s="41" t="s">
        <v>489</v>
      </c>
      <c r="H415" s="42"/>
      <c r="I415" s="41"/>
      <c r="J415" s="41"/>
      <c r="K415" s="41"/>
      <c r="L415" s="41"/>
      <c r="M415" s="44">
        <f>_xlfn.XLOOKUP(PreferredList[[#This Row],[Equity_region_alternative]],'[3]# Ratios ORDER'!$A:$A,'[3]# Ratios ORDER'!$B:$B)</f>
        <v>0</v>
      </c>
      <c r="N415" s="46" t="str" cm="1">
        <f t="array" aca="1" ref="N41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15" s="41" t="s">
        <v>156</v>
      </c>
      <c r="P415" s="42" t="s">
        <v>454</v>
      </c>
      <c r="Q415" s="46" cm="1">
        <f t="array" aca="1" ref="Q41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0.76164383561643834</v>
      </c>
      <c r="R415" s="41"/>
      <c r="S415" s="41" t="s">
        <v>559</v>
      </c>
      <c r="T415" s="41"/>
      <c r="U415" s="41"/>
      <c r="V415" s="41"/>
      <c r="W415" s="47" t="s">
        <v>559</v>
      </c>
      <c r="X415" s="50" t="b">
        <f ca="1">OR(PreferredList[[#This Row],[Fund_balanced_exists]:[Fund_privateclient_or_AIM_exists]])</f>
        <v>1</v>
      </c>
      <c r="Y415"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5"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15"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15"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5"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5"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16" spans="1:30" ht="75" customHeight="1" x14ac:dyDescent="0.25">
      <c r="A416" s="40" t="s">
        <v>445</v>
      </c>
      <c r="B416" s="41" t="s">
        <v>446</v>
      </c>
      <c r="C416" s="81" t="s">
        <v>1265</v>
      </c>
      <c r="D416" s="81" t="s">
        <v>1338</v>
      </c>
      <c r="E416" s="81" t="e" cm="1">
        <f t="array" aca="1" ref="E416" ca="1">_xll.BDP(PreferredList[[#This Row],[Bloomberg_ticker]],"CITY_OF_DOMICILE")</f>
        <v>#NAME?</v>
      </c>
      <c r="F416" s="41" t="s">
        <v>62</v>
      </c>
      <c r="G416" s="41" t="s">
        <v>489</v>
      </c>
      <c r="H416" s="42"/>
      <c r="I416" s="41"/>
      <c r="J416" s="41"/>
      <c r="K416" s="41"/>
      <c r="L416" s="41"/>
      <c r="M416" s="44">
        <f>_xlfn.XLOOKUP(PreferredList[[#This Row],[Equity_region_alternative]],'[3]# Ratios ORDER'!$A:$A,'[3]# Ratios ORDER'!$B:$B)</f>
        <v>0</v>
      </c>
      <c r="N416" s="46" t="str" cm="1">
        <f t="array" aca="1" ref="N41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416" s="41" t="s">
        <v>156</v>
      </c>
      <c r="P416" s="42" t="s">
        <v>447</v>
      </c>
      <c r="Q416" s="46" cm="1">
        <f t="array" aca="1" ref="Q41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1.4273972602739726</v>
      </c>
      <c r="R416" s="41" t="s">
        <v>559</v>
      </c>
      <c r="S416" s="41" t="s">
        <v>559</v>
      </c>
      <c r="T416" s="41" t="s">
        <v>559</v>
      </c>
      <c r="U416" s="41"/>
      <c r="V416" s="41"/>
      <c r="W416" s="47" t="s">
        <v>559</v>
      </c>
      <c r="X416" s="50" t="b">
        <f ca="1">OR(PreferredList[[#This Row],[Fund_balanced_exists]:[Fund_privateclient_or_AIM_exists]])</f>
        <v>1</v>
      </c>
      <c r="Y416"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16"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16"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16"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6"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6"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17" spans="1:30" ht="75" customHeight="1" x14ac:dyDescent="0.25">
      <c r="A417" s="40" t="s">
        <v>437</v>
      </c>
      <c r="B417" s="41" t="s">
        <v>669</v>
      </c>
      <c r="C417" s="81" t="s">
        <v>1260</v>
      </c>
      <c r="D417" s="81" t="s">
        <v>1338</v>
      </c>
      <c r="E417" s="81" t="e" cm="1">
        <f t="array" aca="1" ref="E417" ca="1">_xll.BDP(PreferredList[[#This Row],[Bloomberg_ticker]],"CITY_OF_DOMICILE")</f>
        <v>#NAME?</v>
      </c>
      <c r="F417" s="41" t="s">
        <v>62</v>
      </c>
      <c r="G417" s="41" t="s">
        <v>489</v>
      </c>
      <c r="H417" s="42"/>
      <c r="I417" s="41"/>
      <c r="J417" s="41"/>
      <c r="K417" s="41"/>
      <c r="L417" s="41"/>
      <c r="M417" s="44">
        <f>_xlfn.XLOOKUP(PreferredList[[#This Row],[Equity_region_alternative]],'[3]# Ratios ORDER'!$A:$A,'[3]# Ratios ORDER'!$B:$B)</f>
        <v>0</v>
      </c>
      <c r="N417" s="46" t="str" cm="1">
        <f t="array" aca="1" ref="N417"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17" s="41" t="s">
        <v>535</v>
      </c>
      <c r="P417" s="42" t="s">
        <v>438</v>
      </c>
      <c r="Q417" s="46" cm="1">
        <f t="array" aca="1" ref="Q417"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1.5123287671232877</v>
      </c>
      <c r="R417" s="41"/>
      <c r="S417" s="41"/>
      <c r="T417" s="41" t="s">
        <v>559</v>
      </c>
      <c r="U417" s="41"/>
      <c r="V417" s="41"/>
      <c r="W417" s="47" t="s">
        <v>559</v>
      </c>
      <c r="X417" s="50" t="b">
        <f ca="1">OR(PreferredList[[#This Row],[Fund_balanced_exists]:[Fund_privateclient_or_AIM_exists]])</f>
        <v>1</v>
      </c>
      <c r="Y417"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7"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7"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17"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7"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7"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18" spans="1:30" ht="75" customHeight="1" x14ac:dyDescent="0.25">
      <c r="A418" s="40" t="s">
        <v>448</v>
      </c>
      <c r="B418" s="41" t="s">
        <v>449</v>
      </c>
      <c r="C418" s="81" t="s">
        <v>1266</v>
      </c>
      <c r="D418" s="81" t="s">
        <v>1338</v>
      </c>
      <c r="E418" s="81" t="e" cm="1">
        <f t="array" aca="1" ref="E418" ca="1">_xll.BDP(PreferredList[[#This Row],[Bloomberg_ticker]],"CITY_OF_DOMICILE")</f>
        <v>#NAME?</v>
      </c>
      <c r="F418" s="41" t="s">
        <v>62</v>
      </c>
      <c r="G418" s="41" t="s">
        <v>489</v>
      </c>
      <c r="H418" s="42"/>
      <c r="I418" s="41"/>
      <c r="J418" s="41"/>
      <c r="K418" s="41"/>
      <c r="L418" s="41" t="s">
        <v>629</v>
      </c>
      <c r="M418" s="44">
        <f>_xlfn.XLOOKUP(PreferredList[[#This Row],[Equity_region_alternative]],'[3]# Ratios ORDER'!$A:$A,'[3]# Ratios ORDER'!$B:$B)</f>
        <v>4</v>
      </c>
      <c r="N418" s="46" t="str" cm="1">
        <f t="array" aca="1" ref="N418"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418" s="41" t="s">
        <v>535</v>
      </c>
      <c r="P418" s="42">
        <v>45672</v>
      </c>
      <c r="Q418" s="46" cm="1">
        <f t="array" aca="1" ref="Q418"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1.9315068493150684</v>
      </c>
      <c r="R418" s="41" t="s">
        <v>559</v>
      </c>
      <c r="S418" s="41"/>
      <c r="T418" s="41"/>
      <c r="U418" s="41"/>
      <c r="V418" s="41"/>
      <c r="W418" s="47" t="s">
        <v>559</v>
      </c>
      <c r="X418" s="50" t="b">
        <f ca="1">OR(PreferredList[[#This Row],[Fund_balanced_exists]:[Fund_privateclient_or_AIM_exists]])</f>
        <v>1</v>
      </c>
      <c r="Y418"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1</v>
      </c>
      <c r="Z418"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8"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18"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8"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8"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19" spans="1:30" ht="75" customHeight="1" x14ac:dyDescent="0.25">
      <c r="A419" s="40" t="s">
        <v>439</v>
      </c>
      <c r="B419" s="41" t="s">
        <v>440</v>
      </c>
      <c r="C419" s="81" t="s">
        <v>1086</v>
      </c>
      <c r="D419" s="81" t="s">
        <v>1338</v>
      </c>
      <c r="E419" s="81" t="e" cm="1">
        <f t="array" aca="1" ref="E419" ca="1">_xll.BDP(PreferredList[[#This Row],[Bloomberg_ticker]],"CITY_OF_DOMICILE")</f>
        <v>#NAME?</v>
      </c>
      <c r="F419" s="41" t="s">
        <v>62</v>
      </c>
      <c r="G419" s="41" t="s">
        <v>489</v>
      </c>
      <c r="H419" s="42"/>
      <c r="I419" s="41"/>
      <c r="J419" s="41"/>
      <c r="K419" s="41"/>
      <c r="L419" s="41" t="s">
        <v>629</v>
      </c>
      <c r="M419" s="44">
        <f>_xlfn.XLOOKUP(PreferredList[[#This Row],[Equity_region_alternative]],'[3]# Ratios ORDER'!$A:$A,'[3]# Ratios ORDER'!$B:$B)</f>
        <v>4</v>
      </c>
      <c r="N419" s="46" t="str" cm="1">
        <f t="array" aca="1" ref="N419"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19" s="41" t="s">
        <v>535</v>
      </c>
      <c r="P419" s="42" t="s">
        <v>441</v>
      </c>
      <c r="Q419" s="46" cm="1">
        <f t="array" aca="1" ref="Q419"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1.9315068493150684</v>
      </c>
      <c r="R419" s="41"/>
      <c r="S419" s="41"/>
      <c r="T419" s="41" t="s">
        <v>559</v>
      </c>
      <c r="U419" s="41"/>
      <c r="V419" s="41"/>
      <c r="W419" s="47" t="s">
        <v>559</v>
      </c>
      <c r="X419" s="50" t="b">
        <f ca="1">OR(PreferredList[[#This Row],[Fund_balanced_exists]:[Fund_privateclient_or_AIM_exists]])</f>
        <v>1</v>
      </c>
      <c r="Y419"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19"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19"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19"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19"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19"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20" spans="1:30" ht="75" customHeight="1" x14ac:dyDescent="0.25">
      <c r="A420" s="40" t="s">
        <v>442</v>
      </c>
      <c r="B420" s="41" t="s">
        <v>443</v>
      </c>
      <c r="C420" s="81" t="s">
        <v>1098</v>
      </c>
      <c r="D420" s="81" t="s">
        <v>1338</v>
      </c>
      <c r="E420" s="81" t="e" cm="1">
        <f t="array" aca="1" ref="E420" ca="1">_xll.BDP(PreferredList[[#This Row],[Bloomberg_ticker]],"CITY_OF_DOMICILE")</f>
        <v>#NAME?</v>
      </c>
      <c r="F420" s="41" t="s">
        <v>62</v>
      </c>
      <c r="G420" s="41" t="s">
        <v>489</v>
      </c>
      <c r="H420" s="42"/>
      <c r="I420" s="41"/>
      <c r="J420" s="41"/>
      <c r="K420" s="41"/>
      <c r="L420" s="41"/>
      <c r="M420" s="44">
        <f>_xlfn.XLOOKUP(PreferredList[[#This Row],[Equity_region_alternative]],'[3]# Ratios ORDER'!$A:$A,'[3]# Ratios ORDER'!$B:$B)</f>
        <v>0</v>
      </c>
      <c r="N420" s="46" t="str" cm="1">
        <f t="array" aca="1" ref="N420"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420" s="41" t="s">
        <v>156</v>
      </c>
      <c r="P420" s="42" t="s">
        <v>444</v>
      </c>
      <c r="Q420" s="46" t="str" cm="1">
        <f t="array" aca="1" ref="Q420"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420" s="41" t="s">
        <v>559</v>
      </c>
      <c r="S420" s="41" t="s">
        <v>559</v>
      </c>
      <c r="T420" s="41" t="s">
        <v>559</v>
      </c>
      <c r="U420" s="41"/>
      <c r="V420" s="41"/>
      <c r="W420" s="47"/>
      <c r="X420" s="50" t="b">
        <f ca="1">OR(PreferredList[[#This Row],[Fund_balanced_exists]:[Fund_privateclient_or_AIM_exists]])</f>
        <v>0</v>
      </c>
      <c r="Y420"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0"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0"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0"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0"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0"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21" spans="1:30" ht="75" customHeight="1" x14ac:dyDescent="0.25">
      <c r="A421" s="40" t="s">
        <v>450</v>
      </c>
      <c r="B421" s="41" t="s">
        <v>608</v>
      </c>
      <c r="C421" s="81" t="s">
        <v>1267</v>
      </c>
      <c r="D421" s="81" t="s">
        <v>1338</v>
      </c>
      <c r="E421" s="81" t="e" cm="1">
        <f t="array" aca="1" ref="E421" ca="1">_xll.BDP(PreferredList[[#This Row],[Bloomberg_ticker]],"CITY_OF_DOMICILE")</f>
        <v>#NAME?</v>
      </c>
      <c r="F421" s="41" t="s">
        <v>62</v>
      </c>
      <c r="G421" s="41" t="s">
        <v>489</v>
      </c>
      <c r="H421" s="42"/>
      <c r="I421" s="41"/>
      <c r="J421" s="41"/>
      <c r="K421" s="41"/>
      <c r="L421" s="41"/>
      <c r="M421" s="44">
        <f>_xlfn.XLOOKUP(PreferredList[[#This Row],[Equity_region_alternative]],'[3]# Ratios ORDER'!$A:$A,'[3]# Ratios ORDER'!$B:$B)</f>
        <v>0</v>
      </c>
      <c r="N421" s="46" t="str" cm="1">
        <f t="array" aca="1" ref="N421"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21" s="41" t="s">
        <v>156</v>
      </c>
      <c r="P421" s="42" t="s">
        <v>451</v>
      </c>
      <c r="Q421" s="46" t="str" cm="1">
        <f t="array" aca="1" ref="Q421"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Matured</v>
      </c>
      <c r="R421" s="41" t="s">
        <v>559</v>
      </c>
      <c r="S421" s="41"/>
      <c r="T421" s="41" t="s">
        <v>559</v>
      </c>
      <c r="U421" s="41"/>
      <c r="V421" s="41"/>
      <c r="W421" s="47" t="s">
        <v>559</v>
      </c>
      <c r="X421" s="50" t="b">
        <f ca="1">OR(PreferredList[[#This Row],[Fund_balanced_exists]:[Fund_privateclient_or_AIM_exists]])</f>
        <v>0</v>
      </c>
      <c r="Y421"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1"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1"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1"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1"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1"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22" spans="1:30" ht="75" customHeight="1" x14ac:dyDescent="0.25">
      <c r="A422" s="40" t="s">
        <v>670</v>
      </c>
      <c r="B422" s="41" t="s">
        <v>671</v>
      </c>
      <c r="C422" s="81" t="s">
        <v>1259</v>
      </c>
      <c r="D422" s="81" t="s">
        <v>1259</v>
      </c>
      <c r="E422" s="81" t="e" cm="1">
        <f t="array" aca="1" ref="E422" ca="1">_xll.BDP(PreferredList[[#This Row],[Bloomberg_ticker]],"CITY_OF_DOMICILE")</f>
        <v>#NAME?</v>
      </c>
      <c r="F422" s="41" t="s">
        <v>62</v>
      </c>
      <c r="G422" s="41" t="s">
        <v>489</v>
      </c>
      <c r="H422" s="42"/>
      <c r="I422" s="41"/>
      <c r="J422" s="41"/>
      <c r="K422" s="41"/>
      <c r="L422" s="58"/>
      <c r="M422" s="44">
        <f>_xlfn.XLOOKUP(PreferredList[[#This Row],[Equity_region_alternative]],'[3]# Ratios ORDER'!$A:$A,'[3]# Ratios ORDER'!$B:$B)</f>
        <v>0</v>
      </c>
      <c r="N422" s="46" t="str" cm="1">
        <f t="array" aca="1" ref="N422"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Short Dated</v>
      </c>
      <c r="O422" s="41" t="s">
        <v>535</v>
      </c>
      <c r="P422" s="42">
        <v>46127</v>
      </c>
      <c r="Q422" s="46" cm="1">
        <f t="array" aca="1" ref="Q422"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3.1780821917808217</v>
      </c>
      <c r="R422" s="41"/>
      <c r="S422" s="41"/>
      <c r="T422" s="41" t="s">
        <v>559</v>
      </c>
      <c r="U422" s="41"/>
      <c r="V422" s="41"/>
      <c r="W422" s="47"/>
      <c r="X422" s="48" t="b">
        <f ca="1">OR(PreferredList[[#This Row],[Fund_balanced_exists]:[Fund_privateclient_or_AIM_exists]])</f>
        <v>1</v>
      </c>
      <c r="Y422" s="49"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2" s="49"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2" s="49"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1</v>
      </c>
      <c r="AB422" s="49"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2" s="49"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2" s="49"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0</v>
      </c>
    </row>
    <row r="423" spans="1:30" ht="75" customHeight="1" x14ac:dyDescent="0.25">
      <c r="A423" s="40" t="s">
        <v>609</v>
      </c>
      <c r="B423" s="41" t="s">
        <v>610</v>
      </c>
      <c r="C423" s="81" t="s">
        <v>1264</v>
      </c>
      <c r="D423" s="81" t="s">
        <v>1338</v>
      </c>
      <c r="E423" s="81" t="e" cm="1">
        <f t="array" aca="1" ref="E423" ca="1">_xll.BDP(PreferredList[[#This Row],[Bloomberg_ticker]],"CITY_OF_DOMICILE")</f>
        <v>#NAME?</v>
      </c>
      <c r="F423" s="41" t="s">
        <v>62</v>
      </c>
      <c r="G423" s="41" t="s">
        <v>489</v>
      </c>
      <c r="H423" s="42"/>
      <c r="I423" s="41"/>
      <c r="J423" s="41"/>
      <c r="K423" s="41"/>
      <c r="L423" s="41" t="s">
        <v>629</v>
      </c>
      <c r="M423" s="44">
        <f>_xlfn.XLOOKUP(PreferredList[[#This Row],[Equity_region_alternative]],'[3]# Ratios ORDER'!$A:$A,'[3]# Ratios ORDER'!$B:$B)</f>
        <v>4</v>
      </c>
      <c r="N423" s="46" t="str" cm="1">
        <f t="array" aca="1" ref="N423"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Index Linked</v>
      </c>
      <c r="O423" s="41" t="s">
        <v>217</v>
      </c>
      <c r="P423" s="42" t="s">
        <v>422</v>
      </c>
      <c r="Q423" s="46" cm="1">
        <f t="array" aca="1" ref="Q423"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5.5013698630136982</v>
      </c>
      <c r="R423" s="41"/>
      <c r="S423" s="41" t="s">
        <v>559</v>
      </c>
      <c r="T423" s="41"/>
      <c r="U423" s="41"/>
      <c r="V423" s="41"/>
      <c r="W423" s="47" t="s">
        <v>559</v>
      </c>
      <c r="X423" s="50" t="b">
        <f ca="1">OR(PreferredList[[#This Row],[Fund_balanced_exists]:[Fund_privateclient_or_AIM_exists]])</f>
        <v>1</v>
      </c>
      <c r="Y423"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3"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1</v>
      </c>
      <c r="AA423"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3"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3"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3"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24" spans="1:30" ht="75" customHeight="1" x14ac:dyDescent="0.25">
      <c r="A424" s="40" t="s">
        <v>426</v>
      </c>
      <c r="B424" s="41" t="s">
        <v>427</v>
      </c>
      <c r="C424" s="81" t="s">
        <v>1262</v>
      </c>
      <c r="D424" s="81" t="s">
        <v>1338</v>
      </c>
      <c r="E424" s="81" t="e" cm="1">
        <f t="array" aca="1" ref="E424" ca="1">_xll.BDP(PreferredList[[#This Row],[Bloomberg_ticker]],"CITY_OF_DOMICILE")</f>
        <v>#NAME?</v>
      </c>
      <c r="F424" s="41" t="s">
        <v>62</v>
      </c>
      <c r="G424" s="41" t="s">
        <v>489</v>
      </c>
      <c r="H424" s="42"/>
      <c r="I424" s="41"/>
      <c r="J424" s="41"/>
      <c r="K424" s="41"/>
      <c r="L424" s="41" t="s">
        <v>629</v>
      </c>
      <c r="M424" s="44">
        <f>_xlfn.XLOOKUP(PreferredList[[#This Row],[Equity_region_alternative]],'[3]# Ratios ORDER'!$A:$A,'[3]# Ratios ORDER'!$B:$B)</f>
        <v>4</v>
      </c>
      <c r="N424" s="46" t="str" cm="1">
        <f t="array" aca="1" ref="N424"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Medium Dated</v>
      </c>
      <c r="O424" s="41" t="s">
        <v>217</v>
      </c>
      <c r="P424" s="42" t="s">
        <v>428</v>
      </c>
      <c r="Q424" s="46" cm="1">
        <f t="array" aca="1" ref="Q424"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9.3287671232876708</v>
      </c>
      <c r="R424" s="41"/>
      <c r="S424" s="41" t="s">
        <v>559</v>
      </c>
      <c r="T424" s="41"/>
      <c r="U424" s="41"/>
      <c r="V424" s="41"/>
      <c r="W424" s="47" t="s">
        <v>559</v>
      </c>
      <c r="X424" s="50" t="b">
        <f ca="1">OR(PreferredList[[#This Row],[Fund_balanced_exists]:[Fund_privateclient_or_AIM_exists]])</f>
        <v>1</v>
      </c>
      <c r="Y424" s="51"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4" s="51"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4" s="51"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4" s="51"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4" s="51"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4" s="51"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25" spans="1:30" ht="75" customHeight="1" x14ac:dyDescent="0.25">
      <c r="A425" s="52" t="s">
        <v>419</v>
      </c>
      <c r="B425" s="53" t="s">
        <v>420</v>
      </c>
      <c r="C425" s="81" t="s">
        <v>1263</v>
      </c>
      <c r="D425" s="81" t="s">
        <v>1339</v>
      </c>
      <c r="E425" s="81" t="e" cm="1">
        <f t="array" aca="1" ref="E425" ca="1">_xll.BDP(PreferredList[[#This Row],[Bloomberg_ticker]],"CITY_OF_DOMICILE")</f>
        <v>#NAME?</v>
      </c>
      <c r="F425" s="41" t="s">
        <v>421</v>
      </c>
      <c r="G425" s="41" t="s">
        <v>489</v>
      </c>
      <c r="H425" s="42"/>
      <c r="I425" s="41"/>
      <c r="J425" s="41" t="s">
        <v>577</v>
      </c>
      <c r="K425" s="41"/>
      <c r="L425" s="41"/>
      <c r="M425" s="44">
        <f>_xlfn.XLOOKUP(PreferredList[[#This Row],[Equity_region_alternative]],'[3]# Ratios ORDER'!$A:$A,'[3]# Ratios ORDER'!$B:$B)</f>
        <v>0</v>
      </c>
      <c r="N425" s="83" t="str" cm="1">
        <f t="array" aca="1" ref="N425"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v>
      </c>
      <c r="O425" s="41" t="s">
        <v>63</v>
      </c>
      <c r="P425" s="42"/>
      <c r="Q425" s="56" t="str" cm="1">
        <f t="array" aca="1" ref="Q425"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v>
      </c>
      <c r="R425" s="41"/>
      <c r="S425" s="41"/>
      <c r="T425" s="41"/>
      <c r="U425" s="41"/>
      <c r="V425" s="41"/>
      <c r="W425" s="47" t="s">
        <v>559</v>
      </c>
      <c r="X425" s="82" t="b">
        <f ca="1">OR(PreferredList[[#This Row],[Fund_balanced_exists]:[Fund_privateclient_or_AIM_exists]])</f>
        <v>1</v>
      </c>
      <c r="Y425" s="84"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5" s="84"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5" s="84"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5" s="84"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5" s="84"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5" s="85"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row r="426" spans="1:30" ht="75" customHeight="1" x14ac:dyDescent="0.25">
      <c r="A426" s="52" t="s">
        <v>429</v>
      </c>
      <c r="B426" s="53" t="s">
        <v>430</v>
      </c>
      <c r="C426" s="81" t="s">
        <v>1261</v>
      </c>
      <c r="D426" s="81" t="s">
        <v>1338</v>
      </c>
      <c r="E426" s="81" t="e" cm="1">
        <f t="array" aca="1" ref="E426" ca="1">_xll.BDP(PreferredList[[#This Row],[Bloomberg_ticker]],"CITY_OF_DOMICILE")</f>
        <v>#NAME?</v>
      </c>
      <c r="F426" s="41" t="s">
        <v>62</v>
      </c>
      <c r="G426" s="41" t="s">
        <v>489</v>
      </c>
      <c r="H426" s="42"/>
      <c r="I426" s="41"/>
      <c r="J426" s="41"/>
      <c r="K426" s="41"/>
      <c r="L426" s="41" t="s">
        <v>629</v>
      </c>
      <c r="M426" s="44">
        <f>_xlfn.XLOOKUP(PreferredList[[#This Row],[Equity_region_alternative]],'[3]# Ratios ORDER'!$A:$A,'[3]# Ratios ORDER'!$B:$B)</f>
        <v>4</v>
      </c>
      <c r="N426" s="83" t="str" cm="1">
        <f t="array" aca="1" ref="N426" ca="1">_xlfn.IFS(PreferredList[[#This Row],[Asset_class]]&lt;&gt;"Bond","-",PreferredList[[#This Row],[Asset_class]]="Bond",
_xlfn.IFS(
OR(ISNUMBER(SEARCH("I-L", PreferredList[[#This Row],[Security_name]])), ISNUMBER(SEARCH("TIPS", PreferredList[[#This Row],[Security_name]]))),"Index Linked",
PreferredList[[#This Row],[Bond_maturity_date]]-TODAY() &lt;= (365 * 5),"Short Dated",
AND(PreferredList[[#This Row],[Bond_maturity_date]]-TODAY() &gt; (365 * 5), PreferredList[[#This Row],[Bond_maturity_date]]-TODAY() &lt;= (365 * 10)),"Medium Dated",
PreferredList[[#This Row],[Bond_maturity_date]]-TODAY() &gt; (365 * 5),"Long Dated"
)
)</f>
        <v>Long Dated</v>
      </c>
      <c r="O426" s="41" t="s">
        <v>217</v>
      </c>
      <c r="P426" s="42" t="s">
        <v>431</v>
      </c>
      <c r="Q426" s="56" cm="1">
        <f t="array" aca="1" ref="Q426" ca="1">IF(_xlfn.IFS(PreferredList[[#This Row],[Asset_class]]&lt;&gt;"Bond","-",PreferredList[[#This Row],[Asset_class]]="Bond",IF(ISBLANK(PreferredList[[#This Row],[Bond_maturity_date]]),"NaN",(PreferredList[[#This Row],[Bond_maturity_date]]-TODAY())/365)) &lt; 0, "Matured", _xlfn.IFS(PreferredList[[#This Row],[Asset_class]]&lt;&gt;"Bond","-",PreferredList[[#This Row],[Asset_class]]="Bond",IF(ISBLANK(PreferredList[[#This Row],[Bond_maturity_date]]),"NaN",(PreferredList[[#This Row],[Bond_maturity_date]]-TODAY())/365)))</f>
        <v>13.079452054794521</v>
      </c>
      <c r="R426" s="41"/>
      <c r="S426" s="41" t="s">
        <v>559</v>
      </c>
      <c r="T426" s="41"/>
      <c r="U426" s="41"/>
      <c r="V426" s="41"/>
      <c r="W426" s="47" t="s">
        <v>559</v>
      </c>
      <c r="X426" s="82" t="b">
        <f ca="1">OR(PreferredList[[#This Row],[Fund_balanced_exists]:[Fund_privateclient_or_AIM_exists]])</f>
        <v>1</v>
      </c>
      <c r="Y426" s="84" t="b">
        <f ca="1">IF(
COUNTIFS(
PreferredList[Security_name],PreferredList[[#This Row],[Security_name]],
PreferredList[Fund_balanced],"Addition",
PreferredList[Date_of_change],"&lt;="&amp;'2 Preferred List (Summary)'!$B$5) +
COUNTIFS(
PreferredList[Security_name],PreferredList[[#This Row],[Security_name]],
PreferredList[Fund_balanced],"Addition",
PreferredList[Date_of_change],"")
 &gt;
COUNTIFS(PreferredList[Security_name],PreferredList[[#This Row],[Security_name]],
PreferredList[Fund_balanced],"Removal",
PreferredList[Date_of_change],"&lt;="&amp;'2 Preferred List (Summary)'!$B$5) +
COUNTIFS(
PreferredList[Security_name],PreferredList[[#This Row],[Security_name]],
PreferredList[Fund_balanced],"Removal",
PreferredList[Date_of_change],""),
TRUE(),
FALSE()
)</f>
        <v>0</v>
      </c>
      <c r="Z426" s="84" t="b">
        <f ca="1">IF(
COUNTIFS(
PreferredList[Security_name],PreferredList[[#This Row],[Security_name]],
PreferredList[Fund_income],"Addition",
PreferredList[Date_of_change],"&lt;="&amp;'2 Preferred List (Summary)'!$B$5) +
COUNTIFS(
PreferredList[Security_name],PreferredList[[#This Row],[Security_name]],
PreferredList[Fund_income],"Addition",
PreferredList[Date_of_change],"")
 &gt;
COUNTIFS(PreferredList[Security_name],PreferredList[[#This Row],[Security_name]],
PreferredList[Fund_income],"Removal",
PreferredList[Date_of_change],"&lt;="&amp;'2 Preferred List (Summary)'!$B$5) +
COUNTIFS(
PreferredList[Security_name],PreferredList[[#This Row],[Security_name]],
PreferredList[Fund_income],"Remove",
PreferredList[Date_of_change],""),
TRUE(),
FALSE()
)</f>
        <v>0</v>
      </c>
      <c r="AA426" s="84" t="b">
        <f ca="1">IF(
COUNTIFS(
PreferredList[Security_name],PreferredList[[#This Row],[Security_name]],
PreferredList[Fund_htt],"Addition",
PreferredList[Date_of_change],"&lt;="&amp;'2 Preferred List (Summary)'!$B$5) +
COUNTIFS(
PreferredList[Security_name],PreferredList[[#This Row],[Security_name]],
PreferredList[Fund_htt],"Addition",
PreferredList[Date_of_change],"")
 &gt;
COUNTIFS(PreferredList[Security_name],PreferredList[[#This Row],[Security_name]],
PreferredList[Fund_htt],"Removal",
PreferredList[Date_of_change],"&lt;="&amp;'2 Preferred List (Summary)'!$B$5) +
COUNTIFS(
PreferredList[Security_name],PreferredList[[#This Row],[Security_name]],
PreferredList[Fund_htt],"Remove",
PreferredList[Date_of_change],""),
TRUE(),
FALSE()
)</f>
        <v>0</v>
      </c>
      <c r="AB426" s="84" t="b">
        <f ca="1">IF(
COUNTIFS(
PreferredList[Security_name],PreferredList[[#This Row],[Security_name]],
PreferredList[Fund_smallercompanies],"Addition",
PreferredList[Date_of_change],"&lt;="&amp;'2 Preferred List (Summary)'!$B$5) +
COUNTIFS(
PreferredList[Security_name],PreferredList[[#This Row],[Security_name]],
PreferredList[Fund_smallercompanies],"Addition",
PreferredList[Date_of_change],"")
 &gt;
COUNTIFS(PreferredList[Security_name],PreferredList[[#This Row],[Security_name]],
PreferredList[Fund_smallercompanies],"Removal",
PreferredList[Date_of_change],"&lt;="&amp;'2 Preferred List (Summary)'!$B$5) +
COUNTIFS(
PreferredList[Security_name],PreferredList[[#This Row],[Security_name]],
PreferredList[Fund_smallercompanies],"Remove",
PreferredList[Date_of_change],""),
TRUE(),
FALSE()
)</f>
        <v>0</v>
      </c>
      <c r="AC426" s="84" t="b">
        <f ca="1">IF(
COUNTIFS(
PreferredList[Security_name],PreferredList[[#This Row],[Security_name]],
PreferredList[Fund_emergingmarkets],"Addition",
PreferredList[Date_of_change],"&lt;="&amp;'2 Preferred List (Summary)'!$B$5) +
COUNTIFS(
PreferredList[Security_name],PreferredList[[#This Row],[Security_name]],
PreferredList[Fund_emergingmarkets],"Addition",
PreferredList[Date_of_change],"")
 &gt;
COUNTIFS(PreferredList[Security_name],PreferredList[[#This Row],[Security_name]],
PreferredList[Fund_emergingmarkets],"Removal",
PreferredList[Date_of_change],"&lt;="&amp;'2 Preferred List (Summary)'!$B$5) +
COUNTIFS(
PreferredList[Security_name],PreferredList[[#This Row],[Security_name]],
PreferredList[Fund_emergingmarkets],"Remove",
PreferredList[Date_of_change],""),
TRUE(),
FALSE()
)</f>
        <v>0</v>
      </c>
      <c r="AD426" s="85" t="b">
        <f ca="1">IF(
COUNTIFS(
PreferredList[Security_name],PreferredList[[#This Row],[Security_name]],
PreferredList[Fund_privateclient_or_AIM],"Addition",
PreferredList[Date_of_change],"&lt;="&amp;'2 Preferred List (Summary)'!$B$5) +
COUNTIFS(
PreferredList[Security_name],PreferredList[[#This Row],[Security_name]],
PreferredList[Fund_privateclient_or_AIM],"Addition",
PreferredList[Date_of_change],"")
 &gt;
COUNTIFS(PreferredList[Security_name],PreferredList[[#This Row],[Security_name]],
PreferredList[Fund_privateclient_or_AIM],"Removal",
PreferredList[Date_of_change],"&lt;="&amp;'2 Preferred List (Summary)'!$B$5) +
COUNTIFS(
PreferredList[Security_name],PreferredList[[#This Row],[Security_name]],
PreferredList[Fund_privateclient_or_AIM],"Remove",
PreferredList[Date_of_change],""),
TRUE(),
FALSE()
)</f>
        <v>1</v>
      </c>
    </row>
  </sheetData>
  <sheetProtection sort="0" autoFilter="0"/>
  <phoneticPr fontId="2" type="noConversion"/>
  <conditionalFormatting sqref="M427:M1048576 R1:R426">
    <cfRule type="containsText" dxfId="117" priority="62" operator="containsText" text="Addition">
      <formula>NOT(ISERROR(SEARCH("Addition",M1)))</formula>
    </cfRule>
    <cfRule type="containsText" dxfId="116" priority="74" operator="containsText" text="Removal">
      <formula>NOT(ISERROR(SEARCH("Removal",M1)))</formula>
    </cfRule>
  </conditionalFormatting>
  <conditionalFormatting sqref="N427:N1048576 S1:S426">
    <cfRule type="containsText" dxfId="115" priority="61" operator="containsText" text="Addition">
      <formula>NOT(ISERROR(SEARCH("Addition",N1)))</formula>
    </cfRule>
    <cfRule type="containsText" dxfId="114" priority="73" operator="containsText" text="Removal">
      <formula>NOT(ISERROR(SEARCH("Removal",N1)))</formula>
    </cfRule>
  </conditionalFormatting>
  <conditionalFormatting sqref="O427:O1048576 T1:T426">
    <cfRule type="containsText" dxfId="113" priority="60" operator="containsText" text="Addition">
      <formula>NOT(ISERROR(SEARCH("Addition",O1)))</formula>
    </cfRule>
    <cfRule type="containsText" dxfId="112" priority="72" operator="containsText" text="Removal">
      <formula>NOT(ISERROR(SEARCH("Removal",O1)))</formula>
    </cfRule>
  </conditionalFormatting>
  <conditionalFormatting sqref="P427:P1048576 U1:U426">
    <cfRule type="containsText" dxfId="111" priority="59" operator="containsText" text="Addition">
      <formula>NOT(ISERROR(SEARCH("Addition",P1)))</formula>
    </cfRule>
    <cfRule type="containsText" dxfId="110" priority="71" operator="containsText" text="Removal">
      <formula>NOT(ISERROR(SEARCH("Removal",P1)))</formula>
    </cfRule>
  </conditionalFormatting>
  <conditionalFormatting sqref="Q427:Q1048576 V1:V426">
    <cfRule type="containsText" dxfId="109" priority="58" operator="containsText" text="Addition">
      <formula>NOT(ISERROR(SEARCH("Addition",Q1)))</formula>
    </cfRule>
    <cfRule type="containsText" dxfId="108" priority="70" operator="containsText" text="Removal">
      <formula>NOT(ISERROR(SEARCH("Removal",Q1)))</formula>
    </cfRule>
  </conditionalFormatting>
  <conditionalFormatting sqref="R427:R1048576 W1:W426">
    <cfRule type="containsText" dxfId="107" priority="57" operator="containsText" text="Addition">
      <formula>NOT(ISERROR(SEARCH("Addition",R1)))</formula>
    </cfRule>
    <cfRule type="containsText" dxfId="106" priority="69" operator="containsText" text="Removal">
      <formula>NOT(ISERROR(SEARCH("Removal",R1)))</formula>
    </cfRule>
  </conditionalFormatting>
  <dataValidations count="4">
    <dataValidation type="list" allowBlank="1" showInputMessage="1" showErrorMessage="1" sqref="G2:G426" xr:uid="{D1045244-EEEB-4593-964B-2305C002F20B}">
      <formula1>"Complete addition, Partial addition, Complete removal, Partial removal"</formula1>
    </dataValidation>
    <dataValidation type="list" allowBlank="1" showInputMessage="1" showErrorMessage="1" sqref="R2:W426" xr:uid="{4A47BDF0-4793-4791-88D3-EC8FC955A62E}">
      <formula1>"Addition, Removal"</formula1>
    </dataValidation>
    <dataValidation type="list" allowBlank="1" showInputMessage="1" showErrorMessage="1" sqref="F2:F426" xr:uid="{69082CDD-EEEC-4698-8985-1C0ECC30A1E4}">
      <formula1>"Equity, Bond, Gold, Investment Trust"</formula1>
    </dataValidation>
    <dataValidation type="list" allowBlank="1" showInputMessage="1" showErrorMessage="1" sqref="L2:L426" xr:uid="{5AA6A414-5F45-4F96-80A2-4FB06465A5E3}">
      <formula1>"UK, UK AIM, Europe, US or Canada, Japan, Australia or NZ, EM: Africa, EM: Asia, EM: Europe, EM: LatAm, EM: Oceania"</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containsText" priority="75" operator="containsText" id="{56026355-8F73-4028-A1A1-7002AD721E63}">
            <xm:f>NOT(ISERROR(SEARCH("Addition",D1)))</xm:f>
            <xm:f>"Addition"</xm:f>
            <x14:dxf>
              <fill>
                <patternFill>
                  <bgColor theme="9" tint="0.79998168889431442"/>
                </patternFill>
              </fill>
            </x14:dxf>
          </x14:cfRule>
          <x14:cfRule type="containsText" priority="76" operator="containsText" id="{8DFD50B9-7B45-491F-A85F-798FAA31047E}">
            <xm:f>NOT(ISERROR(SEARCH("Removal",D1)))</xm:f>
            <xm:f>"Removal"</xm:f>
            <x14:dxf>
              <fill>
                <patternFill>
                  <bgColor theme="5" tint="0.79998168889431442"/>
                </patternFill>
              </fill>
            </x14:dxf>
          </x14:cfRule>
          <xm:sqref>G55 G40 G33:G38 G23:G27 G368 G370:G380 G58:G254 G256:G366 D427:D1048576 G382:G426 G44:G50 G1:G21</xm:sqref>
        </x14:conditionalFormatting>
        <x14:conditionalFormatting xmlns:xm="http://schemas.microsoft.com/office/excel/2006/main">
          <x14:cfRule type="containsText" priority="37" operator="containsText" id="{6288B860-DAE7-410F-9613-1055FE895C5C}">
            <xm:f>NOT(ISERROR(SEARCH("Addition",G57)))</xm:f>
            <xm:f>"Addition"</xm:f>
            <x14:dxf>
              <fill>
                <patternFill>
                  <bgColor theme="9" tint="0.79998168889431442"/>
                </patternFill>
              </fill>
            </x14:dxf>
          </x14:cfRule>
          <x14:cfRule type="containsText" priority="38" operator="containsText" id="{64446EE8-7E94-4F34-AE40-B01CDC50E60D}">
            <xm:f>NOT(ISERROR(SEARCH("Removal",G57)))</xm:f>
            <xm:f>"Removal"</xm:f>
            <x14:dxf>
              <fill>
                <patternFill>
                  <bgColor theme="5" tint="0.79998168889431442"/>
                </patternFill>
              </fill>
            </x14:dxf>
          </x14:cfRule>
          <xm:sqref>G57</xm:sqref>
        </x14:conditionalFormatting>
        <x14:conditionalFormatting xmlns:xm="http://schemas.microsoft.com/office/excel/2006/main">
          <x14:cfRule type="containsText" priority="35" operator="containsText" id="{F149D76A-A8CA-4B73-9189-8115ED4953EF}">
            <xm:f>NOT(ISERROR(SEARCH("Addition",G56)))</xm:f>
            <xm:f>"Addition"</xm:f>
            <x14:dxf>
              <fill>
                <patternFill>
                  <bgColor theme="9" tint="0.79998168889431442"/>
                </patternFill>
              </fill>
            </x14:dxf>
          </x14:cfRule>
          <x14:cfRule type="containsText" priority="36" operator="containsText" id="{E9A55835-CC83-4A42-9AAD-3E695255B98C}">
            <xm:f>NOT(ISERROR(SEARCH("Removal",G56)))</xm:f>
            <xm:f>"Removal"</xm:f>
            <x14:dxf>
              <fill>
                <patternFill>
                  <bgColor theme="5" tint="0.79998168889431442"/>
                </patternFill>
              </fill>
            </x14:dxf>
          </x14:cfRule>
          <xm:sqref>G56</xm:sqref>
        </x14:conditionalFormatting>
        <x14:conditionalFormatting xmlns:xm="http://schemas.microsoft.com/office/excel/2006/main">
          <x14:cfRule type="containsText" priority="33" operator="containsText" id="{B8A36C51-950A-454D-AD8C-AC7AB59792A3}">
            <xm:f>NOT(ISERROR(SEARCH("Addition",G54)))</xm:f>
            <xm:f>"Addition"</xm:f>
            <x14:dxf>
              <fill>
                <patternFill>
                  <bgColor theme="9" tint="0.79998168889431442"/>
                </patternFill>
              </fill>
            </x14:dxf>
          </x14:cfRule>
          <x14:cfRule type="containsText" priority="34" operator="containsText" id="{73AE6B38-7C8C-48A6-83F3-8267CE66B82A}">
            <xm:f>NOT(ISERROR(SEARCH("Removal",G54)))</xm:f>
            <xm:f>"Removal"</xm:f>
            <x14:dxf>
              <fill>
                <patternFill>
                  <bgColor theme="5" tint="0.79998168889431442"/>
                </patternFill>
              </fill>
            </x14:dxf>
          </x14:cfRule>
          <xm:sqref>G54</xm:sqref>
        </x14:conditionalFormatting>
        <x14:conditionalFormatting xmlns:xm="http://schemas.microsoft.com/office/excel/2006/main">
          <x14:cfRule type="containsText" priority="31" operator="containsText" id="{98668CF6-9E11-41A7-821C-74517FD802BC}">
            <xm:f>NOT(ISERROR(SEARCH("Addition",G53)))</xm:f>
            <xm:f>"Addition"</xm:f>
            <x14:dxf>
              <fill>
                <patternFill>
                  <bgColor theme="9" tint="0.79998168889431442"/>
                </patternFill>
              </fill>
            </x14:dxf>
          </x14:cfRule>
          <x14:cfRule type="containsText" priority="32" operator="containsText" id="{5564FC23-378A-4D1A-A8EF-79AF8859FF96}">
            <xm:f>NOT(ISERROR(SEARCH("Removal",G53)))</xm:f>
            <xm:f>"Removal"</xm:f>
            <x14:dxf>
              <fill>
                <patternFill>
                  <bgColor theme="5" tint="0.79998168889431442"/>
                </patternFill>
              </fill>
            </x14:dxf>
          </x14:cfRule>
          <xm:sqref>G53</xm:sqref>
        </x14:conditionalFormatting>
        <x14:conditionalFormatting xmlns:xm="http://schemas.microsoft.com/office/excel/2006/main">
          <x14:cfRule type="containsText" priority="29" operator="containsText" id="{D976D246-18F5-416D-A2D1-25D3E26B4ADC}">
            <xm:f>NOT(ISERROR(SEARCH("Addition",G52)))</xm:f>
            <xm:f>"Addition"</xm:f>
            <x14:dxf>
              <fill>
                <patternFill>
                  <bgColor theme="9" tint="0.79998168889431442"/>
                </patternFill>
              </fill>
            </x14:dxf>
          </x14:cfRule>
          <x14:cfRule type="containsText" priority="30" operator="containsText" id="{7947FAF3-E356-42A6-8FCD-7E4287F779F9}">
            <xm:f>NOT(ISERROR(SEARCH("Removal",G52)))</xm:f>
            <xm:f>"Removal"</xm:f>
            <x14:dxf>
              <fill>
                <patternFill>
                  <bgColor theme="5" tint="0.79998168889431442"/>
                </patternFill>
              </fill>
            </x14:dxf>
          </x14:cfRule>
          <xm:sqref>G52</xm:sqref>
        </x14:conditionalFormatting>
        <x14:conditionalFormatting xmlns:xm="http://schemas.microsoft.com/office/excel/2006/main">
          <x14:cfRule type="containsText" priority="27" operator="containsText" id="{2E514181-98F9-4278-A22E-EE4E54AB8FDE}">
            <xm:f>NOT(ISERROR(SEARCH("Addition",G51)))</xm:f>
            <xm:f>"Addition"</xm:f>
            <x14:dxf>
              <fill>
                <patternFill>
                  <bgColor theme="9" tint="0.79998168889431442"/>
                </patternFill>
              </fill>
            </x14:dxf>
          </x14:cfRule>
          <x14:cfRule type="containsText" priority="28" operator="containsText" id="{8C460A8D-C89A-4AB4-9CB4-DB6D00899A40}">
            <xm:f>NOT(ISERROR(SEARCH("Removal",G51)))</xm:f>
            <xm:f>"Removal"</xm:f>
            <x14:dxf>
              <fill>
                <patternFill>
                  <bgColor theme="5" tint="0.79998168889431442"/>
                </patternFill>
              </fill>
            </x14:dxf>
          </x14:cfRule>
          <xm:sqref>G51</xm:sqref>
        </x14:conditionalFormatting>
        <x14:conditionalFormatting xmlns:xm="http://schemas.microsoft.com/office/excel/2006/main">
          <x14:cfRule type="containsText" priority="25" operator="containsText" id="{70DDFDD0-20AD-412A-89E6-DAD01C8FD79A}">
            <xm:f>NOT(ISERROR(SEARCH("Addition",G43)))</xm:f>
            <xm:f>"Addition"</xm:f>
            <x14:dxf>
              <fill>
                <patternFill>
                  <bgColor theme="9" tint="0.79998168889431442"/>
                </patternFill>
              </fill>
            </x14:dxf>
          </x14:cfRule>
          <x14:cfRule type="containsText" priority="26" operator="containsText" id="{A3DD310D-C1D4-4186-93D2-F6175390DBE0}">
            <xm:f>NOT(ISERROR(SEARCH("Removal",G43)))</xm:f>
            <xm:f>"Removal"</xm:f>
            <x14:dxf>
              <fill>
                <patternFill>
                  <bgColor theme="5" tint="0.79998168889431442"/>
                </patternFill>
              </fill>
            </x14:dxf>
          </x14:cfRule>
          <xm:sqref>G43</xm:sqref>
        </x14:conditionalFormatting>
        <x14:conditionalFormatting xmlns:xm="http://schemas.microsoft.com/office/excel/2006/main">
          <x14:cfRule type="containsText" priority="23" operator="containsText" id="{27816531-846A-4DD9-901A-A9316FDE3B8F}">
            <xm:f>NOT(ISERROR(SEARCH("Addition",G41)))</xm:f>
            <xm:f>"Addition"</xm:f>
            <x14:dxf>
              <fill>
                <patternFill>
                  <bgColor theme="9" tint="0.79998168889431442"/>
                </patternFill>
              </fill>
            </x14:dxf>
          </x14:cfRule>
          <x14:cfRule type="containsText" priority="24" operator="containsText" id="{027E17BF-B6EF-4B44-98B7-D98FF6BC0540}">
            <xm:f>NOT(ISERROR(SEARCH("Removal",G41)))</xm:f>
            <xm:f>"Removal"</xm:f>
            <x14:dxf>
              <fill>
                <patternFill>
                  <bgColor theme="5" tint="0.79998168889431442"/>
                </patternFill>
              </fill>
            </x14:dxf>
          </x14:cfRule>
          <xm:sqref>G41:G42</xm:sqref>
        </x14:conditionalFormatting>
        <x14:conditionalFormatting xmlns:xm="http://schemas.microsoft.com/office/excel/2006/main">
          <x14:cfRule type="containsText" priority="21" operator="containsText" id="{930C0BC8-FB53-493C-AE37-9E1C8B9878E5}">
            <xm:f>NOT(ISERROR(SEARCH("Addition",G39)))</xm:f>
            <xm:f>"Addition"</xm:f>
            <x14:dxf>
              <fill>
                <patternFill>
                  <bgColor theme="9" tint="0.79998168889431442"/>
                </patternFill>
              </fill>
            </x14:dxf>
          </x14:cfRule>
          <x14:cfRule type="containsText" priority="22" operator="containsText" id="{CC3BB537-A32A-4DB2-948C-65473ED823DA}">
            <xm:f>NOT(ISERROR(SEARCH("Removal",G39)))</xm:f>
            <xm:f>"Removal"</xm:f>
            <x14:dxf>
              <fill>
                <patternFill>
                  <bgColor theme="5" tint="0.79998168889431442"/>
                </patternFill>
              </fill>
            </x14:dxf>
          </x14:cfRule>
          <xm:sqref>G39</xm:sqref>
        </x14:conditionalFormatting>
        <x14:conditionalFormatting xmlns:xm="http://schemas.microsoft.com/office/excel/2006/main">
          <x14:cfRule type="containsText" priority="19" operator="containsText" id="{30A3B150-FB72-45AC-91B1-0E372017B170}">
            <xm:f>NOT(ISERROR(SEARCH("Addition",G32)))</xm:f>
            <xm:f>"Addition"</xm:f>
            <x14:dxf>
              <fill>
                <patternFill>
                  <bgColor theme="9" tint="0.79998168889431442"/>
                </patternFill>
              </fill>
            </x14:dxf>
          </x14:cfRule>
          <x14:cfRule type="containsText" priority="20" operator="containsText" id="{F3B986E7-4188-4056-B483-137DDCFE2601}">
            <xm:f>NOT(ISERROR(SEARCH("Removal",G32)))</xm:f>
            <xm:f>"Removal"</xm:f>
            <x14:dxf>
              <fill>
                <patternFill>
                  <bgColor theme="5" tint="0.79998168889431442"/>
                </patternFill>
              </fill>
            </x14:dxf>
          </x14:cfRule>
          <xm:sqref>G32</xm:sqref>
        </x14:conditionalFormatting>
        <x14:conditionalFormatting xmlns:xm="http://schemas.microsoft.com/office/excel/2006/main">
          <x14:cfRule type="containsText" priority="17" operator="containsText" id="{788DE338-9206-477B-9C2D-3592FA542F14}">
            <xm:f>NOT(ISERROR(SEARCH("Addition",G31)))</xm:f>
            <xm:f>"Addition"</xm:f>
            <x14:dxf>
              <fill>
                <patternFill>
                  <bgColor theme="9" tint="0.79998168889431442"/>
                </patternFill>
              </fill>
            </x14:dxf>
          </x14:cfRule>
          <x14:cfRule type="containsText" priority="18" operator="containsText" id="{9CC91C46-1218-428B-82A8-981FC6C319AE}">
            <xm:f>NOT(ISERROR(SEARCH("Removal",G31)))</xm:f>
            <xm:f>"Removal"</xm:f>
            <x14:dxf>
              <fill>
                <patternFill>
                  <bgColor theme="5" tint="0.79998168889431442"/>
                </patternFill>
              </fill>
            </x14:dxf>
          </x14:cfRule>
          <xm:sqref>G31</xm:sqref>
        </x14:conditionalFormatting>
        <x14:conditionalFormatting xmlns:xm="http://schemas.microsoft.com/office/excel/2006/main">
          <x14:cfRule type="containsText" priority="15" operator="containsText" id="{69313092-7731-45D0-9731-C03D60241068}">
            <xm:f>NOT(ISERROR(SEARCH("Addition",G30)))</xm:f>
            <xm:f>"Addition"</xm:f>
            <x14:dxf>
              <fill>
                <patternFill>
                  <bgColor theme="9" tint="0.79998168889431442"/>
                </patternFill>
              </fill>
            </x14:dxf>
          </x14:cfRule>
          <x14:cfRule type="containsText" priority="16" operator="containsText" id="{C1FA8180-56BD-4284-ABA2-C09B8E0E1675}">
            <xm:f>NOT(ISERROR(SEARCH("Removal",G30)))</xm:f>
            <xm:f>"Removal"</xm:f>
            <x14:dxf>
              <fill>
                <patternFill>
                  <bgColor theme="5" tint="0.79998168889431442"/>
                </patternFill>
              </fill>
            </x14:dxf>
          </x14:cfRule>
          <xm:sqref>G30</xm:sqref>
        </x14:conditionalFormatting>
        <x14:conditionalFormatting xmlns:xm="http://schemas.microsoft.com/office/excel/2006/main">
          <x14:cfRule type="containsText" priority="13" operator="containsText" id="{CD37EB9C-D967-439E-8759-E98EE113565A}">
            <xm:f>NOT(ISERROR(SEARCH("Addition",G29)))</xm:f>
            <xm:f>"Addition"</xm:f>
            <x14:dxf>
              <fill>
                <patternFill>
                  <bgColor theme="9" tint="0.79998168889431442"/>
                </patternFill>
              </fill>
            </x14:dxf>
          </x14:cfRule>
          <x14:cfRule type="containsText" priority="14" operator="containsText" id="{4C42AD3D-4A31-4F7C-A541-0E70259FE267}">
            <xm:f>NOT(ISERROR(SEARCH("Removal",G29)))</xm:f>
            <xm:f>"Removal"</xm:f>
            <x14:dxf>
              <fill>
                <patternFill>
                  <bgColor theme="5" tint="0.79998168889431442"/>
                </patternFill>
              </fill>
            </x14:dxf>
          </x14:cfRule>
          <xm:sqref>G29</xm:sqref>
        </x14:conditionalFormatting>
        <x14:conditionalFormatting xmlns:xm="http://schemas.microsoft.com/office/excel/2006/main">
          <x14:cfRule type="containsText" priority="11" operator="containsText" id="{C65EBC1F-CFC1-42E1-BD73-D089A4C9F82F}">
            <xm:f>NOT(ISERROR(SEARCH("Addition",G28)))</xm:f>
            <xm:f>"Addition"</xm:f>
            <x14:dxf>
              <fill>
                <patternFill>
                  <bgColor theme="9" tint="0.79998168889431442"/>
                </patternFill>
              </fill>
            </x14:dxf>
          </x14:cfRule>
          <x14:cfRule type="containsText" priority="12" operator="containsText" id="{3B749469-8A23-4E63-9D69-6F694D39688E}">
            <xm:f>NOT(ISERROR(SEARCH("Removal",G28)))</xm:f>
            <xm:f>"Removal"</xm:f>
            <x14:dxf>
              <fill>
                <patternFill>
                  <bgColor theme="5" tint="0.79998168889431442"/>
                </patternFill>
              </fill>
            </x14:dxf>
          </x14:cfRule>
          <xm:sqref>G28</xm:sqref>
        </x14:conditionalFormatting>
        <x14:conditionalFormatting xmlns:xm="http://schemas.microsoft.com/office/excel/2006/main">
          <x14:cfRule type="containsText" priority="9" operator="containsText" id="{634EAE13-1492-469C-B81A-CD87FF42165F}">
            <xm:f>NOT(ISERROR(SEARCH("Addition",G22)))</xm:f>
            <xm:f>"Addition"</xm:f>
            <x14:dxf>
              <fill>
                <patternFill>
                  <bgColor theme="9" tint="0.79998168889431442"/>
                </patternFill>
              </fill>
            </x14:dxf>
          </x14:cfRule>
          <x14:cfRule type="containsText" priority="10" operator="containsText" id="{597B386B-4B49-40B8-A52C-F883C600EBB0}">
            <xm:f>NOT(ISERROR(SEARCH("Removal",G22)))</xm:f>
            <xm:f>"Removal"</xm:f>
            <x14:dxf>
              <fill>
                <patternFill>
                  <bgColor theme="5" tint="0.79998168889431442"/>
                </patternFill>
              </fill>
            </x14:dxf>
          </x14:cfRule>
          <xm:sqref>G22</xm:sqref>
        </x14:conditionalFormatting>
        <x14:conditionalFormatting xmlns:xm="http://schemas.microsoft.com/office/excel/2006/main">
          <x14:cfRule type="containsText" priority="7" operator="containsText" id="{6695D8DB-809A-4263-BF79-C953C2B63417}">
            <xm:f>NOT(ISERROR(SEARCH("Addition",G367)))</xm:f>
            <xm:f>"Addition"</xm:f>
            <x14:dxf>
              <fill>
                <patternFill>
                  <bgColor theme="9" tint="0.79998168889431442"/>
                </patternFill>
              </fill>
            </x14:dxf>
          </x14:cfRule>
          <x14:cfRule type="containsText" priority="8" operator="containsText" id="{CCE5BCFB-4096-4B60-8DB2-F3BF73FD9493}">
            <xm:f>NOT(ISERROR(SEARCH("Removal",G367)))</xm:f>
            <xm:f>"Removal"</xm:f>
            <x14:dxf>
              <fill>
                <patternFill>
                  <bgColor theme="5" tint="0.79998168889431442"/>
                </patternFill>
              </fill>
            </x14:dxf>
          </x14:cfRule>
          <xm:sqref>G367</xm:sqref>
        </x14:conditionalFormatting>
        <x14:conditionalFormatting xmlns:xm="http://schemas.microsoft.com/office/excel/2006/main">
          <x14:cfRule type="containsText" priority="5" operator="containsText" id="{F9FEF35B-C8BB-4B92-A54C-C34312CD89DE}">
            <xm:f>NOT(ISERROR(SEARCH("Addition",G369)))</xm:f>
            <xm:f>"Addition"</xm:f>
            <x14:dxf>
              <fill>
                <patternFill>
                  <bgColor theme="9" tint="0.79998168889431442"/>
                </patternFill>
              </fill>
            </x14:dxf>
          </x14:cfRule>
          <x14:cfRule type="containsText" priority="6" operator="containsText" id="{39420CC9-55DF-427E-B7A2-7EFD62F24AE2}">
            <xm:f>NOT(ISERROR(SEARCH("Removal",G369)))</xm:f>
            <xm:f>"Removal"</xm:f>
            <x14:dxf>
              <fill>
                <patternFill>
                  <bgColor theme="5" tint="0.79998168889431442"/>
                </patternFill>
              </fill>
            </x14:dxf>
          </x14:cfRule>
          <xm:sqref>G369</xm:sqref>
        </x14:conditionalFormatting>
        <x14:conditionalFormatting xmlns:xm="http://schemas.microsoft.com/office/excel/2006/main">
          <x14:cfRule type="containsText" priority="3" operator="containsText" id="{43A77500-0ED9-42B7-9A4E-0E7558D8EA41}">
            <xm:f>NOT(ISERROR(SEARCH("Addition",G381)))</xm:f>
            <xm:f>"Addition"</xm:f>
            <x14:dxf>
              <fill>
                <patternFill>
                  <bgColor theme="9" tint="0.79998168889431442"/>
                </patternFill>
              </fill>
            </x14:dxf>
          </x14:cfRule>
          <x14:cfRule type="containsText" priority="4" operator="containsText" id="{EA4AB722-7C25-4920-B99B-4EBE76F72B35}">
            <xm:f>NOT(ISERROR(SEARCH("Removal",G381)))</xm:f>
            <xm:f>"Removal"</xm:f>
            <x14:dxf>
              <fill>
                <patternFill>
                  <bgColor theme="5" tint="0.79998168889431442"/>
                </patternFill>
              </fill>
            </x14:dxf>
          </x14:cfRule>
          <xm:sqref>G381</xm:sqref>
        </x14:conditionalFormatting>
        <x14:conditionalFormatting xmlns:xm="http://schemas.microsoft.com/office/excel/2006/main">
          <x14:cfRule type="containsText" priority="1" operator="containsText" id="{9DEFD820-4800-4702-9B22-04D5F753E878}">
            <xm:f>NOT(ISERROR(SEARCH("Addition",G255)))</xm:f>
            <xm:f>"Addition"</xm:f>
            <x14:dxf>
              <fill>
                <patternFill>
                  <bgColor theme="9" tint="0.79998168889431442"/>
                </patternFill>
              </fill>
            </x14:dxf>
          </x14:cfRule>
          <x14:cfRule type="containsText" priority="2" operator="containsText" id="{D4F23167-F493-4521-A2FA-C2B18CAF2C59}">
            <xm:f>NOT(ISERROR(SEARCH("Removal",G255)))</xm:f>
            <xm:f>"Removal"</xm:f>
            <x14:dxf>
              <fill>
                <patternFill>
                  <bgColor theme="5" tint="0.79998168889431442"/>
                </patternFill>
              </fill>
            </x14:dxf>
          </x14:cfRule>
          <xm:sqref>G255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46C60-6B8C-41F4-B633-6CE39D5ED1A8}">
  <sheetPr codeName="Sheet3"/>
  <dimension ref="A1:V140"/>
  <sheetViews>
    <sheetView showGridLines="0" tabSelected="1" zoomScale="70" zoomScaleNormal="70" workbookViewId="0">
      <pane ySplit="1" topLeftCell="A134" activePane="bottomLeft" state="frozen"/>
      <selection activeCell="B1" sqref="B1"/>
      <selection pane="bottomLeft" activeCell="N137" sqref="N137"/>
    </sheetView>
  </sheetViews>
  <sheetFormatPr defaultColWidth="20.5703125" defaultRowHeight="90" customHeight="1" outlineLevelCol="1" x14ac:dyDescent="0.25"/>
  <cols>
    <col min="1" max="1" width="12.42578125" style="62" bestFit="1" customWidth="1"/>
    <col min="2" max="2" width="12.7109375" style="62" bestFit="1" customWidth="1"/>
    <col min="3" max="3" width="15.5703125" style="62" customWidth="1"/>
    <col min="4" max="4" width="10.5703125" style="62" customWidth="1"/>
    <col min="5" max="8" width="10.5703125" style="62" hidden="1" customWidth="1" outlineLevel="1"/>
    <col min="9" max="9" width="10.5703125" style="61" hidden="1" customWidth="1" outlineLevel="1"/>
    <col min="10" max="10" width="10.5703125" style="62" hidden="1" customWidth="1" outlineLevel="1"/>
    <col min="11" max="11" width="55.28515625" style="63" bestFit="1" customWidth="1" collapsed="1"/>
    <col min="12" max="14" width="15.5703125" style="62" customWidth="1"/>
    <col min="15" max="17" width="50.5703125" style="62" customWidth="1"/>
    <col min="18" max="21" width="50.5703125" style="62" hidden="1" customWidth="1" outlineLevel="1"/>
    <col min="22" max="22" width="50.5703125" style="62" customWidth="1" collapsed="1"/>
    <col min="23" max="16384" width="20.5703125" style="62"/>
  </cols>
  <sheetData>
    <row r="1" spans="1:22" ht="60" customHeight="1" x14ac:dyDescent="0.25">
      <c r="A1" s="61" t="s">
        <v>733</v>
      </c>
      <c r="B1" s="62" t="s">
        <v>726</v>
      </c>
      <c r="C1" s="62" t="s">
        <v>748</v>
      </c>
      <c r="D1" s="62" t="s">
        <v>747</v>
      </c>
      <c r="E1" s="62" t="s">
        <v>727</v>
      </c>
      <c r="F1" s="62" t="s">
        <v>728</v>
      </c>
      <c r="G1" s="62" t="s">
        <v>729</v>
      </c>
      <c r="H1" s="62" t="s">
        <v>730</v>
      </c>
      <c r="I1" s="62" t="s">
        <v>731</v>
      </c>
      <c r="J1" s="62" t="s">
        <v>732</v>
      </c>
      <c r="K1" s="63" t="s">
        <v>736</v>
      </c>
      <c r="L1" s="63" t="s">
        <v>785</v>
      </c>
      <c r="M1" s="62" t="s">
        <v>746</v>
      </c>
      <c r="N1" s="62" t="s">
        <v>734</v>
      </c>
      <c r="O1" s="62" t="s">
        <v>735</v>
      </c>
      <c r="P1" s="62" t="s">
        <v>745</v>
      </c>
      <c r="Q1" s="62" t="s">
        <v>1346</v>
      </c>
      <c r="R1" s="62" t="s">
        <v>737</v>
      </c>
      <c r="S1" s="62" t="s">
        <v>738</v>
      </c>
      <c r="T1" s="62" t="s">
        <v>739</v>
      </c>
      <c r="U1" s="62" t="s">
        <v>740</v>
      </c>
      <c r="V1" s="62" t="s">
        <v>741</v>
      </c>
    </row>
    <row r="2" spans="1:22" ht="90" customHeight="1" x14ac:dyDescent="0.25">
      <c r="A2" s="61">
        <v>44942</v>
      </c>
      <c r="B2" s="62" t="s">
        <v>1348</v>
      </c>
      <c r="C2" s="71" t="str">
        <f>_xlfn.XLOOKUP(InvestmentCase[[#This Row],[Bloomberg ticker]],PreferredList[Bloomberg_ticker],PreferredList[Security_name])</f>
        <v>Sinbon Electronics</v>
      </c>
      <c r="D2" s="71" t="b">
        <f ca="1">_xlfn.XLOOKUP(InvestmentCase[[#This Row],[Bloomberg ticker]],PreferredList[Bloomberg_ticker], PreferredList[Preferred_list_exists])</f>
        <v>1</v>
      </c>
      <c r="E2" s="71" t="b">
        <f ca="1">_xlfn.XLOOKUP(InvestmentCase[[#This Row],[Bloomberg ticker]],PreferredList[Bloomberg_ticker], PreferredList[Fund_balanced_exists])</f>
        <v>0</v>
      </c>
      <c r="F2" s="71" t="b">
        <f ca="1">_xlfn.XLOOKUP(InvestmentCase[[#This Row],[Bloomberg ticker]],PreferredList[Bloomberg_ticker], PreferredList[Fund_income_exists])</f>
        <v>0</v>
      </c>
      <c r="G2" s="71" t="b">
        <f ca="1">_xlfn.XLOOKUP(InvestmentCase[[#This Row],[Bloomberg ticker]],PreferredList[Bloomberg_ticker], PreferredList[Fund_htt_exists])</f>
        <v>0</v>
      </c>
      <c r="H2" s="71" t="b">
        <f ca="1">_xlfn.XLOOKUP(InvestmentCase[[#This Row],[Bloomberg ticker]],PreferredList[Bloomberg_ticker], PreferredList[Fund_smallercompanies_exists])</f>
        <v>0</v>
      </c>
      <c r="I2" s="71" t="b">
        <f ca="1">_xlfn.XLOOKUP(InvestmentCase[[#This Row],[Bloomberg ticker]],PreferredList[Bloomberg_ticker], PreferredList[Fund_emergingmarkets_exists])</f>
        <v>1</v>
      </c>
      <c r="J2" s="71" t="b">
        <f ca="1">_xlfn.XLOOKUP(InvestmentCase[[#This Row],[Bloomberg ticker]],PreferredList[Bloomberg_ticker], PreferredList[Fund_privateclient_or_AIM_exists])</f>
        <v>0</v>
      </c>
      <c r="K2" s="95"/>
      <c r="L2" s="95"/>
      <c r="M2" s="62" t="s">
        <v>758</v>
      </c>
      <c r="N2" s="62" t="s">
        <v>798</v>
      </c>
      <c r="O2" s="62" t="s">
        <v>1350</v>
      </c>
      <c r="V2" s="96" t="e">
        <f>IF(_xlfn.XLOOKUP(InvestmentCase[[#This Row],[Bloomberg ticker]],'[3]4 Ratios log (START w. Macro)'!$D:$D,'[3]4 Ratios log (START w. Macro)'!$J:$J) = 0, "-", _xlfn.XLOOKUP(InvestmentCase[[#This Row],[Bloomberg ticker]],'[3]4 Ratios log (START w. Macro)'!$D:$D,'[3]4 Ratios log (START w. Macro)'!$J:$J))</f>
        <v>#N/A</v>
      </c>
    </row>
    <row r="3" spans="1:22" ht="90" customHeight="1" x14ac:dyDescent="0.25">
      <c r="A3" s="61">
        <v>44861</v>
      </c>
      <c r="B3" s="62" t="s">
        <v>1317</v>
      </c>
      <c r="C3" s="71" t="str">
        <f>_xlfn.XLOOKUP(InvestmentCase[[#This Row],[Bloomberg ticker]],PreferredList[Bloomberg_ticker],PreferredList[Security_name])</f>
        <v>Tokyo Ohka Kogyo</v>
      </c>
      <c r="D3" s="71" t="b">
        <f ca="1">_xlfn.XLOOKUP(InvestmentCase[[#This Row],[Bloomberg ticker]],PreferredList[Bloomberg_ticker], PreferredList[Preferred_list_exists])</f>
        <v>1</v>
      </c>
      <c r="E3" s="71" t="b">
        <f ca="1">_xlfn.XLOOKUP(InvestmentCase[[#This Row],[Bloomberg ticker]],PreferredList[Bloomberg_ticker], PreferredList[Fund_balanced_exists])</f>
        <v>0</v>
      </c>
      <c r="F3" s="71" t="b">
        <f ca="1">_xlfn.XLOOKUP(InvestmentCase[[#This Row],[Bloomberg ticker]],PreferredList[Bloomberg_ticker], PreferredList[Fund_income_exists])</f>
        <v>0</v>
      </c>
      <c r="G3" s="71" t="b">
        <f ca="1">_xlfn.XLOOKUP(InvestmentCase[[#This Row],[Bloomberg ticker]],PreferredList[Bloomberg_ticker], PreferredList[Fund_htt_exists])</f>
        <v>0</v>
      </c>
      <c r="H3" s="71" t="b">
        <f ca="1">_xlfn.XLOOKUP(InvestmentCase[[#This Row],[Bloomberg ticker]],PreferredList[Bloomberg_ticker], PreferredList[Fund_smallercompanies_exists])</f>
        <v>1</v>
      </c>
      <c r="I3" s="71" t="b">
        <f ca="1">_xlfn.XLOOKUP(InvestmentCase[[#This Row],[Bloomberg ticker]],PreferredList[Bloomberg_ticker], PreferredList[Fund_emergingmarkets_exists])</f>
        <v>0</v>
      </c>
      <c r="J3" s="71" t="b">
        <f ca="1">_xlfn.XLOOKUP(InvestmentCase[[#This Row],[Bloomberg ticker]],PreferredList[Bloomberg_ticker], PreferredList[Fund_privateclient_or_AIM_exists])</f>
        <v>0</v>
      </c>
      <c r="K3" s="95" t="s">
        <v>1331</v>
      </c>
      <c r="L3" s="95" t="s">
        <v>790</v>
      </c>
      <c r="M3" s="62" t="s">
        <v>758</v>
      </c>
      <c r="N3" s="62" t="s">
        <v>742</v>
      </c>
      <c r="O3" s="62" t="s">
        <v>1324</v>
      </c>
      <c r="V3" s="96" t="str">
        <f>IF(_xlfn.XLOOKUP(InvestmentCase[[#This Row],[Bloomberg ticker]],'[3]4 Ratios log (START w. Macro)'!$D:$D,'[3]4 Ratios log (START w. Macro)'!$J:$J) = 0, "-", _xlfn.XLOOKUP(InvestmentCase[[#This Row],[Bloomberg ticker]],'[3]4 Ratios log (START w. Macro)'!$D:$D,'[3]4 Ratios log (START w. Macro)'!$J:$J))</f>
        <v>Hold</v>
      </c>
    </row>
    <row r="4" spans="1:22" ht="90" customHeight="1" x14ac:dyDescent="0.25">
      <c r="A4" s="61">
        <v>44846</v>
      </c>
      <c r="B4" s="62" t="s">
        <v>1307</v>
      </c>
      <c r="C4" s="71" t="str">
        <f>_xlfn.XLOOKUP(InvestmentCase[[#This Row],[Bloomberg ticker]],PreferredList[Bloomberg_ticker],PreferredList[Security_name])</f>
        <v>DEME Group</v>
      </c>
      <c r="D4" s="71" t="b">
        <f ca="1">_xlfn.XLOOKUP(InvestmentCase[[#This Row],[Bloomberg ticker]],PreferredList[Bloomberg_ticker], PreferredList[Preferred_list_exists])</f>
        <v>1</v>
      </c>
      <c r="E4" s="71" t="b">
        <f ca="1">_xlfn.XLOOKUP(InvestmentCase[[#This Row],[Bloomberg ticker]],PreferredList[Bloomberg_ticker], PreferredList[Fund_balanced_exists])</f>
        <v>0</v>
      </c>
      <c r="F4" s="71" t="b">
        <f ca="1">_xlfn.XLOOKUP(InvestmentCase[[#This Row],[Bloomberg ticker]],PreferredList[Bloomberg_ticker], PreferredList[Fund_income_exists])</f>
        <v>0</v>
      </c>
      <c r="G4" s="71" t="b">
        <f ca="1">_xlfn.XLOOKUP(InvestmentCase[[#This Row],[Bloomberg ticker]],PreferredList[Bloomberg_ticker], PreferredList[Fund_htt_exists])</f>
        <v>0</v>
      </c>
      <c r="H4" s="71" t="b">
        <f ca="1">_xlfn.XLOOKUP(InvestmentCase[[#This Row],[Bloomberg ticker]],PreferredList[Bloomberg_ticker], PreferredList[Fund_smallercompanies_exists])</f>
        <v>1</v>
      </c>
      <c r="I4" s="71" t="b">
        <f ca="1">_xlfn.XLOOKUP(InvestmentCase[[#This Row],[Bloomberg ticker]],PreferredList[Bloomberg_ticker], PreferredList[Fund_emergingmarkets_exists])</f>
        <v>0</v>
      </c>
      <c r="J4" s="71" t="b">
        <f ca="1">_xlfn.XLOOKUP(InvestmentCase[[#This Row],[Bloomberg ticker]],PreferredList[Bloomberg_ticker], PreferredList[Fund_privateclient_or_AIM_exists])</f>
        <v>0</v>
      </c>
      <c r="K4" s="95" t="s">
        <v>1332</v>
      </c>
      <c r="L4" s="95" t="s">
        <v>793</v>
      </c>
      <c r="M4" s="62" t="s">
        <v>762</v>
      </c>
      <c r="N4" s="62" t="s">
        <v>751</v>
      </c>
      <c r="O4" s="62" t="s">
        <v>1323</v>
      </c>
      <c r="V4" s="96" t="str">
        <f>IF(_xlfn.XLOOKUP(InvestmentCase[[#This Row],[Bloomberg ticker]],'[3]4 Ratios log (START w. Macro)'!$D:$D,'[3]4 Ratios log (START w. Macro)'!$J:$J) = 0, "-", _xlfn.XLOOKUP(InvestmentCase[[#This Row],[Bloomberg ticker]],'[3]4 Ratios log (START w. Macro)'!$D:$D,'[3]4 Ratios log (START w. Macro)'!$J:$J))</f>
        <v>Hold</v>
      </c>
    </row>
    <row r="5" spans="1:22" ht="90" customHeight="1" x14ac:dyDescent="0.25">
      <c r="A5" s="61">
        <v>44846</v>
      </c>
      <c r="B5" s="62" t="s">
        <v>1302</v>
      </c>
      <c r="C5" s="71" t="str">
        <f>_xlfn.XLOOKUP(InvestmentCase[[#This Row],[Bloomberg ticker]],PreferredList[Bloomberg_ticker],PreferredList[Security_name])</f>
        <v>Hermes</v>
      </c>
      <c r="D5" s="71" t="b">
        <f ca="1">_xlfn.XLOOKUP(InvestmentCase[[#This Row],[Bloomberg ticker]],PreferredList[Bloomberg_ticker], PreferredList[Preferred_list_exists])</f>
        <v>1</v>
      </c>
      <c r="E5" s="71" t="b">
        <f ca="1">_xlfn.XLOOKUP(InvestmentCase[[#This Row],[Bloomberg ticker]],PreferredList[Bloomberg_ticker], PreferredList[Fund_balanced_exists])</f>
        <v>1</v>
      </c>
      <c r="F5" s="71" t="b">
        <f ca="1">_xlfn.XLOOKUP(InvestmentCase[[#This Row],[Bloomberg ticker]],PreferredList[Bloomberg_ticker], PreferredList[Fund_income_exists])</f>
        <v>0</v>
      </c>
      <c r="G5" s="71" t="b">
        <f ca="1">_xlfn.XLOOKUP(InvestmentCase[[#This Row],[Bloomberg ticker]],PreferredList[Bloomberg_ticker], PreferredList[Fund_htt_exists])</f>
        <v>0</v>
      </c>
      <c r="H5" s="71" t="b">
        <f ca="1">_xlfn.XLOOKUP(InvestmentCase[[#This Row],[Bloomberg ticker]],PreferredList[Bloomberg_ticker], PreferredList[Fund_smallercompanies_exists])</f>
        <v>0</v>
      </c>
      <c r="I5" s="71" t="b">
        <f ca="1">_xlfn.XLOOKUP(InvestmentCase[[#This Row],[Bloomberg ticker]],PreferredList[Bloomberg_ticker], PreferredList[Fund_emergingmarkets_exists])</f>
        <v>0</v>
      </c>
      <c r="J5" s="71" t="b">
        <f ca="1">_xlfn.XLOOKUP(InvestmentCase[[#This Row],[Bloomberg ticker]],PreferredList[Bloomberg_ticker], PreferredList[Fund_privateclient_or_AIM_exists])</f>
        <v>0</v>
      </c>
      <c r="K5" s="95" t="s">
        <v>1333</v>
      </c>
      <c r="L5" s="95" t="s">
        <v>787</v>
      </c>
      <c r="M5" s="62" t="s">
        <v>763</v>
      </c>
      <c r="N5" s="62" t="s">
        <v>751</v>
      </c>
      <c r="O5" s="62" t="s">
        <v>1304</v>
      </c>
      <c r="V5" s="96" t="str">
        <f>IF(_xlfn.XLOOKUP(InvestmentCase[[#This Row],[Bloomberg ticker]],'[3]4 Ratios log (START w. Macro)'!$D:$D,'[3]4 Ratios log (START w. Macro)'!$J:$J) = 0, "-", _xlfn.XLOOKUP(InvestmentCase[[#This Row],[Bloomberg ticker]],'[3]4 Ratios log (START w. Macro)'!$D:$D,'[3]4 Ratios log (START w. Macro)'!$J:$J))</f>
        <v>Hold</v>
      </c>
    </row>
    <row r="6" spans="1:22" ht="90" customHeight="1" x14ac:dyDescent="0.25">
      <c r="A6" s="61">
        <v>44775</v>
      </c>
      <c r="B6" s="62" t="s">
        <v>725</v>
      </c>
      <c r="C6" s="64" t="str">
        <f>_xlfn.XLOOKUP(InvestmentCase[[#This Row],[Bloomberg ticker]],PreferredList[Bloomberg_ticker],PreferredList[Security_name])</f>
        <v>JL Mag Rare-Earth</v>
      </c>
      <c r="D6" s="71" t="b">
        <f ca="1">_xlfn.XLOOKUP(InvestmentCase[[#This Row],[Bloomberg ticker]],PreferredList[Bloomberg_ticker], PreferredList[Preferred_list_exists])</f>
        <v>1</v>
      </c>
      <c r="E6" s="64" t="b">
        <f ca="1">_xlfn.XLOOKUP(InvestmentCase[[#This Row],[Bloomberg ticker]],PreferredList[Bloomberg_ticker], PreferredList[Fund_balanced_exists])</f>
        <v>0</v>
      </c>
      <c r="F6" s="64" t="b">
        <f ca="1">_xlfn.XLOOKUP(InvestmentCase[[#This Row],[Bloomberg ticker]],PreferredList[Bloomberg_ticker], PreferredList[Fund_income_exists])</f>
        <v>0</v>
      </c>
      <c r="G6" s="64" t="b">
        <f ca="1">_xlfn.XLOOKUP(InvestmentCase[[#This Row],[Bloomberg ticker]],PreferredList[Bloomberg_ticker], PreferredList[Fund_htt_exists])</f>
        <v>0</v>
      </c>
      <c r="H6" s="64" t="b">
        <f ca="1">_xlfn.XLOOKUP(InvestmentCase[[#This Row],[Bloomberg ticker]],PreferredList[Bloomberg_ticker], PreferredList[Fund_smallercompanies_exists])</f>
        <v>0</v>
      </c>
      <c r="I6" s="64" t="b">
        <f ca="1">_xlfn.XLOOKUP(InvestmentCase[[#This Row],[Bloomberg ticker]],PreferredList[Bloomberg_ticker], PreferredList[Fund_emergingmarkets_exists])</f>
        <v>1</v>
      </c>
      <c r="J6" s="64" t="b">
        <f ca="1">_xlfn.XLOOKUP(InvestmentCase[[#This Row],[Bloomberg ticker]],PreferredList[Bloomberg_ticker], PreferredList[Fund_privateclient_or_AIM_exists])</f>
        <v>0</v>
      </c>
      <c r="K6" s="95" t="s">
        <v>800</v>
      </c>
      <c r="L6" s="95" t="s">
        <v>793</v>
      </c>
      <c r="M6" s="62" t="s">
        <v>762</v>
      </c>
      <c r="N6" s="62" t="s">
        <v>742</v>
      </c>
      <c r="O6" s="62" t="s">
        <v>1032</v>
      </c>
      <c r="V6" s="89" t="str">
        <f>IF(_xlfn.XLOOKUP(InvestmentCase[[#This Row],[Bloomberg ticker]],'[3]4 Ratios log (START w. Macro)'!$D:$D,'[3]4 Ratios log (START w. Macro)'!$J:$J) = 0, "-", _xlfn.XLOOKUP(InvestmentCase[[#This Row],[Bloomberg ticker]],'[3]4 Ratios log (START w. Macro)'!$D:$D,'[3]4 Ratios log (START w. Macro)'!$J:$J))</f>
        <v>Hold</v>
      </c>
    </row>
    <row r="7" spans="1:22" ht="90" customHeight="1" x14ac:dyDescent="0.25">
      <c r="A7" s="61">
        <v>44760</v>
      </c>
      <c r="B7" s="62" t="s">
        <v>688</v>
      </c>
      <c r="C7" s="64" t="str">
        <f>_xlfn.XLOOKUP(InvestmentCase[[#This Row],[Bloomberg ticker]],PreferredList[Bloomberg_ticker],PreferredList[Security_name])</f>
        <v>Furuya Metal</v>
      </c>
      <c r="D7" s="71" t="b">
        <f ca="1">_xlfn.XLOOKUP(InvestmentCase[[#This Row],[Bloomberg ticker]],PreferredList[Bloomberg_ticker], PreferredList[Preferred_list_exists])</f>
        <v>1</v>
      </c>
      <c r="E7" s="64" t="b">
        <f ca="1">_xlfn.XLOOKUP(InvestmentCase[[#This Row],[Bloomberg ticker]],PreferredList[Bloomberg_ticker], PreferredList[Fund_balanced_exists])</f>
        <v>0</v>
      </c>
      <c r="F7" s="64" t="b">
        <f ca="1">_xlfn.XLOOKUP(InvestmentCase[[#This Row],[Bloomberg ticker]],PreferredList[Bloomberg_ticker], PreferredList[Fund_income_exists])</f>
        <v>0</v>
      </c>
      <c r="G7" s="64" t="b">
        <f ca="1">_xlfn.XLOOKUP(InvestmentCase[[#This Row],[Bloomberg ticker]],PreferredList[Bloomberg_ticker], PreferredList[Fund_htt_exists])</f>
        <v>0</v>
      </c>
      <c r="H7" s="64" t="b">
        <f ca="1">_xlfn.XLOOKUP(InvestmentCase[[#This Row],[Bloomberg ticker]],PreferredList[Bloomberg_ticker], PreferredList[Fund_smallercompanies_exists])</f>
        <v>1</v>
      </c>
      <c r="I7" s="64" t="b">
        <f ca="1">_xlfn.XLOOKUP(InvestmentCase[[#This Row],[Bloomberg ticker]],PreferredList[Bloomberg_ticker], PreferredList[Fund_emergingmarkets_exists])</f>
        <v>0</v>
      </c>
      <c r="J7" s="64" t="b">
        <f ca="1">_xlfn.XLOOKUP(InvestmentCase[[#This Row],[Bloomberg ticker]],PreferredList[Bloomberg_ticker], PreferredList[Fund_privateclient_or_AIM_exists])</f>
        <v>0</v>
      </c>
      <c r="K7" s="95" t="s">
        <v>900</v>
      </c>
      <c r="L7" s="95" t="s">
        <v>788</v>
      </c>
      <c r="M7" s="62" t="s">
        <v>762</v>
      </c>
      <c r="N7" s="62" t="s">
        <v>742</v>
      </c>
      <c r="O7" s="62" t="s">
        <v>689</v>
      </c>
      <c r="V7" s="89" t="str">
        <f>IF(_xlfn.XLOOKUP(InvestmentCase[[#This Row],[Bloomberg ticker]],'[3]4 Ratios log (START w. Macro)'!$D:$D,'[3]4 Ratios log (START w. Macro)'!$J:$J) = 0, "-", _xlfn.XLOOKUP(InvestmentCase[[#This Row],[Bloomberg ticker]],'[3]4 Ratios log (START w. Macro)'!$D:$D,'[3]4 Ratios log (START w. Macro)'!$J:$J))</f>
        <v>Hold</v>
      </c>
    </row>
    <row r="8" spans="1:22" ht="90" customHeight="1" x14ac:dyDescent="0.25">
      <c r="A8" s="61">
        <v>44747</v>
      </c>
      <c r="B8" s="62" t="s">
        <v>684</v>
      </c>
      <c r="C8" s="64" t="str">
        <f>_xlfn.XLOOKUP(InvestmentCase[[#This Row],[Bloomberg ticker]],PreferredList[Bloomberg_ticker],PreferredList[Security_name])</f>
        <v>Weir Group</v>
      </c>
      <c r="D8" s="71" t="b">
        <f ca="1">_xlfn.XLOOKUP(InvestmentCase[[#This Row],[Bloomberg ticker]],PreferredList[Bloomberg_ticker], PreferredList[Preferred_list_exists])</f>
        <v>1</v>
      </c>
      <c r="E8" s="64" t="b">
        <f ca="1">_xlfn.XLOOKUP(InvestmentCase[[#This Row],[Bloomberg ticker]],PreferredList[Bloomberg_ticker], PreferredList[Fund_balanced_exists])</f>
        <v>1</v>
      </c>
      <c r="F8" s="64" t="b">
        <f ca="1">_xlfn.XLOOKUP(InvestmentCase[[#This Row],[Bloomberg ticker]],PreferredList[Bloomberg_ticker], PreferredList[Fund_income_exists])</f>
        <v>0</v>
      </c>
      <c r="G8" s="64" t="b">
        <f ca="1">_xlfn.XLOOKUP(InvestmentCase[[#This Row],[Bloomberg ticker]],PreferredList[Bloomberg_ticker], PreferredList[Fund_htt_exists])</f>
        <v>1</v>
      </c>
      <c r="H8" s="64" t="b">
        <f ca="1">_xlfn.XLOOKUP(InvestmentCase[[#This Row],[Bloomberg ticker]],PreferredList[Bloomberg_ticker], PreferredList[Fund_smallercompanies_exists])</f>
        <v>1</v>
      </c>
      <c r="I8" s="64" t="b">
        <f ca="1">_xlfn.XLOOKUP(InvestmentCase[[#This Row],[Bloomberg ticker]],PreferredList[Bloomberg_ticker], PreferredList[Fund_emergingmarkets_exists])</f>
        <v>0</v>
      </c>
      <c r="J8" s="64" t="b">
        <f ca="1">_xlfn.XLOOKUP(InvestmentCase[[#This Row],[Bloomberg ticker]],PreferredList[Bloomberg_ticker], PreferredList[Fund_privateclient_or_AIM_exists])</f>
        <v>0</v>
      </c>
      <c r="K8" s="95" t="s">
        <v>899</v>
      </c>
      <c r="L8" s="95" t="s">
        <v>793</v>
      </c>
      <c r="M8" s="62" t="s">
        <v>762</v>
      </c>
      <c r="N8" s="62" t="s">
        <v>751</v>
      </c>
      <c r="O8" s="62" t="s">
        <v>1033</v>
      </c>
      <c r="V8" s="89" t="str">
        <f>IF(_xlfn.XLOOKUP(InvestmentCase[[#This Row],[Bloomberg ticker]],'[3]4 Ratios log (START w. Macro)'!$D:$D,'[3]4 Ratios log (START w. Macro)'!$J:$J) = 0, "-", _xlfn.XLOOKUP(InvestmentCase[[#This Row],[Bloomberg ticker]],'[3]4 Ratios log (START w. Macro)'!$D:$D,'[3]4 Ratios log (START w. Macro)'!$J:$J))</f>
        <v>Hold</v>
      </c>
    </row>
    <row r="9" spans="1:22" ht="90" customHeight="1" x14ac:dyDescent="0.25">
      <c r="A9" s="61">
        <v>44704</v>
      </c>
      <c r="B9" s="62" t="s">
        <v>614</v>
      </c>
      <c r="C9" s="64" t="str">
        <f>_xlfn.XLOOKUP(InvestmentCase[[#This Row],[Bloomberg ticker]],PreferredList[Bloomberg_ticker],PreferredList[Security_name])</f>
        <v>FL Smidth</v>
      </c>
      <c r="D9" s="71" t="b">
        <f ca="1">_xlfn.XLOOKUP(InvestmentCase[[#This Row],[Bloomberg ticker]],PreferredList[Bloomberg_ticker], PreferredList[Preferred_list_exists])</f>
        <v>1</v>
      </c>
      <c r="E9" s="64" t="b">
        <f ca="1">_xlfn.XLOOKUP(InvestmentCase[[#This Row],[Bloomberg ticker]],PreferredList[Bloomberg_ticker], PreferredList[Fund_balanced_exists])</f>
        <v>0</v>
      </c>
      <c r="F9" s="64" t="b">
        <f ca="1">_xlfn.XLOOKUP(InvestmentCase[[#This Row],[Bloomberg ticker]],PreferredList[Bloomberg_ticker], PreferredList[Fund_income_exists])</f>
        <v>0</v>
      </c>
      <c r="G9" s="64" t="b">
        <f ca="1">_xlfn.XLOOKUP(InvestmentCase[[#This Row],[Bloomberg ticker]],PreferredList[Bloomberg_ticker], PreferredList[Fund_htt_exists])</f>
        <v>0</v>
      </c>
      <c r="H9" s="64" t="b">
        <f ca="1">_xlfn.XLOOKUP(InvestmentCase[[#This Row],[Bloomberg ticker]],PreferredList[Bloomberg_ticker], PreferredList[Fund_smallercompanies_exists])</f>
        <v>1</v>
      </c>
      <c r="I9" s="64" t="b">
        <f ca="1">_xlfn.XLOOKUP(InvestmentCase[[#This Row],[Bloomberg ticker]],PreferredList[Bloomberg_ticker], PreferredList[Fund_emergingmarkets_exists])</f>
        <v>0</v>
      </c>
      <c r="J9" s="64" t="b">
        <f ca="1">_xlfn.XLOOKUP(InvestmentCase[[#This Row],[Bloomberg ticker]],PreferredList[Bloomberg_ticker], PreferredList[Fund_privateclient_or_AIM_exists])</f>
        <v>0</v>
      </c>
      <c r="K9" s="95" t="s">
        <v>901</v>
      </c>
      <c r="L9" s="95" t="s">
        <v>793</v>
      </c>
      <c r="M9" s="62" t="s">
        <v>762</v>
      </c>
      <c r="N9" s="62" t="s">
        <v>742</v>
      </c>
      <c r="O9" s="62" t="s">
        <v>1290</v>
      </c>
      <c r="V9" s="89" t="str">
        <f>IF(_xlfn.XLOOKUP(InvestmentCase[[#This Row],[Bloomberg ticker]],'[3]4 Ratios log (START w. Macro)'!$D:$D,'[3]4 Ratios log (START w. Macro)'!$J:$J) = 0, "-", _xlfn.XLOOKUP(InvestmentCase[[#This Row],[Bloomberg ticker]],'[3]4 Ratios log (START w. Macro)'!$D:$D,'[3]4 Ratios log (START w. Macro)'!$J:$J))</f>
        <v>Hold</v>
      </c>
    </row>
    <row r="10" spans="1:22" ht="90" customHeight="1" x14ac:dyDescent="0.25">
      <c r="A10" s="61">
        <v>44704</v>
      </c>
      <c r="B10" s="62" t="s">
        <v>617</v>
      </c>
      <c r="C10" s="64" t="str">
        <f>_xlfn.XLOOKUP(InvestmentCase[[#This Row],[Bloomberg ticker]],PreferredList[Bloomberg_ticker],PreferredList[Security_name])</f>
        <v>Focusrite</v>
      </c>
      <c r="D10" s="71" t="b">
        <f ca="1">_xlfn.XLOOKUP(InvestmentCase[[#This Row],[Bloomberg ticker]],PreferredList[Bloomberg_ticker], PreferredList[Preferred_list_exists])</f>
        <v>1</v>
      </c>
      <c r="E10" s="64" t="b">
        <f ca="1">_xlfn.XLOOKUP(InvestmentCase[[#This Row],[Bloomberg ticker]],PreferredList[Bloomberg_ticker], PreferredList[Fund_balanced_exists])</f>
        <v>0</v>
      </c>
      <c r="F10" s="64" t="b">
        <f ca="1">_xlfn.XLOOKUP(InvestmentCase[[#This Row],[Bloomberg ticker]],PreferredList[Bloomberg_ticker], PreferredList[Fund_income_exists])</f>
        <v>0</v>
      </c>
      <c r="G10" s="64" t="b">
        <f ca="1">_xlfn.XLOOKUP(InvestmentCase[[#This Row],[Bloomberg ticker]],PreferredList[Bloomberg_ticker], PreferredList[Fund_htt_exists])</f>
        <v>0</v>
      </c>
      <c r="H10" s="64" t="b">
        <f ca="1">_xlfn.XLOOKUP(InvestmentCase[[#This Row],[Bloomberg ticker]],PreferredList[Bloomberg_ticker], PreferredList[Fund_smallercompanies_exists])</f>
        <v>0</v>
      </c>
      <c r="I10" s="64" t="b">
        <f ca="1">_xlfn.XLOOKUP(InvestmentCase[[#This Row],[Bloomberg ticker]],PreferredList[Bloomberg_ticker], PreferredList[Fund_emergingmarkets_exists])</f>
        <v>0</v>
      </c>
      <c r="J10" s="64" t="b">
        <f ca="1">_xlfn.XLOOKUP(InvestmentCase[[#This Row],[Bloomberg ticker]],PreferredList[Bloomberg_ticker], PreferredList[Fund_privateclient_or_AIM_exists])</f>
        <v>1</v>
      </c>
      <c r="K10" s="95" t="s">
        <v>902</v>
      </c>
      <c r="L10" s="95" t="s">
        <v>787</v>
      </c>
      <c r="M10" s="62" t="s">
        <v>750</v>
      </c>
      <c r="N10" s="62" t="s">
        <v>751</v>
      </c>
      <c r="O10" s="62" t="s">
        <v>1034</v>
      </c>
      <c r="V10" s="89" t="str">
        <f>IF(_xlfn.XLOOKUP(InvestmentCase[[#This Row],[Bloomberg ticker]],'[3]4 Ratios log (START w. Macro)'!$D:$D,'[3]4 Ratios log (START w. Macro)'!$J:$J) = 0, "-", _xlfn.XLOOKUP(InvestmentCase[[#This Row],[Bloomberg ticker]],'[3]4 Ratios log (START w. Macro)'!$D:$D,'[3]4 Ratios log (START w. Macro)'!$J:$J))</f>
        <v>Hold</v>
      </c>
    </row>
    <row r="11" spans="1:22" ht="90" customHeight="1" x14ac:dyDescent="0.25">
      <c r="A11" s="61">
        <v>44676</v>
      </c>
      <c r="B11" s="62" t="s">
        <v>620</v>
      </c>
      <c r="C11" s="64" t="str">
        <f>_xlfn.XLOOKUP(InvestmentCase[[#This Row],[Bloomberg ticker]],PreferredList[Bloomberg_ticker],PreferredList[Security_name])</f>
        <v>Metropolis Healthcare</v>
      </c>
      <c r="D11" s="71" t="b">
        <f ca="1">_xlfn.XLOOKUP(InvestmentCase[[#This Row],[Bloomberg ticker]],PreferredList[Bloomberg_ticker], PreferredList[Preferred_list_exists])</f>
        <v>1</v>
      </c>
      <c r="E11" s="64" t="b">
        <f ca="1">_xlfn.XLOOKUP(InvestmentCase[[#This Row],[Bloomberg ticker]],PreferredList[Bloomberg_ticker], PreferredList[Fund_balanced_exists])</f>
        <v>0</v>
      </c>
      <c r="F11" s="64" t="b">
        <f ca="1">_xlfn.XLOOKUP(InvestmentCase[[#This Row],[Bloomberg ticker]],PreferredList[Bloomberg_ticker], PreferredList[Fund_income_exists])</f>
        <v>0</v>
      </c>
      <c r="G11" s="64" t="b">
        <f ca="1">_xlfn.XLOOKUP(InvestmentCase[[#This Row],[Bloomberg ticker]],PreferredList[Bloomberg_ticker], PreferredList[Fund_htt_exists])</f>
        <v>0</v>
      </c>
      <c r="H11" s="64" t="b">
        <f ca="1">_xlfn.XLOOKUP(InvestmentCase[[#This Row],[Bloomberg ticker]],PreferredList[Bloomberg_ticker], PreferredList[Fund_smallercompanies_exists])</f>
        <v>0</v>
      </c>
      <c r="I11" s="64" t="b">
        <f ca="1">_xlfn.XLOOKUP(InvestmentCase[[#This Row],[Bloomberg ticker]],PreferredList[Bloomberg_ticker], PreferredList[Fund_emergingmarkets_exists])</f>
        <v>1</v>
      </c>
      <c r="J11" s="64" t="b">
        <f ca="1">_xlfn.XLOOKUP(InvestmentCase[[#This Row],[Bloomberg ticker]],PreferredList[Bloomberg_ticker], PreferredList[Fund_privateclient_or_AIM_exists])</f>
        <v>0</v>
      </c>
      <c r="K11" s="95" t="s">
        <v>903</v>
      </c>
      <c r="L11" s="95" t="s">
        <v>789</v>
      </c>
      <c r="M11" s="62" t="s">
        <v>763</v>
      </c>
      <c r="N11" s="62" t="s">
        <v>742</v>
      </c>
      <c r="O11" s="62" t="s">
        <v>625</v>
      </c>
      <c r="V11" s="89" t="str">
        <f>IF(_xlfn.XLOOKUP(InvestmentCase[[#This Row],[Bloomberg ticker]],'[3]4 Ratios log (START w. Macro)'!$D:$D,'[3]4 Ratios log (START w. Macro)'!$J:$J) = 0, "-", _xlfn.XLOOKUP(InvestmentCase[[#This Row],[Bloomberg ticker]],'[3]4 Ratios log (START w. Macro)'!$D:$D,'[3]4 Ratios log (START w. Macro)'!$J:$J))</f>
        <v>Hold</v>
      </c>
    </row>
    <row r="12" spans="1:22" ht="90" customHeight="1" x14ac:dyDescent="0.25">
      <c r="A12" s="61">
        <v>44637</v>
      </c>
      <c r="B12" s="62" t="s">
        <v>299</v>
      </c>
      <c r="C12" s="64" t="str">
        <f>_xlfn.XLOOKUP(InvestmentCase[[#This Row],[Bloomberg ticker]],PreferredList[Bloomberg_ticker],PreferredList[Security_name])</f>
        <v>Lloyds Banking Group</v>
      </c>
      <c r="D12" s="71" t="b">
        <f ca="1">_xlfn.XLOOKUP(InvestmentCase[[#This Row],[Bloomberg ticker]],PreferredList[Bloomberg_ticker], PreferredList[Preferred_list_exists])</f>
        <v>1</v>
      </c>
      <c r="E12" s="64" t="b">
        <f ca="1">_xlfn.XLOOKUP(InvestmentCase[[#This Row],[Bloomberg ticker]],PreferredList[Bloomberg_ticker], PreferredList[Fund_balanced_exists])</f>
        <v>0</v>
      </c>
      <c r="F12" s="64" t="b">
        <f ca="1">_xlfn.XLOOKUP(InvestmentCase[[#This Row],[Bloomberg ticker]],PreferredList[Bloomberg_ticker], PreferredList[Fund_income_exists])</f>
        <v>1</v>
      </c>
      <c r="G12" s="64" t="b">
        <f ca="1">_xlfn.XLOOKUP(InvestmentCase[[#This Row],[Bloomberg ticker]],PreferredList[Bloomberg_ticker], PreferredList[Fund_htt_exists])</f>
        <v>0</v>
      </c>
      <c r="H12" s="64" t="b">
        <f ca="1">_xlfn.XLOOKUP(InvestmentCase[[#This Row],[Bloomberg ticker]],PreferredList[Bloomberg_ticker], PreferredList[Fund_smallercompanies_exists])</f>
        <v>0</v>
      </c>
      <c r="I12" s="64" t="b">
        <f ca="1">_xlfn.XLOOKUP(InvestmentCase[[#This Row],[Bloomberg ticker]],PreferredList[Bloomberg_ticker], PreferredList[Fund_emergingmarkets_exists])</f>
        <v>0</v>
      </c>
      <c r="J12" s="64" t="b">
        <f ca="1">_xlfn.XLOOKUP(InvestmentCase[[#This Row],[Bloomberg ticker]],PreferredList[Bloomberg_ticker], PreferredList[Fund_privateclient_or_AIM_exists])</f>
        <v>0</v>
      </c>
      <c r="K12" s="95" t="s">
        <v>904</v>
      </c>
      <c r="L12" s="95" t="s">
        <v>794</v>
      </c>
      <c r="M12" s="62" t="s">
        <v>750</v>
      </c>
      <c r="N12" s="62" t="s">
        <v>799</v>
      </c>
      <c r="O12" s="62" t="s">
        <v>1291</v>
      </c>
      <c r="V12" s="89" t="str">
        <f>IF(_xlfn.XLOOKUP(InvestmentCase[[#This Row],[Bloomberg ticker]],'[3]4 Ratios log (START w. Macro)'!$D:$D,'[3]4 Ratios log (START w. Macro)'!$J:$J) = 0, "-", _xlfn.XLOOKUP(InvestmentCase[[#This Row],[Bloomberg ticker]],'[3]4 Ratios log (START w. Macro)'!$D:$D,'[3]4 Ratios log (START w. Macro)'!$J:$J))</f>
        <v>Hold</v>
      </c>
    </row>
    <row r="13" spans="1:22" ht="90" customHeight="1" x14ac:dyDescent="0.25">
      <c r="A13" s="61">
        <v>44636</v>
      </c>
      <c r="B13" s="62" t="s">
        <v>301</v>
      </c>
      <c r="C13" s="64" t="str">
        <f>_xlfn.XLOOKUP(InvestmentCase[[#This Row],[Bloomberg ticker]],PreferredList[Bloomberg_ticker],PreferredList[Security_name])</f>
        <v>SSE</v>
      </c>
      <c r="D13" s="71" t="b">
        <f ca="1">_xlfn.XLOOKUP(InvestmentCase[[#This Row],[Bloomberg ticker]],PreferredList[Bloomberg_ticker], PreferredList[Preferred_list_exists])</f>
        <v>1</v>
      </c>
      <c r="E13" s="64" t="b">
        <f ca="1">_xlfn.XLOOKUP(InvestmentCase[[#This Row],[Bloomberg ticker]],PreferredList[Bloomberg_ticker], PreferredList[Fund_balanced_exists])</f>
        <v>0</v>
      </c>
      <c r="F13" s="64" t="b">
        <f ca="1">_xlfn.XLOOKUP(InvestmentCase[[#This Row],[Bloomberg ticker]],PreferredList[Bloomberg_ticker], PreferredList[Fund_income_exists])</f>
        <v>1</v>
      </c>
      <c r="G13" s="64" t="b">
        <f ca="1">_xlfn.XLOOKUP(InvestmentCase[[#This Row],[Bloomberg ticker]],PreferredList[Bloomberg_ticker], PreferredList[Fund_htt_exists])</f>
        <v>0</v>
      </c>
      <c r="H13" s="64" t="b">
        <f ca="1">_xlfn.XLOOKUP(InvestmentCase[[#This Row],[Bloomberg ticker]],PreferredList[Bloomberg_ticker], PreferredList[Fund_smallercompanies_exists])</f>
        <v>0</v>
      </c>
      <c r="I13" s="64" t="b">
        <f ca="1">_xlfn.XLOOKUP(InvestmentCase[[#This Row],[Bloomberg ticker]],PreferredList[Bloomberg_ticker], PreferredList[Fund_emergingmarkets_exists])</f>
        <v>0</v>
      </c>
      <c r="J13" s="64" t="b">
        <f ca="1">_xlfn.XLOOKUP(InvestmentCase[[#This Row],[Bloomberg ticker]],PreferredList[Bloomberg_ticker], PreferredList[Fund_privateclient_or_AIM_exists])</f>
        <v>0</v>
      </c>
      <c r="K13" s="95" t="s">
        <v>905</v>
      </c>
      <c r="L13" s="95" t="s">
        <v>796</v>
      </c>
      <c r="M13" s="62" t="s">
        <v>762</v>
      </c>
      <c r="N13" s="62" t="s">
        <v>799</v>
      </c>
      <c r="O13" s="62" t="e">
        <v>#N/A</v>
      </c>
      <c r="V13" s="89" t="str">
        <f>IF(_xlfn.XLOOKUP(InvestmentCase[[#This Row],[Bloomberg ticker]],'[3]4 Ratios log (START w. Macro)'!$D:$D,'[3]4 Ratios log (START w. Macro)'!$J:$J) = 0, "-", _xlfn.XLOOKUP(InvestmentCase[[#This Row],[Bloomberg ticker]],'[3]4 Ratios log (START w. Macro)'!$D:$D,'[3]4 Ratios log (START w. Macro)'!$J:$J))</f>
        <v>Hold</v>
      </c>
    </row>
    <row r="14" spans="1:22" ht="90" customHeight="1" x14ac:dyDescent="0.25">
      <c r="A14" s="61">
        <v>44588</v>
      </c>
      <c r="B14" s="62" t="s">
        <v>399</v>
      </c>
      <c r="C14" s="64" t="str">
        <f>_xlfn.XLOOKUP(InvestmentCase[[#This Row],[Bloomberg ticker]],PreferredList[Bloomberg_ticker],PreferredList[Security_name])</f>
        <v>Phu Nhuan Jewelry</v>
      </c>
      <c r="D14" s="71" t="b">
        <f ca="1">_xlfn.XLOOKUP(InvestmentCase[[#This Row],[Bloomberg ticker]],PreferredList[Bloomberg_ticker], PreferredList[Preferred_list_exists])</f>
        <v>1</v>
      </c>
      <c r="E14" s="64" t="b">
        <f ca="1">_xlfn.XLOOKUP(InvestmentCase[[#This Row],[Bloomberg ticker]],PreferredList[Bloomberg_ticker], PreferredList[Fund_balanced_exists])</f>
        <v>0</v>
      </c>
      <c r="F14" s="64" t="b">
        <f ca="1">_xlfn.XLOOKUP(InvestmentCase[[#This Row],[Bloomberg ticker]],PreferredList[Bloomberg_ticker], PreferredList[Fund_income_exists])</f>
        <v>0</v>
      </c>
      <c r="G14" s="64" t="b">
        <f ca="1">_xlfn.XLOOKUP(InvestmentCase[[#This Row],[Bloomberg ticker]],PreferredList[Bloomberg_ticker], PreferredList[Fund_htt_exists])</f>
        <v>0</v>
      </c>
      <c r="H14" s="64" t="b">
        <f ca="1">_xlfn.XLOOKUP(InvestmentCase[[#This Row],[Bloomberg ticker]],PreferredList[Bloomberg_ticker], PreferredList[Fund_smallercompanies_exists])</f>
        <v>0</v>
      </c>
      <c r="I14" s="64" t="b">
        <f ca="1">_xlfn.XLOOKUP(InvestmentCase[[#This Row],[Bloomberg ticker]],PreferredList[Bloomberg_ticker], PreferredList[Fund_emergingmarkets_exists])</f>
        <v>1</v>
      </c>
      <c r="J14" s="64" t="b">
        <f ca="1">_xlfn.XLOOKUP(InvestmentCase[[#This Row],[Bloomberg ticker]],PreferredList[Bloomberg_ticker], PreferredList[Fund_privateclient_or_AIM_exists])</f>
        <v>0</v>
      </c>
      <c r="K14" s="95" t="s">
        <v>906</v>
      </c>
      <c r="L14" s="95" t="s">
        <v>787</v>
      </c>
      <c r="M14" s="62" t="s">
        <v>763</v>
      </c>
      <c r="N14" s="62" t="s">
        <v>742</v>
      </c>
      <c r="O14" s="62" t="s">
        <v>1287</v>
      </c>
      <c r="P14" s="62" t="s">
        <v>1288</v>
      </c>
      <c r="Q14" s="62" t="s">
        <v>1289</v>
      </c>
      <c r="V14" s="89" t="str">
        <f>IF(_xlfn.XLOOKUP(InvestmentCase[[#This Row],[Bloomberg ticker]],'[3]4 Ratios log (START w. Macro)'!$D:$D,'[3]4 Ratios log (START w. Macro)'!$J:$J) = 0, "-", _xlfn.XLOOKUP(InvestmentCase[[#This Row],[Bloomberg ticker]],'[3]4 Ratios log (START w. Macro)'!$D:$D,'[3]4 Ratios log (START w. Macro)'!$J:$J))</f>
        <v>Hold</v>
      </c>
    </row>
    <row r="15" spans="1:22" ht="90" customHeight="1" x14ac:dyDescent="0.25">
      <c r="A15" s="61">
        <v>44571</v>
      </c>
      <c r="B15" s="62" t="s">
        <v>294</v>
      </c>
      <c r="C15" s="64" t="str">
        <f>_xlfn.XLOOKUP(InvestmentCase[[#This Row],[Bloomberg ticker]],PreferredList[Bloomberg_ticker],PreferredList[Security_name])</f>
        <v>Somero Enterprises</v>
      </c>
      <c r="D15" s="71" t="b">
        <f ca="1">_xlfn.XLOOKUP(InvestmentCase[[#This Row],[Bloomberg ticker]],PreferredList[Bloomberg_ticker], PreferredList[Preferred_list_exists])</f>
        <v>1</v>
      </c>
      <c r="E15" s="64" t="b">
        <f ca="1">_xlfn.XLOOKUP(InvestmentCase[[#This Row],[Bloomberg ticker]],PreferredList[Bloomberg_ticker], PreferredList[Fund_balanced_exists])</f>
        <v>0</v>
      </c>
      <c r="F15" s="64" t="b">
        <f ca="1">_xlfn.XLOOKUP(InvestmentCase[[#This Row],[Bloomberg ticker]],PreferredList[Bloomberg_ticker], PreferredList[Fund_income_exists])</f>
        <v>0</v>
      </c>
      <c r="G15" s="64" t="b">
        <f ca="1">_xlfn.XLOOKUP(InvestmentCase[[#This Row],[Bloomberg ticker]],PreferredList[Bloomberg_ticker], PreferredList[Fund_htt_exists])</f>
        <v>0</v>
      </c>
      <c r="H15" s="64" t="b">
        <f ca="1">_xlfn.XLOOKUP(InvestmentCase[[#This Row],[Bloomberg ticker]],PreferredList[Bloomberg_ticker], PreferredList[Fund_smallercompanies_exists])</f>
        <v>0</v>
      </c>
      <c r="I15" s="64" t="b">
        <f ca="1">_xlfn.XLOOKUP(InvestmentCase[[#This Row],[Bloomberg ticker]],PreferredList[Bloomberg_ticker], PreferredList[Fund_emergingmarkets_exists])</f>
        <v>0</v>
      </c>
      <c r="J15" s="64" t="b">
        <f ca="1">_xlfn.XLOOKUP(InvestmentCase[[#This Row],[Bloomberg ticker]],PreferredList[Bloomberg_ticker], PreferredList[Fund_privateclient_or_AIM_exists])</f>
        <v>1</v>
      </c>
      <c r="K15" s="95" t="s">
        <v>907</v>
      </c>
      <c r="L15" s="95" t="s">
        <v>793</v>
      </c>
      <c r="M15" s="62" t="s">
        <v>758</v>
      </c>
      <c r="N15" s="62" t="s">
        <v>751</v>
      </c>
      <c r="O15" s="62" t="s">
        <v>934</v>
      </c>
      <c r="V15" s="89" t="str">
        <f>IF(_xlfn.XLOOKUP(InvestmentCase[[#This Row],[Bloomberg ticker]],'[3]4 Ratios log (START w. Macro)'!$D:$D,'[3]4 Ratios log (START w. Macro)'!$J:$J) = 0, "-", _xlfn.XLOOKUP(InvestmentCase[[#This Row],[Bloomberg ticker]],'[3]4 Ratios log (START w. Macro)'!$D:$D,'[3]4 Ratios log (START w. Macro)'!$J:$J))</f>
        <v>Hold</v>
      </c>
    </row>
    <row r="16" spans="1:22" ht="90" customHeight="1" x14ac:dyDescent="0.25">
      <c r="A16" s="61">
        <v>44545</v>
      </c>
      <c r="B16" s="62" t="s">
        <v>291</v>
      </c>
      <c r="C16" s="64" t="str">
        <f>_xlfn.XLOOKUP(InvestmentCase[[#This Row],[Bloomberg ticker]],PreferredList[Bloomberg_ticker],PreferredList[Security_name])</f>
        <v>IDOX</v>
      </c>
      <c r="D16" s="71" t="b">
        <f ca="1">_xlfn.XLOOKUP(InvestmentCase[[#This Row],[Bloomberg ticker]],PreferredList[Bloomberg_ticker], PreferredList[Preferred_list_exists])</f>
        <v>1</v>
      </c>
      <c r="E16" s="64" t="b">
        <f ca="1">_xlfn.XLOOKUP(InvestmentCase[[#This Row],[Bloomberg ticker]],PreferredList[Bloomberg_ticker], PreferredList[Fund_balanced_exists])</f>
        <v>0</v>
      </c>
      <c r="F16" s="64" t="b">
        <f ca="1">_xlfn.XLOOKUP(InvestmentCase[[#This Row],[Bloomberg ticker]],PreferredList[Bloomberg_ticker], PreferredList[Fund_income_exists])</f>
        <v>0</v>
      </c>
      <c r="G16" s="64" t="b">
        <f ca="1">_xlfn.XLOOKUP(InvestmentCase[[#This Row],[Bloomberg ticker]],PreferredList[Bloomberg_ticker], PreferredList[Fund_htt_exists])</f>
        <v>0</v>
      </c>
      <c r="H16" s="64" t="b">
        <f ca="1">_xlfn.XLOOKUP(InvestmentCase[[#This Row],[Bloomberg ticker]],PreferredList[Bloomberg_ticker], PreferredList[Fund_smallercompanies_exists])</f>
        <v>0</v>
      </c>
      <c r="I16" s="64" t="b">
        <f ca="1">_xlfn.XLOOKUP(InvestmentCase[[#This Row],[Bloomberg ticker]],PreferredList[Bloomberg_ticker], PreferredList[Fund_emergingmarkets_exists])</f>
        <v>0</v>
      </c>
      <c r="J16" s="64" t="b">
        <f ca="1">_xlfn.XLOOKUP(InvestmentCase[[#This Row],[Bloomberg ticker]],PreferredList[Bloomberg_ticker], PreferredList[Fund_privateclient_or_AIM_exists])</f>
        <v>1</v>
      </c>
      <c r="K16" s="95" t="s">
        <v>908</v>
      </c>
      <c r="L16" s="95" t="s">
        <v>788</v>
      </c>
      <c r="M16" s="62" t="s">
        <v>1045</v>
      </c>
      <c r="N16" s="62" t="s">
        <v>751</v>
      </c>
      <c r="O16" s="62" t="e">
        <v>#N/A</v>
      </c>
      <c r="V16" s="89" t="str">
        <f>IF(_xlfn.XLOOKUP(InvestmentCase[[#This Row],[Bloomberg ticker]],'[3]4 Ratios log (START w. Macro)'!$D:$D,'[3]4 Ratios log (START w. Macro)'!$J:$J) = 0, "-", _xlfn.XLOOKUP(InvestmentCase[[#This Row],[Bloomberg ticker]],'[3]4 Ratios log (START w. Macro)'!$D:$D,'[3]4 Ratios log (START w. Macro)'!$J:$J))</f>
        <v>Hold</v>
      </c>
    </row>
    <row r="17" spans="1:22" ht="90" customHeight="1" x14ac:dyDescent="0.25">
      <c r="A17" s="61">
        <v>44454</v>
      </c>
      <c r="B17" s="62" t="s">
        <v>288</v>
      </c>
      <c r="C17" s="64" t="str">
        <f>_xlfn.XLOOKUP(InvestmentCase[[#This Row],[Bloomberg ticker]],PreferredList[Bloomberg_ticker],PreferredList[Security_name])</f>
        <v>SimCorp A/S</v>
      </c>
      <c r="D17" s="71" t="b">
        <f ca="1">_xlfn.XLOOKUP(InvestmentCase[[#This Row],[Bloomberg ticker]],PreferredList[Bloomberg_ticker], PreferredList[Preferred_list_exists])</f>
        <v>1</v>
      </c>
      <c r="E17" s="64" t="b">
        <f ca="1">_xlfn.XLOOKUP(InvestmentCase[[#This Row],[Bloomberg ticker]],PreferredList[Bloomberg_ticker], PreferredList[Fund_balanced_exists])</f>
        <v>0</v>
      </c>
      <c r="F17" s="64" t="b">
        <f ca="1">_xlfn.XLOOKUP(InvestmentCase[[#This Row],[Bloomberg ticker]],PreferredList[Bloomberg_ticker], PreferredList[Fund_income_exists])</f>
        <v>0</v>
      </c>
      <c r="G17" s="64" t="b">
        <f ca="1">_xlfn.XLOOKUP(InvestmentCase[[#This Row],[Bloomberg ticker]],PreferredList[Bloomberg_ticker], PreferredList[Fund_htt_exists])</f>
        <v>0</v>
      </c>
      <c r="H17" s="64" t="b">
        <f ca="1">_xlfn.XLOOKUP(InvestmentCase[[#This Row],[Bloomberg ticker]],PreferredList[Bloomberg_ticker], PreferredList[Fund_smallercompanies_exists])</f>
        <v>1</v>
      </c>
      <c r="I17" s="64" t="b">
        <f ca="1">_xlfn.XLOOKUP(InvestmentCase[[#This Row],[Bloomberg ticker]],PreferredList[Bloomberg_ticker], PreferredList[Fund_emergingmarkets_exists])</f>
        <v>0</v>
      </c>
      <c r="J17" s="64" t="b">
        <f ca="1">_xlfn.XLOOKUP(InvestmentCase[[#This Row],[Bloomberg ticker]],PreferredList[Bloomberg_ticker], PreferredList[Fund_privateclient_or_AIM_exists])</f>
        <v>0</v>
      </c>
      <c r="K17" s="95" t="s">
        <v>909</v>
      </c>
      <c r="L17" s="95" t="s">
        <v>788</v>
      </c>
      <c r="M17" s="62" t="s">
        <v>1045</v>
      </c>
      <c r="N17" s="62" t="s">
        <v>751</v>
      </c>
      <c r="O17" s="62" t="e">
        <v>#N/A</v>
      </c>
      <c r="V17" s="89" t="str">
        <f>IF(_xlfn.XLOOKUP(InvestmentCase[[#This Row],[Bloomberg ticker]],'[3]4 Ratios log (START w. Macro)'!$D:$D,'[3]4 Ratios log (START w. Macro)'!$J:$J) = 0, "-", _xlfn.XLOOKUP(InvestmentCase[[#This Row],[Bloomberg ticker]],'[3]4 Ratios log (START w. Macro)'!$D:$D,'[3]4 Ratios log (START w. Macro)'!$J:$J))</f>
        <v>Hold</v>
      </c>
    </row>
    <row r="18" spans="1:22" ht="90" customHeight="1" x14ac:dyDescent="0.25">
      <c r="A18" s="61">
        <v>44393</v>
      </c>
      <c r="B18" s="62" t="s">
        <v>285</v>
      </c>
      <c r="C18" s="64" t="str">
        <f>_xlfn.XLOOKUP(InvestmentCase[[#This Row],[Bloomberg ticker]],PreferredList[Bloomberg_ticker],PreferredList[Security_name])</f>
        <v>Porvair</v>
      </c>
      <c r="D18" s="71" t="b">
        <f ca="1">_xlfn.XLOOKUP(InvestmentCase[[#This Row],[Bloomberg ticker]],PreferredList[Bloomberg_ticker], PreferredList[Preferred_list_exists])</f>
        <v>1</v>
      </c>
      <c r="E18" s="64" t="b">
        <f ca="1">_xlfn.XLOOKUP(InvestmentCase[[#This Row],[Bloomberg ticker]],PreferredList[Bloomberg_ticker], PreferredList[Fund_balanced_exists])</f>
        <v>0</v>
      </c>
      <c r="F18" s="64" t="b">
        <f ca="1">_xlfn.XLOOKUP(InvestmentCase[[#This Row],[Bloomberg ticker]],PreferredList[Bloomberg_ticker], PreferredList[Fund_income_exists])</f>
        <v>0</v>
      </c>
      <c r="G18" s="64" t="b">
        <f ca="1">_xlfn.XLOOKUP(InvestmentCase[[#This Row],[Bloomberg ticker]],PreferredList[Bloomberg_ticker], PreferredList[Fund_htt_exists])</f>
        <v>0</v>
      </c>
      <c r="H18" s="64" t="b">
        <f ca="1">_xlfn.XLOOKUP(InvestmentCase[[#This Row],[Bloomberg ticker]],PreferredList[Bloomberg_ticker], PreferredList[Fund_smallercompanies_exists])</f>
        <v>1</v>
      </c>
      <c r="I18" s="64" t="b">
        <f ca="1">_xlfn.XLOOKUP(InvestmentCase[[#This Row],[Bloomberg ticker]],PreferredList[Bloomberg_ticker], PreferredList[Fund_emergingmarkets_exists])</f>
        <v>0</v>
      </c>
      <c r="J18" s="64" t="b">
        <f ca="1">_xlfn.XLOOKUP(InvestmentCase[[#This Row],[Bloomberg ticker]],PreferredList[Bloomberg_ticker], PreferredList[Fund_privateclient_or_AIM_exists])</f>
        <v>0</v>
      </c>
      <c r="K18" s="95" t="s">
        <v>910</v>
      </c>
      <c r="L18" s="95" t="s">
        <v>793</v>
      </c>
      <c r="M18" s="62" t="s">
        <v>758</v>
      </c>
      <c r="N18" s="62" t="s">
        <v>798</v>
      </c>
      <c r="O18" s="62" t="e">
        <v>#N/A</v>
      </c>
      <c r="V18" s="89" t="str">
        <f>IF(_xlfn.XLOOKUP(InvestmentCase[[#This Row],[Bloomberg ticker]],'[3]4 Ratios log (START w. Macro)'!$D:$D,'[3]4 Ratios log (START w. Macro)'!$J:$J) = 0, "-", _xlfn.XLOOKUP(InvestmentCase[[#This Row],[Bloomberg ticker]],'[3]4 Ratios log (START w. Macro)'!$D:$D,'[3]4 Ratios log (START w. Macro)'!$J:$J))</f>
        <v>Hold</v>
      </c>
    </row>
    <row r="19" spans="1:22" ht="90" customHeight="1" x14ac:dyDescent="0.25">
      <c r="A19" s="61">
        <v>44379</v>
      </c>
      <c r="B19" s="62" t="s">
        <v>409</v>
      </c>
      <c r="C19" s="64" t="str">
        <f>_xlfn.XLOOKUP(InvestmentCase[[#This Row],[Bloomberg ticker]],PreferredList[Bloomberg_ticker],PreferredList[Security_name])</f>
        <v>Yihai International</v>
      </c>
      <c r="D19" s="71" t="b">
        <f ca="1">_xlfn.XLOOKUP(InvestmentCase[[#This Row],[Bloomberg ticker]],PreferredList[Bloomberg_ticker], PreferredList[Preferred_list_exists])</f>
        <v>1</v>
      </c>
      <c r="E19" s="64" t="b">
        <f ca="1">_xlfn.XLOOKUP(InvestmentCase[[#This Row],[Bloomberg ticker]],PreferredList[Bloomberg_ticker], PreferredList[Fund_balanced_exists])</f>
        <v>0</v>
      </c>
      <c r="F19" s="64" t="b">
        <f ca="1">_xlfn.XLOOKUP(InvestmentCase[[#This Row],[Bloomberg ticker]],PreferredList[Bloomberg_ticker], PreferredList[Fund_income_exists])</f>
        <v>0</v>
      </c>
      <c r="G19" s="64" t="b">
        <f ca="1">_xlfn.XLOOKUP(InvestmentCase[[#This Row],[Bloomberg ticker]],PreferredList[Bloomberg_ticker], PreferredList[Fund_htt_exists])</f>
        <v>0</v>
      </c>
      <c r="H19" s="64" t="b">
        <f ca="1">_xlfn.XLOOKUP(InvestmentCase[[#This Row],[Bloomberg ticker]],PreferredList[Bloomberg_ticker], PreferredList[Fund_smallercompanies_exists])</f>
        <v>0</v>
      </c>
      <c r="I19" s="64" t="b">
        <f ca="1">_xlfn.XLOOKUP(InvestmentCase[[#This Row],[Bloomberg ticker]],PreferredList[Bloomberg_ticker], PreferredList[Fund_emergingmarkets_exists])</f>
        <v>1</v>
      </c>
      <c r="J19" s="64" t="b">
        <f ca="1">_xlfn.XLOOKUP(InvestmentCase[[#This Row],[Bloomberg ticker]],PreferredList[Bloomberg_ticker], PreferredList[Fund_privateclient_or_AIM_exists])</f>
        <v>0</v>
      </c>
      <c r="K19" s="95" t="s">
        <v>911</v>
      </c>
      <c r="L19" s="95" t="s">
        <v>786</v>
      </c>
      <c r="M19" s="62" t="s">
        <v>763</v>
      </c>
      <c r="N19" s="62" t="s">
        <v>742</v>
      </c>
      <c r="O19" s="62" t="s">
        <v>1035</v>
      </c>
      <c r="V19" s="89" t="str">
        <f>IF(_xlfn.XLOOKUP(InvestmentCase[[#This Row],[Bloomberg ticker]],'[3]4 Ratios log (START w. Macro)'!$D:$D,'[3]4 Ratios log (START w. Macro)'!$J:$J) = 0, "-", _xlfn.XLOOKUP(InvestmentCase[[#This Row],[Bloomberg ticker]],'[3]4 Ratios log (START w. Macro)'!$D:$D,'[3]4 Ratios log (START w. Macro)'!$J:$J))</f>
        <v>Hold</v>
      </c>
    </row>
    <row r="20" spans="1:22" ht="90" customHeight="1" x14ac:dyDescent="0.25">
      <c r="A20" s="61">
        <v>44309</v>
      </c>
      <c r="B20" s="62" t="s">
        <v>280</v>
      </c>
      <c r="C20" s="64" t="str">
        <f>_xlfn.XLOOKUP(InvestmentCase[[#This Row],[Bloomberg ticker]],PreferredList[Bloomberg_ticker],PreferredList[Security_name])</f>
        <v>HMS Networks</v>
      </c>
      <c r="D20" s="71" t="b">
        <f ca="1">_xlfn.XLOOKUP(InvestmentCase[[#This Row],[Bloomberg ticker]],PreferredList[Bloomberg_ticker], PreferredList[Preferred_list_exists])</f>
        <v>1</v>
      </c>
      <c r="E20" s="64" t="b">
        <f ca="1">_xlfn.XLOOKUP(InvestmentCase[[#This Row],[Bloomberg ticker]],PreferredList[Bloomberg_ticker], PreferredList[Fund_balanced_exists])</f>
        <v>0</v>
      </c>
      <c r="F20" s="64" t="b">
        <f ca="1">_xlfn.XLOOKUP(InvestmentCase[[#This Row],[Bloomberg ticker]],PreferredList[Bloomberg_ticker], PreferredList[Fund_income_exists])</f>
        <v>0</v>
      </c>
      <c r="G20" s="64" t="b">
        <f ca="1">_xlfn.XLOOKUP(InvestmentCase[[#This Row],[Bloomberg ticker]],PreferredList[Bloomberg_ticker], PreferredList[Fund_htt_exists])</f>
        <v>0</v>
      </c>
      <c r="H20" s="64" t="b">
        <f ca="1">_xlfn.XLOOKUP(InvestmentCase[[#This Row],[Bloomberg ticker]],PreferredList[Bloomberg_ticker], PreferredList[Fund_smallercompanies_exists])</f>
        <v>1</v>
      </c>
      <c r="I20" s="64" t="b">
        <f ca="1">_xlfn.XLOOKUP(InvestmentCase[[#This Row],[Bloomberg ticker]],PreferredList[Bloomberg_ticker], PreferredList[Fund_emergingmarkets_exists])</f>
        <v>0</v>
      </c>
      <c r="J20" s="64" t="b">
        <f ca="1">_xlfn.XLOOKUP(InvestmentCase[[#This Row],[Bloomberg ticker]],PreferredList[Bloomberg_ticker], PreferredList[Fund_privateclient_or_AIM_exists])</f>
        <v>0</v>
      </c>
      <c r="K20" s="95" t="s">
        <v>912</v>
      </c>
      <c r="L20" s="95" t="s">
        <v>788</v>
      </c>
      <c r="M20" s="62" t="s">
        <v>1045</v>
      </c>
      <c r="N20" s="62" t="s">
        <v>742</v>
      </c>
      <c r="O20" s="62" t="e">
        <v>#N/A</v>
      </c>
      <c r="V20" s="89" t="str">
        <f>IF(_xlfn.XLOOKUP(InvestmentCase[[#This Row],[Bloomberg ticker]],'[3]4 Ratios log (START w. Macro)'!$D:$D,'[3]4 Ratios log (START w. Macro)'!$J:$J) = 0, "-", _xlfn.XLOOKUP(InvestmentCase[[#This Row],[Bloomberg ticker]],'[3]4 Ratios log (START w. Macro)'!$D:$D,'[3]4 Ratios log (START w. Macro)'!$J:$J))</f>
        <v>Hold</v>
      </c>
    </row>
    <row r="21" spans="1:22" ht="90" customHeight="1" x14ac:dyDescent="0.25">
      <c r="A21" s="61">
        <v>44294</v>
      </c>
      <c r="B21" s="62" t="s">
        <v>390</v>
      </c>
      <c r="C21" s="64" t="str">
        <f>_xlfn.XLOOKUP(InvestmentCase[[#This Row],[Bloomberg ticker]],PreferredList[Bloomberg_ticker],PreferredList[Security_name])</f>
        <v>JD.com</v>
      </c>
      <c r="D21" s="71" t="b">
        <f ca="1">_xlfn.XLOOKUP(InvestmentCase[[#This Row],[Bloomberg ticker]],PreferredList[Bloomberg_ticker], PreferredList[Preferred_list_exists])</f>
        <v>1</v>
      </c>
      <c r="E21" s="64" t="b">
        <f ca="1">_xlfn.XLOOKUP(InvestmentCase[[#This Row],[Bloomberg ticker]],PreferredList[Bloomberg_ticker], PreferredList[Fund_balanced_exists])</f>
        <v>0</v>
      </c>
      <c r="F21" s="64" t="b">
        <f ca="1">_xlfn.XLOOKUP(InvestmentCase[[#This Row],[Bloomberg ticker]],PreferredList[Bloomberg_ticker], PreferredList[Fund_income_exists])</f>
        <v>0</v>
      </c>
      <c r="G21" s="64" t="b">
        <f ca="1">_xlfn.XLOOKUP(InvestmentCase[[#This Row],[Bloomberg ticker]],PreferredList[Bloomberg_ticker], PreferredList[Fund_htt_exists])</f>
        <v>0</v>
      </c>
      <c r="H21" s="64" t="b">
        <f ca="1">_xlfn.XLOOKUP(InvestmentCase[[#This Row],[Bloomberg ticker]],PreferredList[Bloomberg_ticker], PreferredList[Fund_smallercompanies_exists])</f>
        <v>0</v>
      </c>
      <c r="I21" s="64" t="b">
        <f ca="1">_xlfn.XLOOKUP(InvestmentCase[[#This Row],[Bloomberg ticker]],PreferredList[Bloomberg_ticker], PreferredList[Fund_emergingmarkets_exists])</f>
        <v>1</v>
      </c>
      <c r="J21" s="64" t="b">
        <f ca="1">_xlfn.XLOOKUP(InvestmentCase[[#This Row],[Bloomberg ticker]],PreferredList[Bloomberg_ticker], PreferredList[Fund_privateclient_or_AIM_exists])</f>
        <v>0</v>
      </c>
      <c r="K21" s="95" t="s">
        <v>807</v>
      </c>
      <c r="L21" s="95" t="s">
        <v>787</v>
      </c>
      <c r="M21" s="62" t="s">
        <v>1045</v>
      </c>
      <c r="N21" s="62" t="s">
        <v>742</v>
      </c>
      <c r="O21" s="62" t="s">
        <v>936</v>
      </c>
      <c r="V21" s="89" t="str">
        <f>IF(_xlfn.XLOOKUP(InvestmentCase[[#This Row],[Bloomberg ticker]],'[3]4 Ratios log (START w. Macro)'!$D:$D,'[3]4 Ratios log (START w. Macro)'!$J:$J) = 0, "-", _xlfn.XLOOKUP(InvestmentCase[[#This Row],[Bloomberg ticker]],'[3]4 Ratios log (START w. Macro)'!$D:$D,'[3]4 Ratios log (START w. Macro)'!$J:$J))</f>
        <v>Hold</v>
      </c>
    </row>
    <row r="22" spans="1:22" ht="90" customHeight="1" x14ac:dyDescent="0.25">
      <c r="A22" s="61">
        <v>44289</v>
      </c>
      <c r="B22" s="62" t="s">
        <v>315</v>
      </c>
      <c r="C22" s="64" t="str">
        <f>_xlfn.XLOOKUP(InvestmentCase[[#This Row],[Bloomberg ticker]],PreferredList[Bloomberg_ticker],PreferredList[Security_name])</f>
        <v>Novo Nordisk</v>
      </c>
      <c r="D22" s="71" t="b">
        <f ca="1">_xlfn.XLOOKUP(InvestmentCase[[#This Row],[Bloomberg ticker]],PreferredList[Bloomberg_ticker], PreferredList[Preferred_list_exists])</f>
        <v>1</v>
      </c>
      <c r="E22" s="64" t="b">
        <f ca="1">_xlfn.XLOOKUP(InvestmentCase[[#This Row],[Bloomberg ticker]],PreferredList[Bloomberg_ticker], PreferredList[Fund_balanced_exists])</f>
        <v>1</v>
      </c>
      <c r="F22" s="64" t="b">
        <f ca="1">_xlfn.XLOOKUP(InvestmentCase[[#This Row],[Bloomberg ticker]],PreferredList[Bloomberg_ticker], PreferredList[Fund_income_exists])</f>
        <v>1</v>
      </c>
      <c r="G22" s="64" t="b">
        <f ca="1">_xlfn.XLOOKUP(InvestmentCase[[#This Row],[Bloomberg ticker]],PreferredList[Bloomberg_ticker], PreferredList[Fund_htt_exists])</f>
        <v>1</v>
      </c>
      <c r="H22" s="64" t="b">
        <f ca="1">_xlfn.XLOOKUP(InvestmentCase[[#This Row],[Bloomberg ticker]],PreferredList[Bloomberg_ticker], PreferredList[Fund_smallercompanies_exists])</f>
        <v>0</v>
      </c>
      <c r="I22" s="64" t="b">
        <f ca="1">_xlfn.XLOOKUP(InvestmentCase[[#This Row],[Bloomberg ticker]],PreferredList[Bloomberg_ticker], PreferredList[Fund_emergingmarkets_exists])</f>
        <v>0</v>
      </c>
      <c r="J22" s="64" t="b">
        <f ca="1">_xlfn.XLOOKUP(InvestmentCase[[#This Row],[Bloomberg ticker]],PreferredList[Bloomberg_ticker], PreferredList[Fund_privateclient_or_AIM_exists])</f>
        <v>0</v>
      </c>
      <c r="K22" s="95" t="s">
        <v>913</v>
      </c>
      <c r="L22" s="95" t="s">
        <v>789</v>
      </c>
      <c r="M22" s="62" t="s">
        <v>763</v>
      </c>
      <c r="N22" s="62" t="s">
        <v>798</v>
      </c>
      <c r="O22" s="62" t="e">
        <v>#N/A</v>
      </c>
      <c r="V22" s="89" t="str">
        <f>IF(_xlfn.XLOOKUP(InvestmentCase[[#This Row],[Bloomberg ticker]],'[3]4 Ratios log (START w. Macro)'!$D:$D,'[3]4 Ratios log (START w. Macro)'!$J:$J) = 0, "-", _xlfn.XLOOKUP(InvestmentCase[[#This Row],[Bloomberg ticker]],'[3]4 Ratios log (START w. Macro)'!$D:$D,'[3]4 Ratios log (START w. Macro)'!$J:$J))</f>
        <v>Hold</v>
      </c>
    </row>
    <row r="23" spans="1:22" ht="90" customHeight="1" x14ac:dyDescent="0.25">
      <c r="A23" s="61">
        <v>44259</v>
      </c>
      <c r="B23" s="62" t="s">
        <v>275</v>
      </c>
      <c r="C23" s="64" t="str">
        <f>_xlfn.XLOOKUP(InvestmentCase[[#This Row],[Bloomberg ticker]],PreferredList[Bloomberg_ticker],PreferredList[Security_name])</f>
        <v>Microsoft</v>
      </c>
      <c r="D23" s="71" t="b">
        <f ca="1">_xlfn.XLOOKUP(InvestmentCase[[#This Row],[Bloomberg ticker]],PreferredList[Bloomberg_ticker], PreferredList[Preferred_list_exists])</f>
        <v>1</v>
      </c>
      <c r="E23" s="64" t="b">
        <f ca="1">_xlfn.XLOOKUP(InvestmentCase[[#This Row],[Bloomberg ticker]],PreferredList[Bloomberg_ticker], PreferredList[Fund_balanced_exists])</f>
        <v>1</v>
      </c>
      <c r="F23" s="64" t="b">
        <f ca="1">_xlfn.XLOOKUP(InvestmentCase[[#This Row],[Bloomberg ticker]],PreferredList[Bloomberg_ticker], PreferredList[Fund_income_exists])</f>
        <v>0</v>
      </c>
      <c r="G23" s="64" t="b">
        <f ca="1">_xlfn.XLOOKUP(InvestmentCase[[#This Row],[Bloomberg ticker]],PreferredList[Bloomberg_ticker], PreferredList[Fund_htt_exists])</f>
        <v>1</v>
      </c>
      <c r="H23" s="64" t="b">
        <f ca="1">_xlfn.XLOOKUP(InvestmentCase[[#This Row],[Bloomberg ticker]],PreferredList[Bloomberg_ticker], PreferredList[Fund_smallercompanies_exists])</f>
        <v>0</v>
      </c>
      <c r="I23" s="64" t="b">
        <f ca="1">_xlfn.XLOOKUP(InvestmentCase[[#This Row],[Bloomberg ticker]],PreferredList[Bloomberg_ticker], PreferredList[Fund_emergingmarkets_exists])</f>
        <v>0</v>
      </c>
      <c r="J23" s="64" t="b">
        <f ca="1">_xlfn.XLOOKUP(InvestmentCase[[#This Row],[Bloomberg ticker]],PreferredList[Bloomberg_ticker], PreferredList[Fund_privateclient_or_AIM_exists])</f>
        <v>0</v>
      </c>
      <c r="K23" s="95" t="s">
        <v>914</v>
      </c>
      <c r="L23" s="95" t="s">
        <v>788</v>
      </c>
      <c r="M23" s="62" t="s">
        <v>1045</v>
      </c>
      <c r="N23" s="62" t="s">
        <v>742</v>
      </c>
      <c r="O23" s="62" t="e">
        <v>#N/A</v>
      </c>
      <c r="V23" s="89" t="str">
        <f>IF(_xlfn.XLOOKUP(InvestmentCase[[#This Row],[Bloomberg ticker]],'[3]4 Ratios log (START w. Macro)'!$D:$D,'[3]4 Ratios log (START w. Macro)'!$J:$J) = 0, "-", _xlfn.XLOOKUP(InvestmentCase[[#This Row],[Bloomberg ticker]],'[3]4 Ratios log (START w. Macro)'!$D:$D,'[3]4 Ratios log (START w. Macro)'!$J:$J))</f>
        <v>Hold</v>
      </c>
    </row>
    <row r="24" spans="1:22" ht="90" customHeight="1" x14ac:dyDescent="0.25">
      <c r="A24" s="61">
        <v>44251</v>
      </c>
      <c r="B24" s="62" t="s">
        <v>317</v>
      </c>
      <c r="C24" s="64" t="str">
        <f>_xlfn.XLOOKUP(InvestmentCase[[#This Row],[Bloomberg ticker]],PreferredList[Bloomberg_ticker],PreferredList[Security_name])</f>
        <v>SGS</v>
      </c>
      <c r="D24" s="71" t="b">
        <f ca="1">_xlfn.XLOOKUP(InvestmentCase[[#This Row],[Bloomberg ticker]],PreferredList[Bloomberg_ticker], PreferredList[Preferred_list_exists])</f>
        <v>1</v>
      </c>
      <c r="E24" s="64" t="b">
        <f ca="1">_xlfn.XLOOKUP(InvestmentCase[[#This Row],[Bloomberg ticker]],PreferredList[Bloomberg_ticker], PreferredList[Fund_balanced_exists])</f>
        <v>0</v>
      </c>
      <c r="F24" s="64" t="b">
        <f ca="1">_xlfn.XLOOKUP(InvestmentCase[[#This Row],[Bloomberg ticker]],PreferredList[Bloomberg_ticker], PreferredList[Fund_income_exists])</f>
        <v>1</v>
      </c>
      <c r="G24" s="64" t="b">
        <f ca="1">_xlfn.XLOOKUP(InvestmentCase[[#This Row],[Bloomberg ticker]],PreferredList[Bloomberg_ticker], PreferredList[Fund_htt_exists])</f>
        <v>0</v>
      </c>
      <c r="H24" s="64" t="b">
        <f ca="1">_xlfn.XLOOKUP(InvestmentCase[[#This Row],[Bloomberg ticker]],PreferredList[Bloomberg_ticker], PreferredList[Fund_smallercompanies_exists])</f>
        <v>0</v>
      </c>
      <c r="I24" s="64" t="b">
        <f ca="1">_xlfn.XLOOKUP(InvestmentCase[[#This Row],[Bloomberg ticker]],PreferredList[Bloomberg_ticker], PreferredList[Fund_emergingmarkets_exists])</f>
        <v>0</v>
      </c>
      <c r="J24" s="64" t="b">
        <f ca="1">_xlfn.XLOOKUP(InvestmentCase[[#This Row],[Bloomberg ticker]],PreferredList[Bloomberg_ticker], PreferredList[Fund_privateclient_or_AIM_exists])</f>
        <v>0</v>
      </c>
      <c r="K24" s="95" t="s">
        <v>915</v>
      </c>
      <c r="L24" s="95" t="s">
        <v>793</v>
      </c>
      <c r="M24" s="62" t="s">
        <v>750</v>
      </c>
      <c r="N24" s="62" t="s">
        <v>798</v>
      </c>
      <c r="O24" s="62" t="e">
        <v>#N/A</v>
      </c>
      <c r="V24" s="89" t="str">
        <f>IF(_xlfn.XLOOKUP(InvestmentCase[[#This Row],[Bloomberg ticker]],'[3]4 Ratios log (START w. Macro)'!$D:$D,'[3]4 Ratios log (START w. Macro)'!$J:$J) = 0, "-", _xlfn.XLOOKUP(InvestmentCase[[#This Row],[Bloomberg ticker]],'[3]4 Ratios log (START w. Macro)'!$D:$D,'[3]4 Ratios log (START w. Macro)'!$J:$J))</f>
        <v>Hold</v>
      </c>
    </row>
    <row r="25" spans="1:22" ht="90" customHeight="1" x14ac:dyDescent="0.25">
      <c r="A25" s="61">
        <v>44242</v>
      </c>
      <c r="B25" s="62" t="s">
        <v>273</v>
      </c>
      <c r="C25" s="64" t="str">
        <f>_xlfn.XLOOKUP(InvestmentCase[[#This Row],[Bloomberg ticker]],PreferredList[Bloomberg_ticker],PreferredList[Security_name])</f>
        <v>AG Barr</v>
      </c>
      <c r="D25" s="71" t="b">
        <f ca="1">_xlfn.XLOOKUP(InvestmentCase[[#This Row],[Bloomberg ticker]],PreferredList[Bloomberg_ticker], PreferredList[Preferred_list_exists])</f>
        <v>1</v>
      </c>
      <c r="E25" s="64" t="b">
        <f ca="1">_xlfn.XLOOKUP(InvestmentCase[[#This Row],[Bloomberg ticker]],PreferredList[Bloomberg_ticker], PreferredList[Fund_balanced_exists])</f>
        <v>0</v>
      </c>
      <c r="F25" s="64" t="b">
        <f ca="1">_xlfn.XLOOKUP(InvestmentCase[[#This Row],[Bloomberg ticker]],PreferredList[Bloomberg_ticker], PreferredList[Fund_income_exists])</f>
        <v>0</v>
      </c>
      <c r="G25" s="64" t="b">
        <f ca="1">_xlfn.XLOOKUP(InvestmentCase[[#This Row],[Bloomberg ticker]],PreferredList[Bloomberg_ticker], PreferredList[Fund_htt_exists])</f>
        <v>0</v>
      </c>
      <c r="H25" s="64" t="b">
        <f ca="1">_xlfn.XLOOKUP(InvestmentCase[[#This Row],[Bloomberg ticker]],PreferredList[Bloomberg_ticker], PreferredList[Fund_smallercompanies_exists])</f>
        <v>1</v>
      </c>
      <c r="I25" s="64" t="b">
        <f ca="1">_xlfn.XLOOKUP(InvestmentCase[[#This Row],[Bloomberg ticker]],PreferredList[Bloomberg_ticker], PreferredList[Fund_emergingmarkets_exists])</f>
        <v>0</v>
      </c>
      <c r="J25" s="64" t="b">
        <f ca="1">_xlfn.XLOOKUP(InvestmentCase[[#This Row],[Bloomberg ticker]],PreferredList[Bloomberg_ticker], PreferredList[Fund_privateclient_or_AIM_exists])</f>
        <v>0</v>
      </c>
      <c r="K25" s="95" t="s">
        <v>749</v>
      </c>
      <c r="L25" s="95" t="s">
        <v>786</v>
      </c>
      <c r="M25" s="62" t="s">
        <v>750</v>
      </c>
      <c r="N25" s="62" t="s">
        <v>751</v>
      </c>
      <c r="O25" s="62" t="s">
        <v>752</v>
      </c>
      <c r="P25" s="62" t="s">
        <v>753</v>
      </c>
      <c r="V25" s="89" t="str">
        <f>IF(_xlfn.XLOOKUP(InvestmentCase[[#This Row],[Bloomberg ticker]],'[3]4 Ratios log (START w. Macro)'!$D:$D,'[3]4 Ratios log (START w. Macro)'!$J:$J) = 0, "-", _xlfn.XLOOKUP(InvestmentCase[[#This Row],[Bloomberg ticker]],'[3]4 Ratios log (START w. Macro)'!$D:$D,'[3]4 Ratios log (START w. Macro)'!$J:$J))</f>
        <v>Hold</v>
      </c>
    </row>
    <row r="26" spans="1:22" ht="90" customHeight="1" x14ac:dyDescent="0.25">
      <c r="A26" s="61">
        <v>44242</v>
      </c>
      <c r="B26" s="62" t="s">
        <v>271</v>
      </c>
      <c r="C26" s="64" t="str">
        <f>_xlfn.XLOOKUP(InvestmentCase[[#This Row],[Bloomberg ticker]],PreferredList[Bloomberg_ticker],PreferredList[Security_name])</f>
        <v>Flowers Foods</v>
      </c>
      <c r="D26" s="71" t="b">
        <f ca="1">_xlfn.XLOOKUP(InvestmentCase[[#This Row],[Bloomberg ticker]],PreferredList[Bloomberg_ticker], PreferredList[Preferred_list_exists])</f>
        <v>1</v>
      </c>
      <c r="E26" s="64" t="b">
        <f ca="1">_xlfn.XLOOKUP(InvestmentCase[[#This Row],[Bloomberg ticker]],PreferredList[Bloomberg_ticker], PreferredList[Fund_balanced_exists])</f>
        <v>0</v>
      </c>
      <c r="F26" s="64" t="b">
        <f ca="1">_xlfn.XLOOKUP(InvestmentCase[[#This Row],[Bloomberg ticker]],PreferredList[Bloomberg_ticker], PreferredList[Fund_income_exists])</f>
        <v>1</v>
      </c>
      <c r="G26" s="64" t="b">
        <f ca="1">_xlfn.XLOOKUP(InvestmentCase[[#This Row],[Bloomberg ticker]],PreferredList[Bloomberg_ticker], PreferredList[Fund_htt_exists])</f>
        <v>0</v>
      </c>
      <c r="H26" s="64" t="b">
        <f ca="1">_xlfn.XLOOKUP(InvestmentCase[[#This Row],[Bloomberg ticker]],PreferredList[Bloomberg_ticker], PreferredList[Fund_smallercompanies_exists])</f>
        <v>0</v>
      </c>
      <c r="I26" s="64" t="b">
        <f ca="1">_xlfn.XLOOKUP(InvestmentCase[[#This Row],[Bloomberg ticker]],PreferredList[Bloomberg_ticker], PreferredList[Fund_emergingmarkets_exists])</f>
        <v>0</v>
      </c>
      <c r="J26" s="64" t="b">
        <f ca="1">_xlfn.XLOOKUP(InvestmentCase[[#This Row],[Bloomberg ticker]],PreferredList[Bloomberg_ticker], PreferredList[Fund_privateclient_or_AIM_exists])</f>
        <v>0</v>
      </c>
      <c r="K26" s="95" t="s">
        <v>1334</v>
      </c>
      <c r="L26" s="95" t="s">
        <v>786</v>
      </c>
      <c r="M26" s="62" t="s">
        <v>750</v>
      </c>
      <c r="N26" s="62" t="s">
        <v>799</v>
      </c>
      <c r="O26" s="62" t="s">
        <v>938</v>
      </c>
      <c r="V26" s="89" t="str">
        <f>IF(_xlfn.XLOOKUP(InvestmentCase[[#This Row],[Bloomberg ticker]],'[3]4 Ratios log (START w. Macro)'!$D:$D,'[3]4 Ratios log (START w. Macro)'!$J:$J) = 0, "-", _xlfn.XLOOKUP(InvestmentCase[[#This Row],[Bloomberg ticker]],'[3]4 Ratios log (START w. Macro)'!$D:$D,'[3]4 Ratios log (START w. Macro)'!$J:$J))</f>
        <v>Hold</v>
      </c>
    </row>
    <row r="27" spans="1:22" ht="90" customHeight="1" x14ac:dyDescent="0.25">
      <c r="A27" s="61">
        <v>44242</v>
      </c>
      <c r="B27" s="62" t="s">
        <v>267</v>
      </c>
      <c r="C27" s="64" t="str">
        <f>_xlfn.XLOOKUP(InvestmentCase[[#This Row],[Bloomberg ticker]],PreferredList[Bloomberg_ticker],PreferredList[Security_name])</f>
        <v>Nabtesco</v>
      </c>
      <c r="D27" s="71" t="b">
        <f ca="1">_xlfn.XLOOKUP(InvestmentCase[[#This Row],[Bloomberg ticker]],PreferredList[Bloomberg_ticker], PreferredList[Preferred_list_exists])</f>
        <v>1</v>
      </c>
      <c r="E27" s="64" t="b">
        <f ca="1">_xlfn.XLOOKUP(InvestmentCase[[#This Row],[Bloomberg ticker]],PreferredList[Bloomberg_ticker], PreferredList[Fund_balanced_exists])</f>
        <v>1</v>
      </c>
      <c r="F27" s="64" t="b">
        <f ca="1">_xlfn.XLOOKUP(InvestmentCase[[#This Row],[Bloomberg ticker]],PreferredList[Bloomberg_ticker], PreferredList[Fund_income_exists])</f>
        <v>1</v>
      </c>
      <c r="G27" s="64" t="b">
        <f ca="1">_xlfn.XLOOKUP(InvestmentCase[[#This Row],[Bloomberg ticker]],PreferredList[Bloomberg_ticker], PreferredList[Fund_htt_exists])</f>
        <v>1</v>
      </c>
      <c r="H27" s="64" t="b">
        <f ca="1">_xlfn.XLOOKUP(InvestmentCase[[#This Row],[Bloomberg ticker]],PreferredList[Bloomberg_ticker], PreferredList[Fund_smallercompanies_exists])</f>
        <v>1</v>
      </c>
      <c r="I27" s="64" t="b">
        <f ca="1">_xlfn.XLOOKUP(InvestmentCase[[#This Row],[Bloomberg ticker]],PreferredList[Bloomberg_ticker], PreferredList[Fund_emergingmarkets_exists])</f>
        <v>0</v>
      </c>
      <c r="J27" s="64" t="b">
        <f ca="1">_xlfn.XLOOKUP(InvestmentCase[[#This Row],[Bloomberg ticker]],PreferredList[Bloomberg_ticker], PreferredList[Fund_privateclient_or_AIM_exists])</f>
        <v>0</v>
      </c>
      <c r="K27" s="95" t="s">
        <v>810</v>
      </c>
      <c r="L27" s="95" t="s">
        <v>793</v>
      </c>
      <c r="M27" s="62" t="s">
        <v>758</v>
      </c>
      <c r="N27" s="62" t="s">
        <v>751</v>
      </c>
      <c r="O27" s="62" t="s">
        <v>940</v>
      </c>
      <c r="V27" s="89" t="str">
        <f>IF(_xlfn.XLOOKUP(InvestmentCase[[#This Row],[Bloomberg ticker]],'[3]4 Ratios log (START w. Macro)'!$D:$D,'[3]4 Ratios log (START w. Macro)'!$J:$J) = 0, "-", _xlfn.XLOOKUP(InvestmentCase[[#This Row],[Bloomberg ticker]],'[3]4 Ratios log (START w. Macro)'!$D:$D,'[3]4 Ratios log (START w. Macro)'!$J:$J))</f>
        <v>Hold</v>
      </c>
    </row>
    <row r="28" spans="1:22" ht="90" customHeight="1" x14ac:dyDescent="0.25">
      <c r="A28" s="61">
        <v>44242</v>
      </c>
      <c r="B28" s="62" t="s">
        <v>269</v>
      </c>
      <c r="C28" s="64" t="str">
        <f>_xlfn.XLOOKUP(InvestmentCase[[#This Row],[Bloomberg ticker]],PreferredList[Bloomberg_ticker],PreferredList[Security_name])</f>
        <v>Nissan Chemical Industries</v>
      </c>
      <c r="D28" s="71" t="b">
        <f ca="1">_xlfn.XLOOKUP(InvestmentCase[[#This Row],[Bloomberg ticker]],PreferredList[Bloomberg_ticker], PreferredList[Preferred_list_exists])</f>
        <v>1</v>
      </c>
      <c r="E28" s="64" t="b">
        <f ca="1">_xlfn.XLOOKUP(InvestmentCase[[#This Row],[Bloomberg ticker]],PreferredList[Bloomberg_ticker], PreferredList[Fund_balanced_exists])</f>
        <v>1</v>
      </c>
      <c r="F28" s="64" t="b">
        <f ca="1">_xlfn.XLOOKUP(InvestmentCase[[#This Row],[Bloomberg ticker]],PreferredList[Bloomberg_ticker], PreferredList[Fund_income_exists])</f>
        <v>1</v>
      </c>
      <c r="G28" s="64" t="b">
        <f ca="1">_xlfn.XLOOKUP(InvestmentCase[[#This Row],[Bloomberg ticker]],PreferredList[Bloomberg_ticker], PreferredList[Fund_htt_exists])</f>
        <v>1</v>
      </c>
      <c r="H28" s="64" t="b">
        <f ca="1">_xlfn.XLOOKUP(InvestmentCase[[#This Row],[Bloomberg ticker]],PreferredList[Bloomberg_ticker], PreferredList[Fund_smallercompanies_exists])</f>
        <v>0</v>
      </c>
      <c r="I28" s="64" t="b">
        <f ca="1">_xlfn.XLOOKUP(InvestmentCase[[#This Row],[Bloomberg ticker]],PreferredList[Bloomberg_ticker], PreferredList[Fund_emergingmarkets_exists])</f>
        <v>0</v>
      </c>
      <c r="J28" s="64" t="b">
        <f ca="1">_xlfn.XLOOKUP(InvestmentCase[[#This Row],[Bloomberg ticker]],PreferredList[Bloomberg_ticker], PreferredList[Fund_privateclient_or_AIM_exists])</f>
        <v>0</v>
      </c>
      <c r="K28" s="95" t="s">
        <v>811</v>
      </c>
      <c r="L28" s="95" t="s">
        <v>790</v>
      </c>
      <c r="M28" s="62" t="s">
        <v>758</v>
      </c>
      <c r="N28" s="62" t="s">
        <v>751</v>
      </c>
      <c r="O28" s="62" t="s">
        <v>941</v>
      </c>
      <c r="V28" s="89" t="str">
        <f>IF(_xlfn.XLOOKUP(InvestmentCase[[#This Row],[Bloomberg ticker]],'[3]4 Ratios log (START w. Macro)'!$D:$D,'[3]4 Ratios log (START w. Macro)'!$J:$J) = 0, "-", _xlfn.XLOOKUP(InvestmentCase[[#This Row],[Bloomberg ticker]],'[3]4 Ratios log (START w. Macro)'!$D:$D,'[3]4 Ratios log (START w. Macro)'!$J:$J))</f>
        <v>Hold</v>
      </c>
    </row>
    <row r="29" spans="1:22" ht="90" customHeight="1" x14ac:dyDescent="0.25">
      <c r="A29" s="61">
        <v>44242</v>
      </c>
      <c r="B29" s="62" t="s">
        <v>264</v>
      </c>
      <c r="C29" s="64" t="str">
        <f>_xlfn.XLOOKUP(InvestmentCase[[#This Row],[Bloomberg ticker]],PreferredList[Bloomberg_ticker],PreferredList[Security_name])</f>
        <v>Sonic Healthcare</v>
      </c>
      <c r="D29" s="71" t="b">
        <f ca="1">_xlfn.XLOOKUP(InvestmentCase[[#This Row],[Bloomberg ticker]],PreferredList[Bloomberg_ticker], PreferredList[Preferred_list_exists])</f>
        <v>1</v>
      </c>
      <c r="E29" s="64" t="b">
        <f ca="1">_xlfn.XLOOKUP(InvestmentCase[[#This Row],[Bloomberg ticker]],PreferredList[Bloomberg_ticker], PreferredList[Fund_balanced_exists])</f>
        <v>0</v>
      </c>
      <c r="F29" s="64" t="b">
        <f ca="1">_xlfn.XLOOKUP(InvestmentCase[[#This Row],[Bloomberg ticker]],PreferredList[Bloomberg_ticker], PreferredList[Fund_income_exists])</f>
        <v>1</v>
      </c>
      <c r="G29" s="64" t="b">
        <f ca="1">_xlfn.XLOOKUP(InvestmentCase[[#This Row],[Bloomberg ticker]],PreferredList[Bloomberg_ticker], PreferredList[Fund_htt_exists])</f>
        <v>0</v>
      </c>
      <c r="H29" s="64" t="b">
        <f ca="1">_xlfn.XLOOKUP(InvestmentCase[[#This Row],[Bloomberg ticker]],PreferredList[Bloomberg_ticker], PreferredList[Fund_smallercompanies_exists])</f>
        <v>0</v>
      </c>
      <c r="I29" s="64" t="b">
        <f ca="1">_xlfn.XLOOKUP(InvestmentCase[[#This Row],[Bloomberg ticker]],PreferredList[Bloomberg_ticker], PreferredList[Fund_emergingmarkets_exists])</f>
        <v>0</v>
      </c>
      <c r="J29" s="64" t="b">
        <f ca="1">_xlfn.XLOOKUP(InvestmentCase[[#This Row],[Bloomberg ticker]],PreferredList[Bloomberg_ticker], PreferredList[Fund_privateclient_or_AIM_exists])</f>
        <v>0</v>
      </c>
      <c r="K29" s="95" t="s">
        <v>812</v>
      </c>
      <c r="L29" s="95" t="s">
        <v>789</v>
      </c>
      <c r="M29" s="62" t="s">
        <v>761</v>
      </c>
      <c r="N29" s="62" t="s">
        <v>798</v>
      </c>
      <c r="O29" s="62" t="s">
        <v>942</v>
      </c>
      <c r="V29" s="89" t="str">
        <f>IF(_xlfn.XLOOKUP(InvestmentCase[[#This Row],[Bloomberg ticker]],'[3]4 Ratios log (START w. Macro)'!$D:$D,'[3]4 Ratios log (START w. Macro)'!$J:$J) = 0, "-", _xlfn.XLOOKUP(InvestmentCase[[#This Row],[Bloomberg ticker]],'[3]4 Ratios log (START w. Macro)'!$D:$D,'[3]4 Ratios log (START w. Macro)'!$J:$J))</f>
        <v>Hold</v>
      </c>
    </row>
    <row r="30" spans="1:22" ht="90" customHeight="1" x14ac:dyDescent="0.25">
      <c r="A30" s="61">
        <v>44217</v>
      </c>
      <c r="B30" s="62" t="s">
        <v>261</v>
      </c>
      <c r="C30" s="64" t="str">
        <f>_xlfn.XLOOKUP(InvestmentCase[[#This Row],[Bloomberg ticker]],PreferredList[Bloomberg_ticker],PreferredList[Security_name])</f>
        <v>Churchill China</v>
      </c>
      <c r="D30" s="71" t="b">
        <f ca="1">_xlfn.XLOOKUP(InvestmentCase[[#This Row],[Bloomberg ticker]],PreferredList[Bloomberg_ticker], PreferredList[Preferred_list_exists])</f>
        <v>1</v>
      </c>
      <c r="E30" s="64" t="b">
        <f ca="1">_xlfn.XLOOKUP(InvestmentCase[[#This Row],[Bloomberg ticker]],PreferredList[Bloomberg_ticker], PreferredList[Fund_balanced_exists])</f>
        <v>0</v>
      </c>
      <c r="F30" s="64" t="b">
        <f ca="1">_xlfn.XLOOKUP(InvestmentCase[[#This Row],[Bloomberg ticker]],PreferredList[Bloomberg_ticker], PreferredList[Fund_income_exists])</f>
        <v>0</v>
      </c>
      <c r="G30" s="64" t="b">
        <f ca="1">_xlfn.XLOOKUP(InvestmentCase[[#This Row],[Bloomberg ticker]],PreferredList[Bloomberg_ticker], PreferredList[Fund_htt_exists])</f>
        <v>0</v>
      </c>
      <c r="H30" s="64" t="b">
        <f ca="1">_xlfn.XLOOKUP(InvestmentCase[[#This Row],[Bloomberg ticker]],PreferredList[Bloomberg_ticker], PreferredList[Fund_smallercompanies_exists])</f>
        <v>0</v>
      </c>
      <c r="I30" s="64" t="b">
        <f ca="1">_xlfn.XLOOKUP(InvestmentCase[[#This Row],[Bloomberg ticker]],PreferredList[Bloomberg_ticker], PreferredList[Fund_emergingmarkets_exists])</f>
        <v>0</v>
      </c>
      <c r="J30" s="64" t="b">
        <f ca="1">_xlfn.XLOOKUP(InvestmentCase[[#This Row],[Bloomberg ticker]],PreferredList[Bloomberg_ticker], PreferredList[Fund_privateclient_or_AIM_exists])</f>
        <v>1</v>
      </c>
      <c r="K30" s="95" t="s">
        <v>814</v>
      </c>
      <c r="L30" s="95" t="s">
        <v>787</v>
      </c>
      <c r="M30" s="62" t="s">
        <v>750</v>
      </c>
      <c r="N30" s="62" t="s">
        <v>751</v>
      </c>
      <c r="O30" s="62" t="s">
        <v>943</v>
      </c>
      <c r="V30" s="89" t="str">
        <f>IF(_xlfn.XLOOKUP(InvestmentCase[[#This Row],[Bloomberg ticker]],'[3]4 Ratios log (START w. Macro)'!$D:$D,'[3]4 Ratios log (START w. Macro)'!$J:$J) = 0, "-", _xlfn.XLOOKUP(InvestmentCase[[#This Row],[Bloomberg ticker]],'[3]4 Ratios log (START w. Macro)'!$D:$D,'[3]4 Ratios log (START w. Macro)'!$J:$J))</f>
        <v>Hold</v>
      </c>
    </row>
    <row r="31" spans="1:22" ht="90" customHeight="1" x14ac:dyDescent="0.25">
      <c r="A31" s="61">
        <v>44154</v>
      </c>
      <c r="B31" s="62" t="s">
        <v>396</v>
      </c>
      <c r="C31" s="64" t="str">
        <f>_xlfn.XLOOKUP(InvestmentCase[[#This Row],[Bloomberg ticker]],PreferredList[Bloomberg_ticker],PreferredList[Security_name])</f>
        <v>Midea Group</v>
      </c>
      <c r="D31" s="71" t="b">
        <f ca="1">_xlfn.XLOOKUP(InvestmentCase[[#This Row],[Bloomberg ticker]],PreferredList[Bloomberg_ticker], PreferredList[Preferred_list_exists])</f>
        <v>1</v>
      </c>
      <c r="E31" s="64" t="b">
        <f ca="1">_xlfn.XLOOKUP(InvestmentCase[[#This Row],[Bloomberg ticker]],PreferredList[Bloomberg_ticker], PreferredList[Fund_balanced_exists])</f>
        <v>1</v>
      </c>
      <c r="F31" s="64" t="b">
        <f ca="1">_xlfn.XLOOKUP(InvestmentCase[[#This Row],[Bloomberg ticker]],PreferredList[Bloomberg_ticker], PreferredList[Fund_income_exists])</f>
        <v>0</v>
      </c>
      <c r="G31" s="64" t="b">
        <f ca="1">_xlfn.XLOOKUP(InvestmentCase[[#This Row],[Bloomberg ticker]],PreferredList[Bloomberg_ticker], PreferredList[Fund_htt_exists])</f>
        <v>0</v>
      </c>
      <c r="H31" s="64" t="b">
        <f ca="1">_xlfn.XLOOKUP(InvestmentCase[[#This Row],[Bloomberg ticker]],PreferredList[Bloomberg_ticker], PreferredList[Fund_smallercompanies_exists])</f>
        <v>0</v>
      </c>
      <c r="I31" s="64" t="b">
        <f ca="1">_xlfn.XLOOKUP(InvestmentCase[[#This Row],[Bloomberg ticker]],PreferredList[Bloomberg_ticker], PreferredList[Fund_emergingmarkets_exists])</f>
        <v>1</v>
      </c>
      <c r="J31" s="64" t="b">
        <f ca="1">_xlfn.XLOOKUP(InvestmentCase[[#This Row],[Bloomberg ticker]],PreferredList[Bloomberg_ticker], PreferredList[Fund_privateclient_or_AIM_exists])</f>
        <v>0</v>
      </c>
      <c r="K31" s="95" t="s">
        <v>806</v>
      </c>
      <c r="L31" s="95" t="s">
        <v>787</v>
      </c>
      <c r="M31" s="62" t="s">
        <v>762</v>
      </c>
      <c r="N31" s="62" t="s">
        <v>742</v>
      </c>
      <c r="O31" s="62" t="s">
        <v>935</v>
      </c>
      <c r="V31" s="89" t="str">
        <f>IF(_xlfn.XLOOKUP(InvestmentCase[[#This Row],[Bloomberg ticker]],'[3]4 Ratios log (START w. Macro)'!$D:$D,'[3]4 Ratios log (START w. Macro)'!$J:$J) = 0, "-", _xlfn.XLOOKUP(InvestmentCase[[#This Row],[Bloomberg ticker]],'[3]4 Ratios log (START w. Macro)'!$D:$D,'[3]4 Ratios log (START w. Macro)'!$J:$J))</f>
        <v>Hold</v>
      </c>
    </row>
    <row r="32" spans="1:22" ht="90" customHeight="1" x14ac:dyDescent="0.25">
      <c r="A32" s="61">
        <v>44057</v>
      </c>
      <c r="B32" s="62" t="s">
        <v>256</v>
      </c>
      <c r="C32" s="64" t="str">
        <f>_xlfn.XLOOKUP(InvestmentCase[[#This Row],[Bloomberg ticker]],PreferredList[Bloomberg_ticker],PreferredList[Security_name])</f>
        <v>Soitec</v>
      </c>
      <c r="D32" s="71" t="b">
        <f ca="1">_xlfn.XLOOKUP(InvestmentCase[[#This Row],[Bloomberg ticker]],PreferredList[Bloomberg_ticker], PreferredList[Preferred_list_exists])</f>
        <v>1</v>
      </c>
      <c r="E32" s="64" t="b">
        <f ca="1">_xlfn.XLOOKUP(InvestmentCase[[#This Row],[Bloomberg ticker]],PreferredList[Bloomberg_ticker], PreferredList[Fund_balanced_exists])</f>
        <v>0</v>
      </c>
      <c r="F32" s="64" t="b">
        <f ca="1">_xlfn.XLOOKUP(InvestmentCase[[#This Row],[Bloomberg ticker]],PreferredList[Bloomberg_ticker], PreferredList[Fund_income_exists])</f>
        <v>0</v>
      </c>
      <c r="G32" s="64" t="b">
        <f ca="1">_xlfn.XLOOKUP(InvestmentCase[[#This Row],[Bloomberg ticker]],PreferredList[Bloomberg_ticker], PreferredList[Fund_htt_exists])</f>
        <v>0</v>
      </c>
      <c r="H32" s="64" t="b">
        <f ca="1">_xlfn.XLOOKUP(InvestmentCase[[#This Row],[Bloomberg ticker]],PreferredList[Bloomberg_ticker], PreferredList[Fund_smallercompanies_exists])</f>
        <v>1</v>
      </c>
      <c r="I32" s="64" t="b">
        <f ca="1">_xlfn.XLOOKUP(InvestmentCase[[#This Row],[Bloomberg ticker]],PreferredList[Bloomberg_ticker], PreferredList[Fund_emergingmarkets_exists])</f>
        <v>0</v>
      </c>
      <c r="J32" s="64" t="b">
        <f ca="1">_xlfn.XLOOKUP(InvestmentCase[[#This Row],[Bloomberg ticker]],PreferredList[Bloomberg_ticker], PreferredList[Fund_privateclient_or_AIM_exists])</f>
        <v>0</v>
      </c>
      <c r="K32" s="95" t="s">
        <v>818</v>
      </c>
      <c r="L32" s="95" t="s">
        <v>788</v>
      </c>
      <c r="M32" s="62" t="s">
        <v>758</v>
      </c>
      <c r="N32" s="62" t="s">
        <v>742</v>
      </c>
      <c r="O32" s="62" t="s">
        <v>946</v>
      </c>
      <c r="V32" s="89" t="str">
        <f>IF(_xlfn.XLOOKUP(InvestmentCase[[#This Row],[Bloomberg ticker]],'[3]4 Ratios log (START w. Macro)'!$D:$D,'[3]4 Ratios log (START w. Macro)'!$J:$J) = 0, "-", _xlfn.XLOOKUP(InvestmentCase[[#This Row],[Bloomberg ticker]],'[3]4 Ratios log (START w. Macro)'!$D:$D,'[3]4 Ratios log (START w. Macro)'!$J:$J))</f>
        <v>Hold</v>
      </c>
    </row>
    <row r="33" spans="1:22" ht="90" customHeight="1" x14ac:dyDescent="0.25">
      <c r="A33" s="61">
        <v>44008</v>
      </c>
      <c r="B33" s="62" t="s">
        <v>400</v>
      </c>
      <c r="C33" s="64" t="str">
        <f>_xlfn.XLOOKUP(InvestmentCase[[#This Row],[Bloomberg ticker]],PreferredList[Bloomberg_ticker],PreferredList[Security_name])</f>
        <v>President Chain Store</v>
      </c>
      <c r="D33" s="71" t="b">
        <f ca="1">_xlfn.XLOOKUP(InvestmentCase[[#This Row],[Bloomberg ticker]],PreferredList[Bloomberg_ticker], PreferredList[Preferred_list_exists])</f>
        <v>1</v>
      </c>
      <c r="E33" s="64" t="b">
        <f ca="1">_xlfn.XLOOKUP(InvestmentCase[[#This Row],[Bloomberg ticker]],PreferredList[Bloomberg_ticker], PreferredList[Fund_balanced_exists])</f>
        <v>0</v>
      </c>
      <c r="F33" s="64" t="b">
        <f ca="1">_xlfn.XLOOKUP(InvestmentCase[[#This Row],[Bloomberg ticker]],PreferredList[Bloomberg_ticker], PreferredList[Fund_income_exists])</f>
        <v>0</v>
      </c>
      <c r="G33" s="64" t="b">
        <f ca="1">_xlfn.XLOOKUP(InvestmentCase[[#This Row],[Bloomberg ticker]],PreferredList[Bloomberg_ticker], PreferredList[Fund_htt_exists])</f>
        <v>0</v>
      </c>
      <c r="H33" s="64" t="b">
        <f ca="1">_xlfn.XLOOKUP(InvestmentCase[[#This Row],[Bloomberg ticker]],PreferredList[Bloomberg_ticker], PreferredList[Fund_smallercompanies_exists])</f>
        <v>0</v>
      </c>
      <c r="I33" s="64" t="b">
        <f ca="1">_xlfn.XLOOKUP(InvestmentCase[[#This Row],[Bloomberg ticker]],PreferredList[Bloomberg_ticker], PreferredList[Fund_emergingmarkets_exists])</f>
        <v>1</v>
      </c>
      <c r="J33" s="64" t="b">
        <f ca="1">_xlfn.XLOOKUP(InvestmentCase[[#This Row],[Bloomberg ticker]],PreferredList[Bloomberg_ticker], PreferredList[Fund_privateclient_or_AIM_exists])</f>
        <v>0</v>
      </c>
      <c r="K33" s="95" t="s">
        <v>916</v>
      </c>
      <c r="L33" s="95" t="s">
        <v>786</v>
      </c>
      <c r="M33" s="62" t="s">
        <v>763</v>
      </c>
      <c r="N33" s="62" t="s">
        <v>797</v>
      </c>
      <c r="O33" s="62" t="s">
        <v>947</v>
      </c>
      <c r="V33" s="89" t="str">
        <f>IF(_xlfn.XLOOKUP(InvestmentCase[[#This Row],[Bloomberg ticker]],'[3]4 Ratios log (START w. Macro)'!$D:$D,'[3]4 Ratios log (START w. Macro)'!$J:$J) = 0, "-", _xlfn.XLOOKUP(InvestmentCase[[#This Row],[Bloomberg ticker]],'[3]4 Ratios log (START w. Macro)'!$D:$D,'[3]4 Ratios log (START w. Macro)'!$J:$J))</f>
        <v>Hold</v>
      </c>
    </row>
    <row r="34" spans="1:22" ht="90" customHeight="1" x14ac:dyDescent="0.25">
      <c r="A34" s="61">
        <v>43998</v>
      </c>
      <c r="B34" s="62" t="s">
        <v>244</v>
      </c>
      <c r="C34" s="64" t="str">
        <f>_xlfn.XLOOKUP(InvestmentCase[[#This Row],[Bloomberg ticker]],PreferredList[Bloomberg_ticker],PreferredList[Security_name])</f>
        <v>EMIS Group</v>
      </c>
      <c r="D34" s="71" t="b">
        <f ca="1">_xlfn.XLOOKUP(InvestmentCase[[#This Row],[Bloomberg ticker]],PreferredList[Bloomberg_ticker], PreferredList[Preferred_list_exists])</f>
        <v>1</v>
      </c>
      <c r="E34" s="64" t="b">
        <f ca="1">_xlfn.XLOOKUP(InvestmentCase[[#This Row],[Bloomberg ticker]],PreferredList[Bloomberg_ticker], PreferredList[Fund_balanced_exists])</f>
        <v>0</v>
      </c>
      <c r="F34" s="64" t="b">
        <f ca="1">_xlfn.XLOOKUP(InvestmentCase[[#This Row],[Bloomberg ticker]],PreferredList[Bloomberg_ticker], PreferredList[Fund_income_exists])</f>
        <v>0</v>
      </c>
      <c r="G34" s="64" t="b">
        <f ca="1">_xlfn.XLOOKUP(InvestmentCase[[#This Row],[Bloomberg ticker]],PreferredList[Bloomberg_ticker], PreferredList[Fund_htt_exists])</f>
        <v>0</v>
      </c>
      <c r="H34" s="64" t="b">
        <f ca="1">_xlfn.XLOOKUP(InvestmentCase[[#This Row],[Bloomberg ticker]],PreferredList[Bloomberg_ticker], PreferredList[Fund_smallercompanies_exists])</f>
        <v>0</v>
      </c>
      <c r="I34" s="64" t="b">
        <f ca="1">_xlfn.XLOOKUP(InvestmentCase[[#This Row],[Bloomberg ticker]],PreferredList[Bloomberg_ticker], PreferredList[Fund_emergingmarkets_exists])</f>
        <v>0</v>
      </c>
      <c r="J34" s="64" t="b">
        <f ca="1">_xlfn.XLOOKUP(InvestmentCase[[#This Row],[Bloomberg ticker]],PreferredList[Bloomberg_ticker], PreferredList[Fund_privateclient_or_AIM_exists])</f>
        <v>1</v>
      </c>
      <c r="K34" s="95" t="s">
        <v>819</v>
      </c>
      <c r="L34" s="95" t="s">
        <v>789</v>
      </c>
      <c r="M34" s="62" t="s">
        <v>1045</v>
      </c>
      <c r="N34" s="62" t="s">
        <v>751</v>
      </c>
      <c r="O34" s="62" t="s">
        <v>948</v>
      </c>
      <c r="V34" s="89" t="str">
        <f>IF(_xlfn.XLOOKUP(InvestmentCase[[#This Row],[Bloomberg ticker]],'[3]4 Ratios log (START w. Macro)'!$D:$D,'[3]4 Ratios log (START w. Macro)'!$J:$J) = 0, "-", _xlfn.XLOOKUP(InvestmentCase[[#This Row],[Bloomberg ticker]],'[3]4 Ratios log (START w. Macro)'!$D:$D,'[3]4 Ratios log (START w. Macro)'!$J:$J))</f>
        <v>Hold</v>
      </c>
    </row>
    <row r="35" spans="1:22" ht="90" customHeight="1" x14ac:dyDescent="0.25">
      <c r="A35" s="61">
        <v>43958</v>
      </c>
      <c r="B35" s="62" t="s">
        <v>241</v>
      </c>
      <c r="C35" s="64" t="str">
        <f>_xlfn.XLOOKUP(InvestmentCase[[#This Row],[Bloomberg ticker]],PreferredList[Bloomberg_ticker],PreferredList[Security_name])</f>
        <v>Robertet</v>
      </c>
      <c r="D35" s="71" t="b">
        <f ca="1">_xlfn.XLOOKUP(InvestmentCase[[#This Row],[Bloomberg ticker]],PreferredList[Bloomberg_ticker], PreferredList[Preferred_list_exists])</f>
        <v>1</v>
      </c>
      <c r="E35" s="64" t="b">
        <f ca="1">_xlfn.XLOOKUP(InvestmentCase[[#This Row],[Bloomberg ticker]],PreferredList[Bloomberg_ticker], PreferredList[Fund_balanced_exists])</f>
        <v>0</v>
      </c>
      <c r="F35" s="64" t="b">
        <f ca="1">_xlfn.XLOOKUP(InvestmentCase[[#This Row],[Bloomberg ticker]],PreferredList[Bloomberg_ticker], PreferredList[Fund_income_exists])</f>
        <v>0</v>
      </c>
      <c r="G35" s="64" t="b">
        <f ca="1">_xlfn.XLOOKUP(InvestmentCase[[#This Row],[Bloomberg ticker]],PreferredList[Bloomberg_ticker], PreferredList[Fund_htt_exists])</f>
        <v>0</v>
      </c>
      <c r="H35" s="64" t="b">
        <f ca="1">_xlfn.XLOOKUP(InvestmentCase[[#This Row],[Bloomberg ticker]],PreferredList[Bloomberg_ticker], PreferredList[Fund_smallercompanies_exists])</f>
        <v>1</v>
      </c>
      <c r="I35" s="64" t="b">
        <f ca="1">_xlfn.XLOOKUP(InvestmentCase[[#This Row],[Bloomberg ticker]],PreferredList[Bloomberg_ticker], PreferredList[Fund_emergingmarkets_exists])</f>
        <v>0</v>
      </c>
      <c r="J35" s="64" t="b">
        <f ca="1">_xlfn.XLOOKUP(InvestmentCase[[#This Row],[Bloomberg ticker]],PreferredList[Bloomberg_ticker], PreferredList[Fund_privateclient_or_AIM_exists])</f>
        <v>0</v>
      </c>
      <c r="K35" s="95" t="s">
        <v>820</v>
      </c>
      <c r="L35" s="95" t="s">
        <v>790</v>
      </c>
      <c r="M35" s="62" t="s">
        <v>758</v>
      </c>
      <c r="N35" s="62" t="s">
        <v>742</v>
      </c>
      <c r="O35" s="62" t="s">
        <v>949</v>
      </c>
      <c r="V35" s="89" t="str">
        <f>IF(_xlfn.XLOOKUP(InvestmentCase[[#This Row],[Bloomberg ticker]],'[3]4 Ratios log (START w. Macro)'!$D:$D,'[3]4 Ratios log (START w. Macro)'!$J:$J) = 0, "-", _xlfn.XLOOKUP(InvestmentCase[[#This Row],[Bloomberg ticker]],'[3]4 Ratios log (START w. Macro)'!$D:$D,'[3]4 Ratios log (START w. Macro)'!$J:$J))</f>
        <v>Hold</v>
      </c>
    </row>
    <row r="36" spans="1:22" ht="90" customHeight="1" x14ac:dyDescent="0.25">
      <c r="A36" s="61">
        <v>43948</v>
      </c>
      <c r="B36" s="62" t="s">
        <v>316</v>
      </c>
      <c r="C36" s="64" t="str">
        <f>_xlfn.XLOOKUP(InvestmentCase[[#This Row],[Bloomberg ticker]],PreferredList[Bloomberg_ticker],PreferredList[Security_name])</f>
        <v>Schneider Electric</v>
      </c>
      <c r="D36" s="71" t="b">
        <f ca="1">_xlfn.XLOOKUP(InvestmentCase[[#This Row],[Bloomberg ticker]],PreferredList[Bloomberg_ticker], PreferredList[Preferred_list_exists])</f>
        <v>1</v>
      </c>
      <c r="E36" s="64" t="b">
        <f ca="1">_xlfn.XLOOKUP(InvestmentCase[[#This Row],[Bloomberg ticker]],PreferredList[Bloomberg_ticker], PreferredList[Fund_balanced_exists])</f>
        <v>1</v>
      </c>
      <c r="F36" s="64" t="b">
        <f ca="1">_xlfn.XLOOKUP(InvestmentCase[[#This Row],[Bloomberg ticker]],PreferredList[Bloomberg_ticker], PreferredList[Fund_income_exists])</f>
        <v>1</v>
      </c>
      <c r="G36" s="64" t="b">
        <f ca="1">_xlfn.XLOOKUP(InvestmentCase[[#This Row],[Bloomberg ticker]],PreferredList[Bloomberg_ticker], PreferredList[Fund_htt_exists])</f>
        <v>1</v>
      </c>
      <c r="H36" s="64" t="b">
        <f ca="1">_xlfn.XLOOKUP(InvestmentCase[[#This Row],[Bloomberg ticker]],PreferredList[Bloomberg_ticker], PreferredList[Fund_smallercompanies_exists])</f>
        <v>0</v>
      </c>
      <c r="I36" s="64" t="b">
        <f ca="1">_xlfn.XLOOKUP(InvestmentCase[[#This Row],[Bloomberg ticker]],PreferredList[Bloomberg_ticker], PreferredList[Fund_emergingmarkets_exists])</f>
        <v>0</v>
      </c>
      <c r="J36" s="64" t="b">
        <f ca="1">_xlfn.XLOOKUP(InvestmentCase[[#This Row],[Bloomberg ticker]],PreferredList[Bloomberg_ticker], PreferredList[Fund_privateclient_or_AIM_exists])</f>
        <v>0</v>
      </c>
      <c r="K36" s="95" t="s">
        <v>805</v>
      </c>
      <c r="L36" s="95" t="s">
        <v>793</v>
      </c>
      <c r="M36" s="62" t="s">
        <v>762</v>
      </c>
      <c r="N36" s="62" t="s">
        <v>798</v>
      </c>
      <c r="O36" s="62" t="s">
        <v>933</v>
      </c>
      <c r="V36" s="89" t="str">
        <f>IF(_xlfn.XLOOKUP(InvestmentCase[[#This Row],[Bloomberg ticker]],'[3]4 Ratios log (START w. Macro)'!$D:$D,'[3]4 Ratios log (START w. Macro)'!$J:$J) = 0, "-", _xlfn.XLOOKUP(InvestmentCase[[#This Row],[Bloomberg ticker]],'[3]4 Ratios log (START w. Macro)'!$D:$D,'[3]4 Ratios log (START w. Macro)'!$J:$J))</f>
        <v>Hold</v>
      </c>
    </row>
    <row r="37" spans="1:22" ht="90" customHeight="1" x14ac:dyDescent="0.25">
      <c r="A37" s="61">
        <v>43942</v>
      </c>
      <c r="B37" s="62" t="s">
        <v>235</v>
      </c>
      <c r="C37" s="64" t="str">
        <f>_xlfn.XLOOKUP(InvestmentCase[[#This Row],[Bloomberg ticker]],PreferredList[Bloomberg_ticker],PreferredList[Security_name])</f>
        <v>Segro</v>
      </c>
      <c r="D37" s="71" t="b">
        <f ca="1">_xlfn.XLOOKUP(InvestmentCase[[#This Row],[Bloomberg ticker]],PreferredList[Bloomberg_ticker], PreferredList[Preferred_list_exists])</f>
        <v>1</v>
      </c>
      <c r="E37" s="64" t="b">
        <f ca="1">_xlfn.XLOOKUP(InvestmentCase[[#This Row],[Bloomberg ticker]],PreferredList[Bloomberg_ticker], PreferredList[Fund_balanced_exists])</f>
        <v>0</v>
      </c>
      <c r="F37" s="64" t="b">
        <f ca="1">_xlfn.XLOOKUP(InvestmentCase[[#This Row],[Bloomberg ticker]],PreferredList[Bloomberg_ticker], PreferredList[Fund_income_exists])</f>
        <v>1</v>
      </c>
      <c r="G37" s="64" t="b">
        <f ca="1">_xlfn.XLOOKUP(InvestmentCase[[#This Row],[Bloomberg ticker]],PreferredList[Bloomberg_ticker], PreferredList[Fund_htt_exists])</f>
        <v>0</v>
      </c>
      <c r="H37" s="64" t="b">
        <f ca="1">_xlfn.XLOOKUP(InvestmentCase[[#This Row],[Bloomberg ticker]],PreferredList[Bloomberg_ticker], PreferredList[Fund_smallercompanies_exists])</f>
        <v>0</v>
      </c>
      <c r="I37" s="64" t="b">
        <f ca="1">_xlfn.XLOOKUP(InvestmentCase[[#This Row],[Bloomberg ticker]],PreferredList[Bloomberg_ticker], PreferredList[Fund_emergingmarkets_exists])</f>
        <v>0</v>
      </c>
      <c r="J37" s="64" t="b">
        <f ca="1">_xlfn.XLOOKUP(InvestmentCase[[#This Row],[Bloomberg ticker]],PreferredList[Bloomberg_ticker], PreferredList[Fund_privateclient_or_AIM_exists])</f>
        <v>0</v>
      </c>
      <c r="K37" s="95" t="s">
        <v>821</v>
      </c>
      <c r="L37" s="95" t="s">
        <v>792</v>
      </c>
      <c r="M37" s="62" t="s">
        <v>758</v>
      </c>
      <c r="N37" s="62" t="s">
        <v>799</v>
      </c>
      <c r="O37" s="62" t="s">
        <v>950</v>
      </c>
      <c r="V37" s="89" t="str">
        <f>IF(_xlfn.XLOOKUP(InvestmentCase[[#This Row],[Bloomberg ticker]],'[3]4 Ratios log (START w. Macro)'!$D:$D,'[3]4 Ratios log (START w. Macro)'!$J:$J) = 0, "-", _xlfn.XLOOKUP(InvestmentCase[[#This Row],[Bloomberg ticker]],'[3]4 Ratios log (START w. Macro)'!$D:$D,'[3]4 Ratios log (START w. Macro)'!$J:$J))</f>
        <v>Hold</v>
      </c>
    </row>
    <row r="38" spans="1:22" ht="90" customHeight="1" x14ac:dyDescent="0.25">
      <c r="A38" s="61">
        <v>43935</v>
      </c>
      <c r="B38" s="62" t="s">
        <v>311</v>
      </c>
      <c r="C38" s="64" t="str">
        <f>_xlfn.XLOOKUP(InvestmentCase[[#This Row],[Bloomberg ticker]],PreferredList[Bloomberg_ticker],PreferredList[Security_name])</f>
        <v>ASML Holding</v>
      </c>
      <c r="D38" s="71" t="b">
        <f ca="1">_xlfn.XLOOKUP(InvestmentCase[[#This Row],[Bloomberg ticker]],PreferredList[Bloomberg_ticker], PreferredList[Preferred_list_exists])</f>
        <v>1</v>
      </c>
      <c r="E38" s="64" t="b">
        <f ca="1">_xlfn.XLOOKUP(InvestmentCase[[#This Row],[Bloomberg ticker]],PreferredList[Bloomberg_ticker], PreferredList[Fund_balanced_exists])</f>
        <v>1</v>
      </c>
      <c r="F38" s="64" t="b">
        <f ca="1">_xlfn.XLOOKUP(InvestmentCase[[#This Row],[Bloomberg ticker]],PreferredList[Bloomberg_ticker], PreferredList[Fund_income_exists])</f>
        <v>0</v>
      </c>
      <c r="G38" s="64" t="b">
        <f ca="1">_xlfn.XLOOKUP(InvestmentCase[[#This Row],[Bloomberg ticker]],PreferredList[Bloomberg_ticker], PreferredList[Fund_htt_exists])</f>
        <v>1</v>
      </c>
      <c r="H38" s="64" t="b">
        <f ca="1">_xlfn.XLOOKUP(InvestmentCase[[#This Row],[Bloomberg ticker]],PreferredList[Bloomberg_ticker], PreferredList[Fund_smallercompanies_exists])</f>
        <v>0</v>
      </c>
      <c r="I38" s="64" t="b">
        <f ca="1">_xlfn.XLOOKUP(InvestmentCase[[#This Row],[Bloomberg ticker]],PreferredList[Bloomberg_ticker], PreferredList[Fund_emergingmarkets_exists])</f>
        <v>0</v>
      </c>
      <c r="J38" s="64" t="b">
        <f ca="1">_xlfn.XLOOKUP(InvestmentCase[[#This Row],[Bloomberg ticker]],PreferredList[Bloomberg_ticker], PreferredList[Fund_privateclient_or_AIM_exists])</f>
        <v>0</v>
      </c>
      <c r="K38" s="95" t="s">
        <v>757</v>
      </c>
      <c r="L38" s="95" t="s">
        <v>788</v>
      </c>
      <c r="M38" s="62" t="s">
        <v>758</v>
      </c>
      <c r="N38" s="62" t="s">
        <v>742</v>
      </c>
      <c r="O38" s="62" t="s">
        <v>759</v>
      </c>
      <c r="P38" s="65" t="s">
        <v>760</v>
      </c>
      <c r="V38" s="89" t="str">
        <f>IF(_xlfn.XLOOKUP(InvestmentCase[[#This Row],[Bloomberg ticker]],'[3]4 Ratios log (START w. Macro)'!$D:$D,'[3]4 Ratios log (START w. Macro)'!$J:$J) = 0, "-", _xlfn.XLOOKUP(InvestmentCase[[#This Row],[Bloomberg ticker]],'[3]4 Ratios log (START w. Macro)'!$D:$D,'[3]4 Ratios log (START w. Macro)'!$J:$J))</f>
        <v>Hold</v>
      </c>
    </row>
    <row r="39" spans="1:22" ht="90" customHeight="1" x14ac:dyDescent="0.25">
      <c r="A39" s="61">
        <v>43930</v>
      </c>
      <c r="B39" s="62" t="s">
        <v>233</v>
      </c>
      <c r="C39" s="64" t="str">
        <f>_xlfn.XLOOKUP(InvestmentCase[[#This Row],[Bloomberg ticker]],PreferredList[Bloomberg_ticker],PreferredList[Security_name])</f>
        <v>Cisco Systems</v>
      </c>
      <c r="D39" s="71" t="b">
        <f ca="1">_xlfn.XLOOKUP(InvestmentCase[[#This Row],[Bloomberg ticker]],PreferredList[Bloomberg_ticker], PreferredList[Preferred_list_exists])</f>
        <v>1</v>
      </c>
      <c r="E39" s="64" t="b">
        <f ca="1">_xlfn.XLOOKUP(InvestmentCase[[#This Row],[Bloomberg ticker]],PreferredList[Bloomberg_ticker], PreferredList[Fund_balanced_exists])</f>
        <v>0</v>
      </c>
      <c r="F39" s="64" t="b">
        <f ca="1">_xlfn.XLOOKUP(InvestmentCase[[#This Row],[Bloomberg ticker]],PreferredList[Bloomberg_ticker], PreferredList[Fund_income_exists])</f>
        <v>1</v>
      </c>
      <c r="G39" s="64" t="b">
        <f ca="1">_xlfn.XLOOKUP(InvestmentCase[[#This Row],[Bloomberg ticker]],PreferredList[Bloomberg_ticker], PreferredList[Fund_htt_exists])</f>
        <v>0</v>
      </c>
      <c r="H39" s="64" t="b">
        <f ca="1">_xlfn.XLOOKUP(InvestmentCase[[#This Row],[Bloomberg ticker]],PreferredList[Bloomberg_ticker], PreferredList[Fund_smallercompanies_exists])</f>
        <v>0</v>
      </c>
      <c r="I39" s="64" t="b">
        <f ca="1">_xlfn.XLOOKUP(InvestmentCase[[#This Row],[Bloomberg ticker]],PreferredList[Bloomberg_ticker], PreferredList[Fund_emergingmarkets_exists])</f>
        <v>0</v>
      </c>
      <c r="J39" s="64" t="b">
        <f ca="1">_xlfn.XLOOKUP(InvestmentCase[[#This Row],[Bloomberg ticker]],PreferredList[Bloomberg_ticker], PreferredList[Fund_privateclient_or_AIM_exists])</f>
        <v>0</v>
      </c>
      <c r="K39" s="95" t="s">
        <v>822</v>
      </c>
      <c r="L39" s="95" t="s">
        <v>788</v>
      </c>
      <c r="M39" s="62" t="s">
        <v>1045</v>
      </c>
      <c r="N39" s="62" t="s">
        <v>799</v>
      </c>
      <c r="O39" s="62" t="s">
        <v>951</v>
      </c>
      <c r="V39" s="89" t="str">
        <f>IF(_xlfn.XLOOKUP(InvestmentCase[[#This Row],[Bloomberg ticker]],'[3]4 Ratios log (START w. Macro)'!$D:$D,'[3]4 Ratios log (START w. Macro)'!$J:$J) = 0, "-", _xlfn.XLOOKUP(InvestmentCase[[#This Row],[Bloomberg ticker]],'[3]4 Ratios log (START w. Macro)'!$D:$D,'[3]4 Ratios log (START w. Macro)'!$J:$J))</f>
        <v>Hold</v>
      </c>
    </row>
    <row r="40" spans="1:22" ht="90" customHeight="1" x14ac:dyDescent="0.25">
      <c r="A40" s="61">
        <v>43927</v>
      </c>
      <c r="B40" s="62" t="s">
        <v>231</v>
      </c>
      <c r="C40" s="64" t="str">
        <f>_xlfn.XLOOKUP(InvestmentCase[[#This Row],[Bloomberg ticker]],PreferredList[Bloomberg_ticker],PreferredList[Security_name])</f>
        <v>Judges Scientific</v>
      </c>
      <c r="D40" s="71" t="b">
        <f ca="1">_xlfn.XLOOKUP(InvestmentCase[[#This Row],[Bloomberg ticker]],PreferredList[Bloomberg_ticker], PreferredList[Preferred_list_exists])</f>
        <v>1</v>
      </c>
      <c r="E40" s="64" t="b">
        <f ca="1">_xlfn.XLOOKUP(InvestmentCase[[#This Row],[Bloomberg ticker]],PreferredList[Bloomberg_ticker], PreferredList[Fund_balanced_exists])</f>
        <v>0</v>
      </c>
      <c r="F40" s="64" t="b">
        <f ca="1">_xlfn.XLOOKUP(InvestmentCase[[#This Row],[Bloomberg ticker]],PreferredList[Bloomberg_ticker], PreferredList[Fund_income_exists])</f>
        <v>0</v>
      </c>
      <c r="G40" s="64" t="b">
        <f ca="1">_xlfn.XLOOKUP(InvestmentCase[[#This Row],[Bloomberg ticker]],PreferredList[Bloomberg_ticker], PreferredList[Fund_htt_exists])</f>
        <v>0</v>
      </c>
      <c r="H40" s="64" t="b">
        <f ca="1">_xlfn.XLOOKUP(InvestmentCase[[#This Row],[Bloomberg ticker]],PreferredList[Bloomberg_ticker], PreferredList[Fund_smallercompanies_exists])</f>
        <v>0</v>
      </c>
      <c r="I40" s="64" t="b">
        <f ca="1">_xlfn.XLOOKUP(InvestmentCase[[#This Row],[Bloomberg ticker]],PreferredList[Bloomberg_ticker], PreferredList[Fund_emergingmarkets_exists])</f>
        <v>0</v>
      </c>
      <c r="J40" s="64" t="b">
        <f ca="1">_xlfn.XLOOKUP(InvestmentCase[[#This Row],[Bloomberg ticker]],PreferredList[Bloomberg_ticker], PreferredList[Fund_privateclient_or_AIM_exists])</f>
        <v>1</v>
      </c>
      <c r="K40" s="95" t="s">
        <v>823</v>
      </c>
      <c r="L40" s="95" t="s">
        <v>793</v>
      </c>
      <c r="M40" s="62" t="s">
        <v>761</v>
      </c>
      <c r="N40" s="62" t="s">
        <v>742</v>
      </c>
      <c r="O40" s="62" t="s">
        <v>952</v>
      </c>
      <c r="V40" s="89" t="str">
        <f>IF(_xlfn.XLOOKUP(InvestmentCase[[#This Row],[Bloomberg ticker]],'[3]4 Ratios log (START w. Macro)'!$D:$D,'[3]4 Ratios log (START w. Macro)'!$J:$J) = 0, "-", _xlfn.XLOOKUP(InvestmentCase[[#This Row],[Bloomberg ticker]],'[3]4 Ratios log (START w. Macro)'!$D:$D,'[3]4 Ratios log (START w. Macro)'!$J:$J))</f>
        <v>Hold</v>
      </c>
    </row>
    <row r="41" spans="1:22" ht="90" customHeight="1" x14ac:dyDescent="0.25">
      <c r="A41" s="61">
        <v>43921</v>
      </c>
      <c r="B41" s="62" t="s">
        <v>229</v>
      </c>
      <c r="C41" s="64" t="str">
        <f>_xlfn.XLOOKUP(InvestmentCase[[#This Row],[Bloomberg ticker]],PreferredList[Bloomberg_ticker],PreferredList[Security_name])</f>
        <v>Xero</v>
      </c>
      <c r="D41" s="71" t="b">
        <f ca="1">_xlfn.XLOOKUP(InvestmentCase[[#This Row],[Bloomberg ticker]],PreferredList[Bloomberg_ticker], PreferredList[Preferred_list_exists])</f>
        <v>1</v>
      </c>
      <c r="E41" s="64" t="b">
        <f ca="1">_xlfn.XLOOKUP(InvestmentCase[[#This Row],[Bloomberg ticker]],PreferredList[Bloomberg_ticker], PreferredList[Fund_balanced_exists])</f>
        <v>0</v>
      </c>
      <c r="F41" s="64" t="b">
        <f ca="1">_xlfn.XLOOKUP(InvestmentCase[[#This Row],[Bloomberg ticker]],PreferredList[Bloomberg_ticker], PreferredList[Fund_income_exists])</f>
        <v>0</v>
      </c>
      <c r="G41" s="64" t="b">
        <f ca="1">_xlfn.XLOOKUP(InvestmentCase[[#This Row],[Bloomberg ticker]],PreferredList[Bloomberg_ticker], PreferredList[Fund_htt_exists])</f>
        <v>0</v>
      </c>
      <c r="H41" s="64" t="b">
        <f ca="1">_xlfn.XLOOKUP(InvestmentCase[[#This Row],[Bloomberg ticker]],PreferredList[Bloomberg_ticker], PreferredList[Fund_smallercompanies_exists])</f>
        <v>1</v>
      </c>
      <c r="I41" s="64" t="b">
        <f ca="1">_xlfn.XLOOKUP(InvestmentCase[[#This Row],[Bloomberg ticker]],PreferredList[Bloomberg_ticker], PreferredList[Fund_emergingmarkets_exists])</f>
        <v>0</v>
      </c>
      <c r="J41" s="64" t="b">
        <f ca="1">_xlfn.XLOOKUP(InvestmentCase[[#This Row],[Bloomberg ticker]],PreferredList[Bloomberg_ticker], PreferredList[Fund_privateclient_or_AIM_exists])</f>
        <v>0</v>
      </c>
      <c r="K41" s="95" t="s">
        <v>917</v>
      </c>
      <c r="L41" s="95" t="s">
        <v>788</v>
      </c>
      <c r="M41" s="62" t="s">
        <v>1045</v>
      </c>
      <c r="N41" s="62" t="s">
        <v>742</v>
      </c>
      <c r="O41" s="62" t="s">
        <v>953</v>
      </c>
      <c r="R41" s="62" t="s">
        <v>1311</v>
      </c>
      <c r="S41" s="62" t="s">
        <v>1312</v>
      </c>
      <c r="T41" s="62" t="s">
        <v>1313</v>
      </c>
      <c r="U41" s="62" t="s">
        <v>1314</v>
      </c>
      <c r="V41" s="89" t="str">
        <f>IF(_xlfn.XLOOKUP(InvestmentCase[[#This Row],[Bloomberg ticker]],'[3]4 Ratios log (START w. Macro)'!$D:$D,'[3]4 Ratios log (START w. Macro)'!$J:$J) = 0, "-", _xlfn.XLOOKUP(InvestmentCase[[#This Row],[Bloomberg ticker]],'[3]4 Ratios log (START w. Macro)'!$D:$D,'[3]4 Ratios log (START w. Macro)'!$J:$J))</f>
        <v>Hold</v>
      </c>
    </row>
    <row r="42" spans="1:22" ht="90" customHeight="1" x14ac:dyDescent="0.25">
      <c r="A42" s="61">
        <v>43920</v>
      </c>
      <c r="B42" s="62" t="s">
        <v>226</v>
      </c>
      <c r="C42" s="64" t="str">
        <f>_xlfn.XLOOKUP(InvestmentCase[[#This Row],[Bloomberg ticker]],PreferredList[Bloomberg_ticker],PreferredList[Security_name])</f>
        <v>Omnicell</v>
      </c>
      <c r="D42" s="71" t="b">
        <f ca="1">_xlfn.XLOOKUP(InvestmentCase[[#This Row],[Bloomberg ticker]],PreferredList[Bloomberg_ticker], PreferredList[Preferred_list_exists])</f>
        <v>1</v>
      </c>
      <c r="E42" s="64" t="b">
        <f ca="1">_xlfn.XLOOKUP(InvestmentCase[[#This Row],[Bloomberg ticker]],PreferredList[Bloomberg_ticker], PreferredList[Fund_balanced_exists])</f>
        <v>0</v>
      </c>
      <c r="F42" s="64" t="b">
        <f ca="1">_xlfn.XLOOKUP(InvestmentCase[[#This Row],[Bloomberg ticker]],PreferredList[Bloomberg_ticker], PreferredList[Fund_income_exists])</f>
        <v>0</v>
      </c>
      <c r="G42" s="64" t="b">
        <f ca="1">_xlfn.XLOOKUP(InvestmentCase[[#This Row],[Bloomberg ticker]],PreferredList[Bloomberg_ticker], PreferredList[Fund_htt_exists])</f>
        <v>0</v>
      </c>
      <c r="H42" s="64" t="b">
        <f ca="1">_xlfn.XLOOKUP(InvestmentCase[[#This Row],[Bloomberg ticker]],PreferredList[Bloomberg_ticker], PreferredList[Fund_smallercompanies_exists])</f>
        <v>1</v>
      </c>
      <c r="I42" s="64" t="b">
        <f ca="1">_xlfn.XLOOKUP(InvestmentCase[[#This Row],[Bloomberg ticker]],PreferredList[Bloomberg_ticker], PreferredList[Fund_emergingmarkets_exists])</f>
        <v>0</v>
      </c>
      <c r="J42" s="64" t="b">
        <f ca="1">_xlfn.XLOOKUP(InvestmentCase[[#This Row],[Bloomberg ticker]],PreferredList[Bloomberg_ticker], PreferredList[Fund_privateclient_or_AIM_exists])</f>
        <v>0</v>
      </c>
      <c r="K42" s="95" t="s">
        <v>824</v>
      </c>
      <c r="L42" s="95" t="s">
        <v>789</v>
      </c>
      <c r="M42" s="62" t="s">
        <v>761</v>
      </c>
      <c r="N42" s="62" t="s">
        <v>742</v>
      </c>
      <c r="O42" s="62" t="s">
        <v>954</v>
      </c>
      <c r="V42" s="89" t="str">
        <f>IF(_xlfn.XLOOKUP(InvestmentCase[[#This Row],[Bloomberg ticker]],'[3]4 Ratios log (START w. Macro)'!$D:$D,'[3]4 Ratios log (START w. Macro)'!$J:$J) = 0, "-", _xlfn.XLOOKUP(InvestmentCase[[#This Row],[Bloomberg ticker]],'[3]4 Ratios log (START w. Macro)'!$D:$D,'[3]4 Ratios log (START w. Macro)'!$J:$J))</f>
        <v>Hold</v>
      </c>
    </row>
    <row r="43" spans="1:22" ht="90" customHeight="1" x14ac:dyDescent="0.25">
      <c r="A43" s="61">
        <v>43882</v>
      </c>
      <c r="B43" s="62" t="s">
        <v>213</v>
      </c>
      <c r="C43" s="64" t="str">
        <f>_xlfn.XLOOKUP(InvestmentCase[[#This Row],[Bloomberg ticker]],PreferredList[Bloomberg_ticker],PreferredList[Security_name])</f>
        <v>Energy Recovery</v>
      </c>
      <c r="D43" s="71" t="b">
        <f ca="1">_xlfn.XLOOKUP(InvestmentCase[[#This Row],[Bloomberg ticker]],PreferredList[Bloomberg_ticker], PreferredList[Preferred_list_exists])</f>
        <v>1</v>
      </c>
      <c r="E43" s="64" t="b">
        <f ca="1">_xlfn.XLOOKUP(InvestmentCase[[#This Row],[Bloomberg ticker]],PreferredList[Bloomberg_ticker], PreferredList[Fund_balanced_exists])</f>
        <v>0</v>
      </c>
      <c r="F43" s="64" t="b">
        <f ca="1">_xlfn.XLOOKUP(InvestmentCase[[#This Row],[Bloomberg ticker]],PreferredList[Bloomberg_ticker], PreferredList[Fund_income_exists])</f>
        <v>0</v>
      </c>
      <c r="G43" s="64" t="b">
        <f ca="1">_xlfn.XLOOKUP(InvestmentCase[[#This Row],[Bloomberg ticker]],PreferredList[Bloomberg_ticker], PreferredList[Fund_htt_exists])</f>
        <v>0</v>
      </c>
      <c r="H43" s="64" t="b">
        <f ca="1">_xlfn.XLOOKUP(InvestmentCase[[#This Row],[Bloomberg ticker]],PreferredList[Bloomberg_ticker], PreferredList[Fund_smallercompanies_exists])</f>
        <v>1</v>
      </c>
      <c r="I43" s="64" t="b">
        <f ca="1">_xlfn.XLOOKUP(InvestmentCase[[#This Row],[Bloomberg ticker]],PreferredList[Bloomberg_ticker], PreferredList[Fund_emergingmarkets_exists])</f>
        <v>0</v>
      </c>
      <c r="J43" s="64" t="b">
        <f ca="1">_xlfn.XLOOKUP(InvestmentCase[[#This Row],[Bloomberg ticker]],PreferredList[Bloomberg_ticker], PreferredList[Fund_privateclient_or_AIM_exists])</f>
        <v>0</v>
      </c>
      <c r="K43" s="95" t="s">
        <v>831</v>
      </c>
      <c r="L43" s="95" t="s">
        <v>793</v>
      </c>
      <c r="M43" s="62" t="s">
        <v>762</v>
      </c>
      <c r="N43" s="62" t="s">
        <v>742</v>
      </c>
      <c r="O43" s="62" t="s">
        <v>961</v>
      </c>
      <c r="V43" s="89" t="str">
        <f>IF(_xlfn.XLOOKUP(InvestmentCase[[#This Row],[Bloomberg ticker]],'[3]4 Ratios log (START w. Macro)'!$D:$D,'[3]4 Ratios log (START w. Macro)'!$J:$J) = 0, "-", _xlfn.XLOOKUP(InvestmentCase[[#This Row],[Bloomberg ticker]],'[3]4 Ratios log (START w. Macro)'!$D:$D,'[3]4 Ratios log (START w. Macro)'!$J:$J))</f>
        <v>Hold</v>
      </c>
    </row>
    <row r="44" spans="1:22" ht="90" customHeight="1" x14ac:dyDescent="0.25">
      <c r="A44" s="61">
        <v>43781</v>
      </c>
      <c r="B44" s="62" t="s">
        <v>408</v>
      </c>
      <c r="C44" s="64" t="str">
        <f>_xlfn.XLOOKUP(InvestmentCase[[#This Row],[Bloomberg ticker]],PreferredList[Bloomberg_ticker],PreferredList[Security_name])</f>
        <v>Wilcon Depot</v>
      </c>
      <c r="D44" s="71" t="b">
        <f ca="1">_xlfn.XLOOKUP(InvestmentCase[[#This Row],[Bloomberg ticker]],PreferredList[Bloomberg_ticker], PreferredList[Preferred_list_exists])</f>
        <v>1</v>
      </c>
      <c r="E44" s="64" t="b">
        <f ca="1">_xlfn.XLOOKUP(InvestmentCase[[#This Row],[Bloomberg ticker]],PreferredList[Bloomberg_ticker], PreferredList[Fund_balanced_exists])</f>
        <v>0</v>
      </c>
      <c r="F44" s="64" t="b">
        <f ca="1">_xlfn.XLOOKUP(InvestmentCase[[#This Row],[Bloomberg ticker]],PreferredList[Bloomberg_ticker], PreferredList[Fund_income_exists])</f>
        <v>0</v>
      </c>
      <c r="G44" s="64" t="b">
        <f ca="1">_xlfn.XLOOKUP(InvestmentCase[[#This Row],[Bloomberg ticker]],PreferredList[Bloomberg_ticker], PreferredList[Fund_htt_exists])</f>
        <v>0</v>
      </c>
      <c r="H44" s="64" t="b">
        <f ca="1">_xlfn.XLOOKUP(InvestmentCase[[#This Row],[Bloomberg ticker]],PreferredList[Bloomberg_ticker], PreferredList[Fund_smallercompanies_exists])</f>
        <v>0</v>
      </c>
      <c r="I44" s="64" t="b">
        <f ca="1">_xlfn.XLOOKUP(InvestmentCase[[#This Row],[Bloomberg ticker]],PreferredList[Bloomberg_ticker], PreferredList[Fund_emergingmarkets_exists])</f>
        <v>1</v>
      </c>
      <c r="J44" s="64" t="b">
        <f ca="1">_xlfn.XLOOKUP(InvestmentCase[[#This Row],[Bloomberg ticker]],PreferredList[Bloomberg_ticker], PreferredList[Fund_privateclient_or_AIM_exists])</f>
        <v>0</v>
      </c>
      <c r="K44" s="95" t="s">
        <v>832</v>
      </c>
      <c r="L44" s="95" t="s">
        <v>787</v>
      </c>
      <c r="M44" s="62" t="s">
        <v>763</v>
      </c>
      <c r="N44" s="62" t="s">
        <v>751</v>
      </c>
      <c r="O44" s="62" t="s">
        <v>962</v>
      </c>
      <c r="V44" s="89" t="str">
        <f>IF(_xlfn.XLOOKUP(InvestmentCase[[#This Row],[Bloomberg ticker]],'[3]4 Ratios log (START w. Macro)'!$D:$D,'[3]4 Ratios log (START w. Macro)'!$J:$J) = 0, "-", _xlfn.XLOOKUP(InvestmentCase[[#This Row],[Bloomberg ticker]],'[3]4 Ratios log (START w. Macro)'!$D:$D,'[3]4 Ratios log (START w. Macro)'!$J:$J))</f>
        <v>Hold</v>
      </c>
    </row>
    <row r="45" spans="1:22" ht="90" customHeight="1" x14ac:dyDescent="0.25">
      <c r="A45" s="61">
        <v>43776</v>
      </c>
      <c r="B45" s="62" t="s">
        <v>599</v>
      </c>
      <c r="C45" s="64" t="str">
        <f>_xlfn.XLOOKUP(InvestmentCase[[#This Row],[Bloomberg ticker]],PreferredList[Bloomberg_ticker],PreferredList[Security_name])</f>
        <v>Mattioli Woods</v>
      </c>
      <c r="D45" s="71" t="b">
        <f ca="1">_xlfn.XLOOKUP(InvestmentCase[[#This Row],[Bloomberg ticker]],PreferredList[Bloomberg_ticker], PreferredList[Preferred_list_exists])</f>
        <v>1</v>
      </c>
      <c r="E45" s="64" t="b">
        <f ca="1">_xlfn.XLOOKUP(InvestmentCase[[#This Row],[Bloomberg ticker]],PreferredList[Bloomberg_ticker], PreferredList[Fund_balanced_exists])</f>
        <v>0</v>
      </c>
      <c r="F45" s="64" t="b">
        <f ca="1">_xlfn.XLOOKUP(InvestmentCase[[#This Row],[Bloomberg ticker]],PreferredList[Bloomberg_ticker], PreferredList[Fund_income_exists])</f>
        <v>0</v>
      </c>
      <c r="G45" s="64" t="b">
        <f ca="1">_xlfn.XLOOKUP(InvestmentCase[[#This Row],[Bloomberg ticker]],PreferredList[Bloomberg_ticker], PreferredList[Fund_htt_exists])</f>
        <v>0</v>
      </c>
      <c r="H45" s="64" t="b">
        <f ca="1">_xlfn.XLOOKUP(InvestmentCase[[#This Row],[Bloomberg ticker]],PreferredList[Bloomberg_ticker], PreferredList[Fund_smallercompanies_exists])</f>
        <v>0</v>
      </c>
      <c r="I45" s="64" t="b">
        <f ca="1">_xlfn.XLOOKUP(InvestmentCase[[#This Row],[Bloomberg ticker]],PreferredList[Bloomberg_ticker], PreferredList[Fund_emergingmarkets_exists])</f>
        <v>0</v>
      </c>
      <c r="J45" s="64" t="b">
        <f ca="1">_xlfn.XLOOKUP(InvestmentCase[[#This Row],[Bloomberg ticker]],PreferredList[Bloomberg_ticker], PreferredList[Fund_privateclient_or_AIM_exists])</f>
        <v>1</v>
      </c>
      <c r="K45" s="95" t="s">
        <v>833</v>
      </c>
      <c r="L45" s="95" t="s">
        <v>794</v>
      </c>
      <c r="M45" s="62" t="s">
        <v>750</v>
      </c>
      <c r="N45" s="62" t="s">
        <v>797</v>
      </c>
      <c r="O45" s="62" t="s">
        <v>963</v>
      </c>
      <c r="V45" s="89" t="str">
        <f>IF(_xlfn.XLOOKUP(InvestmentCase[[#This Row],[Bloomberg ticker]],'[3]4 Ratios log (START w. Macro)'!$D:$D,'[3]4 Ratios log (START w. Macro)'!$J:$J) = 0, "-", _xlfn.XLOOKUP(InvestmentCase[[#This Row],[Bloomberg ticker]],'[3]4 Ratios log (START w. Macro)'!$D:$D,'[3]4 Ratios log (START w. Macro)'!$J:$J))</f>
        <v>Hold</v>
      </c>
    </row>
    <row r="46" spans="1:22" ht="90" customHeight="1" x14ac:dyDescent="0.25">
      <c r="A46" s="61">
        <v>43733</v>
      </c>
      <c r="B46" s="62" t="s">
        <v>206</v>
      </c>
      <c r="C46" s="64" t="str">
        <f>_xlfn.XLOOKUP(InvestmentCase[[#This Row],[Bloomberg ticker]],PreferredList[Bloomberg_ticker],PreferredList[Security_name])</f>
        <v>Gorman-Rupp</v>
      </c>
      <c r="D46" s="71" t="b">
        <f ca="1">_xlfn.XLOOKUP(InvestmentCase[[#This Row],[Bloomberg ticker]],PreferredList[Bloomberg_ticker], PreferredList[Preferred_list_exists])</f>
        <v>0</v>
      </c>
      <c r="E46" s="64" t="b">
        <f ca="1">_xlfn.XLOOKUP(InvestmentCase[[#This Row],[Bloomberg ticker]],PreferredList[Bloomberg_ticker], PreferredList[Fund_balanced_exists])</f>
        <v>0</v>
      </c>
      <c r="F46" s="64" t="b">
        <f ca="1">_xlfn.XLOOKUP(InvestmentCase[[#This Row],[Bloomberg ticker]],PreferredList[Bloomberg_ticker], PreferredList[Fund_income_exists])</f>
        <v>0</v>
      </c>
      <c r="G46" s="64" t="b">
        <f ca="1">_xlfn.XLOOKUP(InvestmentCase[[#This Row],[Bloomberg ticker]],PreferredList[Bloomberg_ticker], PreferredList[Fund_htt_exists])</f>
        <v>0</v>
      </c>
      <c r="H46" s="64" t="b">
        <f ca="1">_xlfn.XLOOKUP(InvestmentCase[[#This Row],[Bloomberg ticker]],PreferredList[Bloomberg_ticker], PreferredList[Fund_smallercompanies_exists])</f>
        <v>0</v>
      </c>
      <c r="I46" s="64" t="b">
        <f ca="1">_xlfn.XLOOKUP(InvestmentCase[[#This Row],[Bloomberg ticker]],PreferredList[Bloomberg_ticker], PreferredList[Fund_emergingmarkets_exists])</f>
        <v>0</v>
      </c>
      <c r="J46" s="64" t="b">
        <f ca="1">_xlfn.XLOOKUP(InvestmentCase[[#This Row],[Bloomberg ticker]],PreferredList[Bloomberg_ticker], PreferredList[Fund_privateclient_or_AIM_exists])</f>
        <v>0</v>
      </c>
      <c r="K46" s="95" t="s">
        <v>834</v>
      </c>
      <c r="L46" s="95" t="s">
        <v>793</v>
      </c>
      <c r="M46" s="62" t="s">
        <v>758</v>
      </c>
      <c r="N46" s="62" t="s">
        <v>751</v>
      </c>
      <c r="O46" s="62" t="s">
        <v>964</v>
      </c>
      <c r="V46" s="89" t="str">
        <f>IF(_xlfn.XLOOKUP(InvestmentCase[[#This Row],[Bloomberg ticker]],'[3]4 Ratios log (START w. Macro)'!$D:$D,'[3]4 Ratios log (START w. Macro)'!$J:$J) = 0, "-", _xlfn.XLOOKUP(InvestmentCase[[#This Row],[Bloomberg ticker]],'[3]4 Ratios log (START w. Macro)'!$D:$D,'[3]4 Ratios log (START w. Macro)'!$J:$J))</f>
        <v>Hold</v>
      </c>
    </row>
    <row r="47" spans="1:22" ht="90" customHeight="1" x14ac:dyDescent="0.25">
      <c r="A47" s="61">
        <v>43714</v>
      </c>
      <c r="B47" s="62" t="s">
        <v>710</v>
      </c>
      <c r="C47" s="64" t="str">
        <f>_xlfn.XLOOKUP(InvestmentCase[[#This Row],[Bloomberg ticker]],PreferredList[Bloomberg_ticker],PreferredList[Security_name])</f>
        <v>Ultrajaya Milk Industries</v>
      </c>
      <c r="D47" s="71" t="b">
        <f ca="1">_xlfn.XLOOKUP(InvestmentCase[[#This Row],[Bloomberg ticker]],PreferredList[Bloomberg_ticker], PreferredList[Preferred_list_exists])</f>
        <v>1</v>
      </c>
      <c r="E47" s="64" t="b">
        <f ca="1">_xlfn.XLOOKUP(InvestmentCase[[#This Row],[Bloomberg ticker]],PreferredList[Bloomberg_ticker], PreferredList[Fund_balanced_exists])</f>
        <v>0</v>
      </c>
      <c r="F47" s="64" t="b">
        <f ca="1">_xlfn.XLOOKUP(InvestmentCase[[#This Row],[Bloomberg ticker]],PreferredList[Bloomberg_ticker], PreferredList[Fund_income_exists])</f>
        <v>0</v>
      </c>
      <c r="G47" s="64" t="b">
        <f ca="1">_xlfn.XLOOKUP(InvestmentCase[[#This Row],[Bloomberg ticker]],PreferredList[Bloomberg_ticker], PreferredList[Fund_htt_exists])</f>
        <v>0</v>
      </c>
      <c r="H47" s="64" t="b">
        <f ca="1">_xlfn.XLOOKUP(InvestmentCase[[#This Row],[Bloomberg ticker]],PreferredList[Bloomberg_ticker], PreferredList[Fund_smallercompanies_exists])</f>
        <v>0</v>
      </c>
      <c r="I47" s="64" t="b">
        <f ca="1">_xlfn.XLOOKUP(InvestmentCase[[#This Row],[Bloomberg ticker]],PreferredList[Bloomberg_ticker], PreferredList[Fund_emergingmarkets_exists])</f>
        <v>1</v>
      </c>
      <c r="J47" s="64" t="b">
        <f ca="1">_xlfn.XLOOKUP(InvestmentCase[[#This Row],[Bloomberg ticker]],PreferredList[Bloomberg_ticker], PreferredList[Fund_privateclient_or_AIM_exists])</f>
        <v>0</v>
      </c>
      <c r="K47" s="95" t="s">
        <v>835</v>
      </c>
      <c r="L47" s="95" t="s">
        <v>786</v>
      </c>
      <c r="M47" s="62" t="s">
        <v>763</v>
      </c>
      <c r="N47" s="62" t="s">
        <v>751</v>
      </c>
      <c r="O47" s="62" t="s">
        <v>965</v>
      </c>
      <c r="V47" s="89" t="str">
        <f>IF(_xlfn.XLOOKUP(InvestmentCase[[#This Row],[Bloomberg ticker]],'[3]4 Ratios log (START w. Macro)'!$D:$D,'[3]4 Ratios log (START w. Macro)'!$J:$J) = 0, "-", _xlfn.XLOOKUP(InvestmentCase[[#This Row],[Bloomberg ticker]],'[3]4 Ratios log (START w. Macro)'!$D:$D,'[3]4 Ratios log (START w. Macro)'!$J:$J))</f>
        <v>Hold</v>
      </c>
    </row>
    <row r="48" spans="1:22" ht="90" customHeight="1" x14ac:dyDescent="0.25">
      <c r="A48" s="61">
        <v>43606</v>
      </c>
      <c r="B48" s="62" t="s">
        <v>386</v>
      </c>
      <c r="C48" s="64" t="str">
        <f>_xlfn.XLOOKUP(InvestmentCase[[#This Row],[Bloomberg ticker]],PreferredList[Bloomberg_ticker],PreferredList[Security_name])</f>
        <v>Britannia Industries</v>
      </c>
      <c r="D48" s="71" t="b">
        <f ca="1">_xlfn.XLOOKUP(InvestmentCase[[#This Row],[Bloomberg ticker]],PreferredList[Bloomberg_ticker], PreferredList[Preferred_list_exists])</f>
        <v>1</v>
      </c>
      <c r="E48" s="64" t="b">
        <f ca="1">_xlfn.XLOOKUP(InvestmentCase[[#This Row],[Bloomberg ticker]],PreferredList[Bloomberg_ticker], PreferredList[Fund_balanced_exists])</f>
        <v>0</v>
      </c>
      <c r="F48" s="64" t="b">
        <f ca="1">_xlfn.XLOOKUP(InvestmentCase[[#This Row],[Bloomberg ticker]],PreferredList[Bloomberg_ticker], PreferredList[Fund_income_exists])</f>
        <v>0</v>
      </c>
      <c r="G48" s="64" t="b">
        <f ca="1">_xlfn.XLOOKUP(InvestmentCase[[#This Row],[Bloomberg ticker]],PreferredList[Bloomberg_ticker], PreferredList[Fund_htt_exists])</f>
        <v>0</v>
      </c>
      <c r="H48" s="64" t="b">
        <f ca="1">_xlfn.XLOOKUP(InvestmentCase[[#This Row],[Bloomberg ticker]],PreferredList[Bloomberg_ticker], PreferredList[Fund_smallercompanies_exists])</f>
        <v>0</v>
      </c>
      <c r="I48" s="64" t="b">
        <f ca="1">_xlfn.XLOOKUP(InvestmentCase[[#This Row],[Bloomberg ticker]],PreferredList[Bloomberg_ticker], PreferredList[Fund_emergingmarkets_exists])</f>
        <v>1</v>
      </c>
      <c r="J48" s="64" t="b">
        <f ca="1">_xlfn.XLOOKUP(InvestmentCase[[#This Row],[Bloomberg ticker]],PreferredList[Bloomberg_ticker], PreferredList[Fund_privateclient_or_AIM_exists])</f>
        <v>0</v>
      </c>
      <c r="K48" s="95" t="s">
        <v>802</v>
      </c>
      <c r="L48" s="95" t="s">
        <v>786</v>
      </c>
      <c r="M48" s="62" t="s">
        <v>763</v>
      </c>
      <c r="N48" s="62" t="s">
        <v>751</v>
      </c>
      <c r="O48" s="62" t="s">
        <v>930</v>
      </c>
      <c r="V48" s="89" t="str">
        <f>IF(_xlfn.XLOOKUP(InvestmentCase[[#This Row],[Bloomberg ticker]],'[3]4 Ratios log (START w. Macro)'!$D:$D,'[3]4 Ratios log (START w. Macro)'!$J:$J) = 0, "-", _xlfn.XLOOKUP(InvestmentCase[[#This Row],[Bloomberg ticker]],'[3]4 Ratios log (START w. Macro)'!$D:$D,'[3]4 Ratios log (START w. Macro)'!$J:$J))</f>
        <v>Hold</v>
      </c>
    </row>
    <row r="49" spans="1:22" ht="90" customHeight="1" x14ac:dyDescent="0.25">
      <c r="A49" s="61">
        <v>43606</v>
      </c>
      <c r="B49" s="62" t="s">
        <v>385</v>
      </c>
      <c r="C49" s="64" t="str">
        <f>_xlfn.XLOOKUP(InvestmentCase[[#This Row],[Bloomberg ticker]],PreferredList[Bloomberg_ticker],PreferredList[Security_name])</f>
        <v>Asian Paints</v>
      </c>
      <c r="D49" s="71" t="b">
        <f ca="1">_xlfn.XLOOKUP(InvestmentCase[[#This Row],[Bloomberg ticker]],PreferredList[Bloomberg_ticker], PreferredList[Preferred_list_exists])</f>
        <v>1</v>
      </c>
      <c r="E49" s="64" t="b">
        <f ca="1">_xlfn.XLOOKUP(InvestmentCase[[#This Row],[Bloomberg ticker]],PreferredList[Bloomberg_ticker], PreferredList[Fund_balanced_exists])</f>
        <v>0</v>
      </c>
      <c r="F49" s="64" t="b">
        <f ca="1">_xlfn.XLOOKUP(InvestmentCase[[#This Row],[Bloomberg ticker]],PreferredList[Bloomberg_ticker], PreferredList[Fund_income_exists])</f>
        <v>0</v>
      </c>
      <c r="G49" s="64" t="b">
        <f ca="1">_xlfn.XLOOKUP(InvestmentCase[[#This Row],[Bloomberg ticker]],PreferredList[Bloomberg_ticker], PreferredList[Fund_htt_exists])</f>
        <v>0</v>
      </c>
      <c r="H49" s="64" t="b">
        <f ca="1">_xlfn.XLOOKUP(InvestmentCase[[#This Row],[Bloomberg ticker]],PreferredList[Bloomberg_ticker], PreferredList[Fund_smallercompanies_exists])</f>
        <v>0</v>
      </c>
      <c r="I49" s="64" t="b">
        <f ca="1">_xlfn.XLOOKUP(InvestmentCase[[#This Row],[Bloomberg ticker]],PreferredList[Bloomberg_ticker], PreferredList[Fund_emergingmarkets_exists])</f>
        <v>1</v>
      </c>
      <c r="J49" s="64" t="b">
        <f ca="1">_xlfn.XLOOKUP(InvestmentCase[[#This Row],[Bloomberg ticker]],PreferredList[Bloomberg_ticker], PreferredList[Fund_privateclient_or_AIM_exists])</f>
        <v>0</v>
      </c>
      <c r="K49" s="95" t="s">
        <v>838</v>
      </c>
      <c r="L49" s="95" t="s">
        <v>790</v>
      </c>
      <c r="M49" s="62" t="s">
        <v>763</v>
      </c>
      <c r="N49" s="62" t="s">
        <v>751</v>
      </c>
      <c r="O49" s="62" t="s">
        <v>968</v>
      </c>
      <c r="V49" s="89" t="str">
        <f>IF(_xlfn.XLOOKUP(InvestmentCase[[#This Row],[Bloomberg ticker]],'[3]4 Ratios log (START w. Macro)'!$D:$D,'[3]4 Ratios log (START w. Macro)'!$J:$J) = 0, "-", _xlfn.XLOOKUP(InvestmentCase[[#This Row],[Bloomberg ticker]],'[3]4 Ratios log (START w. Macro)'!$D:$D,'[3]4 Ratios log (START w. Macro)'!$J:$J))</f>
        <v>Hold</v>
      </c>
    </row>
    <row r="50" spans="1:22" ht="90" customHeight="1" x14ac:dyDescent="0.25">
      <c r="A50" s="61">
        <v>43606</v>
      </c>
      <c r="B50" s="62" t="s">
        <v>388</v>
      </c>
      <c r="C50" s="64" t="str">
        <f>_xlfn.XLOOKUP(InvestmentCase[[#This Row],[Bloomberg ticker]],PreferredList[Bloomberg_ticker],PreferredList[Security_name])</f>
        <v>Dabur India</v>
      </c>
      <c r="D50" s="71" t="b">
        <f ca="1">_xlfn.XLOOKUP(InvestmentCase[[#This Row],[Bloomberg ticker]],PreferredList[Bloomberg_ticker], PreferredList[Preferred_list_exists])</f>
        <v>1</v>
      </c>
      <c r="E50" s="64" t="b">
        <f ca="1">_xlfn.XLOOKUP(InvestmentCase[[#This Row],[Bloomberg ticker]],PreferredList[Bloomberg_ticker], PreferredList[Fund_balanced_exists])</f>
        <v>0</v>
      </c>
      <c r="F50" s="64" t="b">
        <f ca="1">_xlfn.XLOOKUP(InvestmentCase[[#This Row],[Bloomberg ticker]],PreferredList[Bloomberg_ticker], PreferredList[Fund_income_exists])</f>
        <v>0</v>
      </c>
      <c r="G50" s="64" t="b">
        <f ca="1">_xlfn.XLOOKUP(InvestmentCase[[#This Row],[Bloomberg ticker]],PreferredList[Bloomberg_ticker], PreferredList[Fund_htt_exists])</f>
        <v>0</v>
      </c>
      <c r="H50" s="64" t="b">
        <f ca="1">_xlfn.XLOOKUP(InvestmentCase[[#This Row],[Bloomberg ticker]],PreferredList[Bloomberg_ticker], PreferredList[Fund_smallercompanies_exists])</f>
        <v>0</v>
      </c>
      <c r="I50" s="64" t="b">
        <f ca="1">_xlfn.XLOOKUP(InvestmentCase[[#This Row],[Bloomberg ticker]],PreferredList[Bloomberg_ticker], PreferredList[Fund_emergingmarkets_exists])</f>
        <v>1</v>
      </c>
      <c r="J50" s="64" t="b">
        <f ca="1">_xlfn.XLOOKUP(InvestmentCase[[#This Row],[Bloomberg ticker]],PreferredList[Bloomberg_ticker], PreferredList[Fund_privateclient_or_AIM_exists])</f>
        <v>0</v>
      </c>
      <c r="K50" s="95" t="s">
        <v>839</v>
      </c>
      <c r="L50" s="95" t="s">
        <v>786</v>
      </c>
      <c r="M50" s="62" t="s">
        <v>763</v>
      </c>
      <c r="N50" s="62" t="s">
        <v>751</v>
      </c>
      <c r="O50" s="62" t="s">
        <v>969</v>
      </c>
      <c r="V50" s="89" t="str">
        <f>IF(_xlfn.XLOOKUP(InvestmentCase[[#This Row],[Bloomberg ticker]],'[3]4 Ratios log (START w. Macro)'!$D:$D,'[3]4 Ratios log (START w. Macro)'!$J:$J) = 0, "-", _xlfn.XLOOKUP(InvestmentCase[[#This Row],[Bloomberg ticker]],'[3]4 Ratios log (START w. Macro)'!$D:$D,'[3]4 Ratios log (START w. Macro)'!$J:$J))</f>
        <v>Hold</v>
      </c>
    </row>
    <row r="51" spans="1:22" ht="90" customHeight="1" x14ac:dyDescent="0.25">
      <c r="A51" s="61">
        <v>43606</v>
      </c>
      <c r="B51" s="62" t="s">
        <v>389</v>
      </c>
      <c r="C51" s="64" t="str">
        <f>_xlfn.XLOOKUP(InvestmentCase[[#This Row],[Bloomberg ticker]],PreferredList[Bloomberg_ticker],PreferredList[Security_name])</f>
        <v>Hindustan Unilever</v>
      </c>
      <c r="D51" s="71" t="b">
        <f ca="1">_xlfn.XLOOKUP(InvestmentCase[[#This Row],[Bloomberg ticker]],PreferredList[Bloomberg_ticker], PreferredList[Preferred_list_exists])</f>
        <v>1</v>
      </c>
      <c r="E51" s="64" t="b">
        <f ca="1">_xlfn.XLOOKUP(InvestmentCase[[#This Row],[Bloomberg ticker]],PreferredList[Bloomberg_ticker], PreferredList[Fund_balanced_exists])</f>
        <v>0</v>
      </c>
      <c r="F51" s="64" t="b">
        <f ca="1">_xlfn.XLOOKUP(InvestmentCase[[#This Row],[Bloomberg ticker]],PreferredList[Bloomberg_ticker], PreferredList[Fund_income_exists])</f>
        <v>0</v>
      </c>
      <c r="G51" s="64" t="b">
        <f ca="1">_xlfn.XLOOKUP(InvestmentCase[[#This Row],[Bloomberg ticker]],PreferredList[Bloomberg_ticker], PreferredList[Fund_htt_exists])</f>
        <v>0</v>
      </c>
      <c r="H51" s="64" t="b">
        <f ca="1">_xlfn.XLOOKUP(InvestmentCase[[#This Row],[Bloomberg ticker]],PreferredList[Bloomberg_ticker], PreferredList[Fund_smallercompanies_exists])</f>
        <v>0</v>
      </c>
      <c r="I51" s="64" t="b">
        <f ca="1">_xlfn.XLOOKUP(InvestmentCase[[#This Row],[Bloomberg ticker]],PreferredList[Bloomberg_ticker], PreferredList[Fund_emergingmarkets_exists])</f>
        <v>1</v>
      </c>
      <c r="J51" s="64" t="b">
        <f ca="1">_xlfn.XLOOKUP(InvestmentCase[[#This Row],[Bloomberg ticker]],PreferredList[Bloomberg_ticker], PreferredList[Fund_privateclient_or_AIM_exists])</f>
        <v>0</v>
      </c>
      <c r="K51" s="95" t="s">
        <v>840</v>
      </c>
      <c r="L51" s="95" t="s">
        <v>786</v>
      </c>
      <c r="M51" s="62" t="s">
        <v>763</v>
      </c>
      <c r="N51" s="62" t="s">
        <v>751</v>
      </c>
      <c r="O51" s="62" t="s">
        <v>970</v>
      </c>
      <c r="V51" s="89" t="str">
        <f>IF(_xlfn.XLOOKUP(InvestmentCase[[#This Row],[Bloomberg ticker]],'[3]4 Ratios log (START w. Macro)'!$D:$D,'[3]4 Ratios log (START w. Macro)'!$J:$J) = 0, "-", _xlfn.XLOOKUP(InvestmentCase[[#This Row],[Bloomberg ticker]],'[3]4 Ratios log (START w. Macro)'!$D:$D,'[3]4 Ratios log (START w. Macro)'!$J:$J))</f>
        <v>Hold</v>
      </c>
    </row>
    <row r="52" spans="1:22" ht="90" customHeight="1" x14ac:dyDescent="0.25">
      <c r="A52" s="61">
        <v>43606</v>
      </c>
      <c r="B52" s="62" t="s">
        <v>401</v>
      </c>
      <c r="C52" s="64" t="str">
        <f>_xlfn.XLOOKUP(InvestmentCase[[#This Row],[Bloomberg ticker]],PreferredList[Bloomberg_ticker],PreferredList[Security_name])</f>
        <v>Titan Company</v>
      </c>
      <c r="D52" s="71" t="b">
        <f ca="1">_xlfn.XLOOKUP(InvestmentCase[[#This Row],[Bloomberg ticker]],PreferredList[Bloomberg_ticker], PreferredList[Preferred_list_exists])</f>
        <v>1</v>
      </c>
      <c r="E52" s="64" t="b">
        <f ca="1">_xlfn.XLOOKUP(InvestmentCase[[#This Row],[Bloomberg ticker]],PreferredList[Bloomberg_ticker], PreferredList[Fund_balanced_exists])</f>
        <v>0</v>
      </c>
      <c r="F52" s="64" t="b">
        <f ca="1">_xlfn.XLOOKUP(InvestmentCase[[#This Row],[Bloomberg ticker]],PreferredList[Bloomberg_ticker], PreferredList[Fund_income_exists])</f>
        <v>0</v>
      </c>
      <c r="G52" s="64" t="b">
        <f ca="1">_xlfn.XLOOKUP(InvestmentCase[[#This Row],[Bloomberg ticker]],PreferredList[Bloomberg_ticker], PreferredList[Fund_htt_exists])</f>
        <v>0</v>
      </c>
      <c r="H52" s="64" t="b">
        <f ca="1">_xlfn.XLOOKUP(InvestmentCase[[#This Row],[Bloomberg ticker]],PreferredList[Bloomberg_ticker], PreferredList[Fund_smallercompanies_exists])</f>
        <v>0</v>
      </c>
      <c r="I52" s="64" t="b">
        <f ca="1">_xlfn.XLOOKUP(InvestmentCase[[#This Row],[Bloomberg ticker]],PreferredList[Bloomberg_ticker], PreferredList[Fund_emergingmarkets_exists])</f>
        <v>1</v>
      </c>
      <c r="J52" s="64" t="b">
        <f ca="1">_xlfn.XLOOKUP(InvestmentCase[[#This Row],[Bloomberg ticker]],PreferredList[Bloomberg_ticker], PreferredList[Fund_privateclient_or_AIM_exists])</f>
        <v>0</v>
      </c>
      <c r="K52" s="95" t="s">
        <v>841</v>
      </c>
      <c r="L52" s="95" t="s">
        <v>787</v>
      </c>
      <c r="M52" s="62" t="s">
        <v>763</v>
      </c>
      <c r="N52" s="62" t="s">
        <v>742</v>
      </c>
      <c r="O52" s="62" t="s">
        <v>971</v>
      </c>
      <c r="V52" s="89" t="str">
        <f>IF(_xlfn.XLOOKUP(InvestmentCase[[#This Row],[Bloomberg ticker]],'[3]4 Ratios log (START w. Macro)'!$D:$D,'[3]4 Ratios log (START w. Macro)'!$J:$J) = 0, "-", _xlfn.XLOOKUP(InvestmentCase[[#This Row],[Bloomberg ticker]],'[3]4 Ratios log (START w. Macro)'!$D:$D,'[3]4 Ratios log (START w. Macro)'!$J:$J))</f>
        <v>Hold</v>
      </c>
    </row>
    <row r="53" spans="1:22" ht="90" customHeight="1" x14ac:dyDescent="0.25">
      <c r="A53" s="61">
        <v>43600</v>
      </c>
      <c r="B53" s="62" t="s">
        <v>310</v>
      </c>
      <c r="C53" s="64" t="str">
        <f>_xlfn.XLOOKUP(InvestmentCase[[#This Row],[Bloomberg ticker]],PreferredList[Bloomberg_ticker],PreferredList[Security_name])</f>
        <v>Air Liquide</v>
      </c>
      <c r="D53" s="71" t="b">
        <f ca="1">_xlfn.XLOOKUP(InvestmentCase[[#This Row],[Bloomberg ticker]],PreferredList[Bloomberg_ticker], PreferredList[Preferred_list_exists])</f>
        <v>1</v>
      </c>
      <c r="E53" s="64" t="b">
        <f ca="1">_xlfn.XLOOKUP(InvestmentCase[[#This Row],[Bloomberg ticker]],PreferredList[Bloomberg_ticker], PreferredList[Fund_balanced_exists])</f>
        <v>1</v>
      </c>
      <c r="F53" s="64" t="b">
        <f ca="1">_xlfn.XLOOKUP(InvestmentCase[[#This Row],[Bloomberg ticker]],PreferredList[Bloomberg_ticker], PreferredList[Fund_income_exists])</f>
        <v>1</v>
      </c>
      <c r="G53" s="64" t="b">
        <f ca="1">_xlfn.XLOOKUP(InvestmentCase[[#This Row],[Bloomberg ticker]],PreferredList[Bloomberg_ticker], PreferredList[Fund_htt_exists])</f>
        <v>1</v>
      </c>
      <c r="H53" s="64" t="b">
        <f ca="1">_xlfn.XLOOKUP(InvestmentCase[[#This Row],[Bloomberg ticker]],PreferredList[Bloomberg_ticker], PreferredList[Fund_smallercompanies_exists])</f>
        <v>0</v>
      </c>
      <c r="I53" s="64" t="b">
        <f ca="1">_xlfn.XLOOKUP(InvestmentCase[[#This Row],[Bloomberg ticker]],PreferredList[Bloomberg_ticker], PreferredList[Fund_emergingmarkets_exists])</f>
        <v>0</v>
      </c>
      <c r="J53" s="64" t="b">
        <f ca="1">_xlfn.XLOOKUP(InvestmentCase[[#This Row],[Bloomberg ticker]],PreferredList[Bloomberg_ticker], PreferredList[Fund_privateclient_or_AIM_exists])</f>
        <v>0</v>
      </c>
      <c r="K53" s="95" t="s">
        <v>825</v>
      </c>
      <c r="L53" s="95" t="s">
        <v>790</v>
      </c>
      <c r="M53" s="62" t="s">
        <v>762</v>
      </c>
      <c r="N53" s="62" t="s">
        <v>751</v>
      </c>
      <c r="O53" s="62" t="s">
        <v>955</v>
      </c>
      <c r="V53" s="89" t="str">
        <f>IF(_xlfn.XLOOKUP(InvestmentCase[[#This Row],[Bloomberg ticker]],'[3]4 Ratios log (START w. Macro)'!$D:$D,'[3]4 Ratios log (START w. Macro)'!$J:$J) = 0, "-", _xlfn.XLOOKUP(InvestmentCase[[#This Row],[Bloomberg ticker]],'[3]4 Ratios log (START w. Macro)'!$D:$D,'[3]4 Ratios log (START w. Macro)'!$J:$J))</f>
        <v>Hold</v>
      </c>
    </row>
    <row r="54" spans="1:22" ht="90" customHeight="1" x14ac:dyDescent="0.25">
      <c r="A54" s="61">
        <v>43581</v>
      </c>
      <c r="B54" s="62" t="s">
        <v>402</v>
      </c>
      <c r="C54" s="64" t="str">
        <f>_xlfn.XLOOKUP(InvestmentCase[[#This Row],[Bloomberg ticker]],PreferredList[Bloomberg_ticker],PreferredList[Security_name])</f>
        <v>TravelSky Technology</v>
      </c>
      <c r="D54" s="71" t="b">
        <f ca="1">_xlfn.XLOOKUP(InvestmentCase[[#This Row],[Bloomberg ticker]],PreferredList[Bloomberg_ticker], PreferredList[Preferred_list_exists])</f>
        <v>1</v>
      </c>
      <c r="E54" s="64" t="b">
        <f ca="1">_xlfn.XLOOKUP(InvestmentCase[[#This Row],[Bloomberg ticker]],PreferredList[Bloomberg_ticker], PreferredList[Fund_balanced_exists])</f>
        <v>0</v>
      </c>
      <c r="F54" s="64" t="b">
        <f ca="1">_xlfn.XLOOKUP(InvestmentCase[[#This Row],[Bloomberg ticker]],PreferredList[Bloomberg_ticker], PreferredList[Fund_income_exists])</f>
        <v>0</v>
      </c>
      <c r="G54" s="64" t="b">
        <f ca="1">_xlfn.XLOOKUP(InvestmentCase[[#This Row],[Bloomberg ticker]],PreferredList[Bloomberg_ticker], PreferredList[Fund_htt_exists])</f>
        <v>0</v>
      </c>
      <c r="H54" s="64" t="b">
        <f ca="1">_xlfn.XLOOKUP(InvestmentCase[[#This Row],[Bloomberg ticker]],PreferredList[Bloomberg_ticker], PreferredList[Fund_smallercompanies_exists])</f>
        <v>0</v>
      </c>
      <c r="I54" s="64" t="b">
        <f ca="1">_xlfn.XLOOKUP(InvestmentCase[[#This Row],[Bloomberg ticker]],PreferredList[Bloomberg_ticker], PreferredList[Fund_emergingmarkets_exists])</f>
        <v>1</v>
      </c>
      <c r="J54" s="64" t="b">
        <f ca="1">_xlfn.XLOOKUP(InvestmentCase[[#This Row],[Bloomberg ticker]],PreferredList[Bloomberg_ticker], PreferredList[Fund_privateclient_or_AIM_exists])</f>
        <v>0</v>
      </c>
      <c r="K54" s="95" t="s">
        <v>842</v>
      </c>
      <c r="L54" s="95" t="s">
        <v>788</v>
      </c>
      <c r="M54" s="62" t="s">
        <v>1045</v>
      </c>
      <c r="N54" s="62" t="s">
        <v>742</v>
      </c>
      <c r="O54" s="62" t="s">
        <v>972</v>
      </c>
      <c r="V54" s="89" t="str">
        <f>IF(_xlfn.XLOOKUP(InvestmentCase[[#This Row],[Bloomberg ticker]],'[3]4 Ratios log (START w. Macro)'!$D:$D,'[3]4 Ratios log (START w. Macro)'!$J:$J) = 0, "-", _xlfn.XLOOKUP(InvestmentCase[[#This Row],[Bloomberg ticker]],'[3]4 Ratios log (START w. Macro)'!$D:$D,'[3]4 Ratios log (START w. Macro)'!$J:$J))</f>
        <v>Hold</v>
      </c>
    </row>
    <row r="55" spans="1:22" ht="90" customHeight="1" x14ac:dyDescent="0.25">
      <c r="A55" s="61">
        <v>43580</v>
      </c>
      <c r="B55" s="62" t="s">
        <v>403</v>
      </c>
      <c r="C55" s="64" t="str">
        <f>_xlfn.XLOOKUP(InvestmentCase[[#This Row],[Bloomberg ticker]],PreferredList[Bloomberg_ticker],PreferredList[Security_name])</f>
        <v>Trip.com ADR</v>
      </c>
      <c r="D55" s="71" t="b">
        <f ca="1">_xlfn.XLOOKUP(InvestmentCase[[#This Row],[Bloomberg ticker]],PreferredList[Bloomberg_ticker], PreferredList[Preferred_list_exists])</f>
        <v>1</v>
      </c>
      <c r="E55" s="64" t="b">
        <f ca="1">_xlfn.XLOOKUP(InvestmentCase[[#This Row],[Bloomberg ticker]],PreferredList[Bloomberg_ticker], PreferredList[Fund_balanced_exists])</f>
        <v>0</v>
      </c>
      <c r="F55" s="64" t="b">
        <f ca="1">_xlfn.XLOOKUP(InvestmentCase[[#This Row],[Bloomberg ticker]],PreferredList[Bloomberg_ticker], PreferredList[Fund_income_exists])</f>
        <v>0</v>
      </c>
      <c r="G55" s="64" t="b">
        <f ca="1">_xlfn.XLOOKUP(InvestmentCase[[#This Row],[Bloomberg ticker]],PreferredList[Bloomberg_ticker], PreferredList[Fund_htt_exists])</f>
        <v>0</v>
      </c>
      <c r="H55" s="64" t="b">
        <f ca="1">_xlfn.XLOOKUP(InvestmentCase[[#This Row],[Bloomberg ticker]],PreferredList[Bloomberg_ticker], PreferredList[Fund_smallercompanies_exists])</f>
        <v>0</v>
      </c>
      <c r="I55" s="64" t="b">
        <f ca="1">_xlfn.XLOOKUP(InvestmentCase[[#This Row],[Bloomberg ticker]],PreferredList[Bloomberg_ticker], PreferredList[Fund_emergingmarkets_exists])</f>
        <v>1</v>
      </c>
      <c r="J55" s="64" t="b">
        <f ca="1">_xlfn.XLOOKUP(InvestmentCase[[#This Row],[Bloomberg ticker]],PreferredList[Bloomberg_ticker], PreferredList[Fund_privateclient_or_AIM_exists])</f>
        <v>0</v>
      </c>
      <c r="K55" s="95" t="s">
        <v>843</v>
      </c>
      <c r="L55" s="95" t="s">
        <v>787</v>
      </c>
      <c r="M55" s="62" t="s">
        <v>763</v>
      </c>
      <c r="N55" s="62" t="s">
        <v>751</v>
      </c>
      <c r="O55" s="62" t="s">
        <v>973</v>
      </c>
      <c r="V55" s="89" t="str">
        <f>IF(_xlfn.XLOOKUP(InvestmentCase[[#This Row],[Bloomberg ticker]],'[3]4 Ratios log (START w. Macro)'!$D:$D,'[3]4 Ratios log (START w. Macro)'!$J:$J) = 0, "-", _xlfn.XLOOKUP(InvestmentCase[[#This Row],[Bloomberg ticker]],'[3]4 Ratios log (START w. Macro)'!$D:$D,'[3]4 Ratios log (START w. Macro)'!$J:$J))</f>
        <v>Hold</v>
      </c>
    </row>
    <row r="56" spans="1:22" ht="90" customHeight="1" x14ac:dyDescent="0.25">
      <c r="A56" s="61">
        <v>43542</v>
      </c>
      <c r="B56" s="62" t="s">
        <v>699</v>
      </c>
      <c r="C56" s="64" t="str">
        <f>_xlfn.XLOOKUP(InvestmentCase[[#This Row],[Bloomberg ticker]],PreferredList[Bloomberg_ticker],PreferredList[Security_name])</f>
        <v>Dotdigital Group</v>
      </c>
      <c r="D56" s="71" t="b">
        <f ca="1">_xlfn.XLOOKUP(InvestmentCase[[#This Row],[Bloomberg ticker]],PreferredList[Bloomberg_ticker], PreferredList[Preferred_list_exists])</f>
        <v>1</v>
      </c>
      <c r="E56" s="64" t="b">
        <f ca="1">_xlfn.XLOOKUP(InvestmentCase[[#This Row],[Bloomberg ticker]],PreferredList[Bloomberg_ticker], PreferredList[Fund_balanced_exists])</f>
        <v>0</v>
      </c>
      <c r="F56" s="64" t="b">
        <f ca="1">_xlfn.XLOOKUP(InvestmentCase[[#This Row],[Bloomberg ticker]],PreferredList[Bloomberg_ticker], PreferredList[Fund_income_exists])</f>
        <v>0</v>
      </c>
      <c r="G56" s="64" t="b">
        <f ca="1">_xlfn.XLOOKUP(InvestmentCase[[#This Row],[Bloomberg ticker]],PreferredList[Bloomberg_ticker], PreferredList[Fund_htt_exists])</f>
        <v>0</v>
      </c>
      <c r="H56" s="64" t="b">
        <f ca="1">_xlfn.XLOOKUP(InvestmentCase[[#This Row],[Bloomberg ticker]],PreferredList[Bloomberg_ticker], PreferredList[Fund_smallercompanies_exists])</f>
        <v>0</v>
      </c>
      <c r="I56" s="64" t="b">
        <f ca="1">_xlfn.XLOOKUP(InvestmentCase[[#This Row],[Bloomberg ticker]],PreferredList[Bloomberg_ticker], PreferredList[Fund_emergingmarkets_exists])</f>
        <v>0</v>
      </c>
      <c r="J56" s="64" t="b">
        <f ca="1">_xlfn.XLOOKUP(InvestmentCase[[#This Row],[Bloomberg ticker]],PreferredList[Bloomberg_ticker], PreferredList[Fund_privateclient_or_AIM_exists])</f>
        <v>1</v>
      </c>
      <c r="K56" s="95" t="s">
        <v>844</v>
      </c>
      <c r="L56" s="95" t="s">
        <v>788</v>
      </c>
      <c r="M56" s="62" t="s">
        <v>1045</v>
      </c>
      <c r="N56" s="62" t="s">
        <v>751</v>
      </c>
      <c r="O56" s="62" t="s">
        <v>974</v>
      </c>
      <c r="V56" s="89" t="str">
        <f>IF(_xlfn.XLOOKUP(InvestmentCase[[#This Row],[Bloomberg ticker]],'[3]4 Ratios log (START w. Macro)'!$D:$D,'[3]4 Ratios log (START w. Macro)'!$J:$J) = 0, "-", _xlfn.XLOOKUP(InvestmentCase[[#This Row],[Bloomberg ticker]],'[3]4 Ratios log (START w. Macro)'!$D:$D,'[3]4 Ratios log (START w. Macro)'!$J:$J))</f>
        <v>Hold</v>
      </c>
    </row>
    <row r="57" spans="1:22" ht="90" customHeight="1" x14ac:dyDescent="0.25">
      <c r="A57" s="61">
        <v>43525</v>
      </c>
      <c r="B57" s="62" t="s">
        <v>203</v>
      </c>
      <c r="C57" s="64" t="str">
        <f>_xlfn.XLOOKUP(InvestmentCase[[#This Row],[Bloomberg ticker]],PreferredList[Bloomberg_ticker],PreferredList[Security_name])</f>
        <v>Edwards Lifesciences</v>
      </c>
      <c r="D57" s="71" t="b">
        <f ca="1">_xlfn.XLOOKUP(InvestmentCase[[#This Row],[Bloomberg ticker]],PreferredList[Bloomberg_ticker], PreferredList[Preferred_list_exists])</f>
        <v>1</v>
      </c>
      <c r="E57" s="64" t="b">
        <f ca="1">_xlfn.XLOOKUP(InvestmentCase[[#This Row],[Bloomberg ticker]],PreferredList[Bloomberg_ticker], PreferredList[Fund_balanced_exists])</f>
        <v>1</v>
      </c>
      <c r="F57" s="64" t="b">
        <f ca="1">_xlfn.XLOOKUP(InvestmentCase[[#This Row],[Bloomberg ticker]],PreferredList[Bloomberg_ticker], PreferredList[Fund_income_exists])</f>
        <v>0</v>
      </c>
      <c r="G57" s="64" t="b">
        <f ca="1">_xlfn.XLOOKUP(InvestmentCase[[#This Row],[Bloomberg ticker]],PreferredList[Bloomberg_ticker], PreferredList[Fund_htt_exists])</f>
        <v>1</v>
      </c>
      <c r="H57" s="64" t="b">
        <f ca="1">_xlfn.XLOOKUP(InvestmentCase[[#This Row],[Bloomberg ticker]],PreferredList[Bloomberg_ticker], PreferredList[Fund_smallercompanies_exists])</f>
        <v>0</v>
      </c>
      <c r="I57" s="64" t="b">
        <f ca="1">_xlfn.XLOOKUP(InvestmentCase[[#This Row],[Bloomberg ticker]],PreferredList[Bloomberg_ticker], PreferredList[Fund_emergingmarkets_exists])</f>
        <v>0</v>
      </c>
      <c r="J57" s="64" t="b">
        <f ca="1">_xlfn.XLOOKUP(InvestmentCase[[#This Row],[Bloomberg ticker]],PreferredList[Bloomberg_ticker], PreferredList[Fund_privateclient_or_AIM_exists])</f>
        <v>0</v>
      </c>
      <c r="K57" s="95" t="s">
        <v>845</v>
      </c>
      <c r="L57" s="95" t="s">
        <v>789</v>
      </c>
      <c r="M57" s="62" t="s">
        <v>761</v>
      </c>
      <c r="N57" s="62" t="s">
        <v>751</v>
      </c>
      <c r="O57" s="62" t="s">
        <v>975</v>
      </c>
      <c r="V57" s="89" t="str">
        <f>IF(_xlfn.XLOOKUP(InvestmentCase[[#This Row],[Bloomberg ticker]],'[3]4 Ratios log (START w. Macro)'!$D:$D,'[3]4 Ratios log (START w. Macro)'!$J:$J) = 0, "-", _xlfn.XLOOKUP(InvestmentCase[[#This Row],[Bloomberg ticker]],'[3]4 Ratios log (START w. Macro)'!$D:$D,'[3]4 Ratios log (START w. Macro)'!$J:$J))</f>
        <v>Hold</v>
      </c>
    </row>
    <row r="58" spans="1:22" ht="90" customHeight="1" x14ac:dyDescent="0.25">
      <c r="A58" s="61">
        <v>43507</v>
      </c>
      <c r="B58" s="62" t="s">
        <v>378</v>
      </c>
      <c r="C58" s="64" t="str">
        <f>_xlfn.XLOOKUP(InvestmentCase[[#This Row],[Bloomberg ticker]],PreferredList[Bloomberg_ticker],PreferredList[Security_name])</f>
        <v>Strix Group</v>
      </c>
      <c r="D58" s="71" t="b">
        <f ca="1">_xlfn.XLOOKUP(InvestmentCase[[#This Row],[Bloomberg ticker]],PreferredList[Bloomberg_ticker], PreferredList[Preferred_list_exists])</f>
        <v>1</v>
      </c>
      <c r="E58" s="64" t="b">
        <f ca="1">_xlfn.XLOOKUP(InvestmentCase[[#This Row],[Bloomberg ticker]],PreferredList[Bloomberg_ticker], PreferredList[Fund_balanced_exists])</f>
        <v>0</v>
      </c>
      <c r="F58" s="64" t="b">
        <f ca="1">_xlfn.XLOOKUP(InvestmentCase[[#This Row],[Bloomberg ticker]],PreferredList[Bloomberg_ticker], PreferredList[Fund_income_exists])</f>
        <v>0</v>
      </c>
      <c r="G58" s="64" t="b">
        <f ca="1">_xlfn.XLOOKUP(InvestmentCase[[#This Row],[Bloomberg ticker]],PreferredList[Bloomberg_ticker], PreferredList[Fund_htt_exists])</f>
        <v>0</v>
      </c>
      <c r="H58" s="64" t="b">
        <f ca="1">_xlfn.XLOOKUP(InvestmentCase[[#This Row],[Bloomberg ticker]],PreferredList[Bloomberg_ticker], PreferredList[Fund_smallercompanies_exists])</f>
        <v>0</v>
      </c>
      <c r="I58" s="64" t="b">
        <f ca="1">_xlfn.XLOOKUP(InvestmentCase[[#This Row],[Bloomberg ticker]],PreferredList[Bloomberg_ticker], PreferredList[Fund_emergingmarkets_exists])</f>
        <v>0</v>
      </c>
      <c r="J58" s="64" t="b">
        <f ca="1">_xlfn.XLOOKUP(InvestmentCase[[#This Row],[Bloomberg ticker]],PreferredList[Bloomberg_ticker], PreferredList[Fund_privateclient_or_AIM_exists])</f>
        <v>1</v>
      </c>
      <c r="K58" s="95" t="s">
        <v>846</v>
      </c>
      <c r="L58" s="95" t="s">
        <v>788</v>
      </c>
      <c r="M58" s="62" t="s">
        <v>750</v>
      </c>
      <c r="N58" s="62" t="s">
        <v>751</v>
      </c>
      <c r="O58" s="62" t="s">
        <v>976</v>
      </c>
      <c r="V58" s="89" t="str">
        <f>IF(_xlfn.XLOOKUP(InvestmentCase[[#This Row],[Bloomberg ticker]],'[3]4 Ratios log (START w. Macro)'!$D:$D,'[3]4 Ratios log (START w. Macro)'!$J:$J) = 0, "-", _xlfn.XLOOKUP(InvestmentCase[[#This Row],[Bloomberg ticker]],'[3]4 Ratios log (START w. Macro)'!$D:$D,'[3]4 Ratios log (START w. Macro)'!$J:$J))</f>
        <v>Hold</v>
      </c>
    </row>
    <row r="59" spans="1:22" ht="90" customHeight="1" x14ac:dyDescent="0.25">
      <c r="A59" s="61">
        <v>43364</v>
      </c>
      <c r="B59" s="62" t="s">
        <v>1052</v>
      </c>
      <c r="C59" s="64" t="str">
        <f>_xlfn.XLOOKUP(InvestmentCase[[#This Row],[Bloomberg ticker]],PreferredList[Bloomberg_ticker],PreferredList[Security_name])</f>
        <v>Basler AG</v>
      </c>
      <c r="D59" s="71" t="b">
        <f ca="1">_xlfn.XLOOKUP(InvestmentCase[[#This Row],[Bloomberg ticker]],PreferredList[Bloomberg_ticker], PreferredList[Preferred_list_exists])</f>
        <v>1</v>
      </c>
      <c r="E59" s="64" t="b">
        <f ca="1">_xlfn.XLOOKUP(InvestmentCase[[#This Row],[Bloomberg ticker]],PreferredList[Bloomberg_ticker], PreferredList[Fund_balanced_exists])</f>
        <v>0</v>
      </c>
      <c r="F59" s="64" t="b">
        <f ca="1">_xlfn.XLOOKUP(InvestmentCase[[#This Row],[Bloomberg ticker]],PreferredList[Bloomberg_ticker], PreferredList[Fund_income_exists])</f>
        <v>0</v>
      </c>
      <c r="G59" s="64" t="b">
        <f ca="1">_xlfn.XLOOKUP(InvestmentCase[[#This Row],[Bloomberg ticker]],PreferredList[Bloomberg_ticker], PreferredList[Fund_htt_exists])</f>
        <v>0</v>
      </c>
      <c r="H59" s="64" t="b">
        <f ca="1">_xlfn.XLOOKUP(InvestmentCase[[#This Row],[Bloomberg ticker]],PreferredList[Bloomberg_ticker], PreferredList[Fund_smallercompanies_exists])</f>
        <v>1</v>
      </c>
      <c r="I59" s="64" t="b">
        <f ca="1">_xlfn.XLOOKUP(InvestmentCase[[#This Row],[Bloomberg ticker]],PreferredList[Bloomberg_ticker], PreferredList[Fund_emergingmarkets_exists])</f>
        <v>0</v>
      </c>
      <c r="J59" s="64" t="b">
        <f ca="1">_xlfn.XLOOKUP(InvestmentCase[[#This Row],[Bloomberg ticker]],PreferredList[Bloomberg_ticker], PreferredList[Fund_privateclient_or_AIM_exists])</f>
        <v>0</v>
      </c>
      <c r="K59" s="95" t="s">
        <v>918</v>
      </c>
      <c r="L59" s="95" t="s">
        <v>788</v>
      </c>
      <c r="M59" s="62" t="s">
        <v>758</v>
      </c>
      <c r="N59" s="62" t="s">
        <v>742</v>
      </c>
      <c r="O59" s="62" t="e">
        <v>#N/A</v>
      </c>
      <c r="V59" s="89" t="str">
        <f>IF(_xlfn.XLOOKUP(InvestmentCase[[#This Row],[Bloomberg ticker]],'[3]4 Ratios log (START w. Macro)'!$D:$D,'[3]4 Ratios log (START w. Macro)'!$J:$J) = 0, "-", _xlfn.XLOOKUP(InvestmentCase[[#This Row],[Bloomberg ticker]],'[3]4 Ratios log (START w. Macro)'!$D:$D,'[3]4 Ratios log (START w. Macro)'!$J:$J))</f>
        <v>Hold</v>
      </c>
    </row>
    <row r="60" spans="1:22" ht="90" customHeight="1" x14ac:dyDescent="0.25">
      <c r="A60" s="61">
        <v>43318</v>
      </c>
      <c r="B60" s="62" t="s">
        <v>198</v>
      </c>
      <c r="C60" s="64" t="str">
        <f>_xlfn.XLOOKUP(InvestmentCase[[#This Row],[Bloomberg ticker]],PreferredList[Bloomberg_ticker],PreferredList[Security_name])</f>
        <v>TELUS Corp</v>
      </c>
      <c r="D60" s="71" t="b">
        <f ca="1">_xlfn.XLOOKUP(InvestmentCase[[#This Row],[Bloomberg ticker]],PreferredList[Bloomberg_ticker], PreferredList[Preferred_list_exists])</f>
        <v>1</v>
      </c>
      <c r="E60" s="64" t="b">
        <f ca="1">_xlfn.XLOOKUP(InvestmentCase[[#This Row],[Bloomberg ticker]],PreferredList[Bloomberg_ticker], PreferredList[Fund_balanced_exists])</f>
        <v>0</v>
      </c>
      <c r="F60" s="64" t="b">
        <f ca="1">_xlfn.XLOOKUP(InvestmentCase[[#This Row],[Bloomberg ticker]],PreferredList[Bloomberg_ticker], PreferredList[Fund_income_exists])</f>
        <v>1</v>
      </c>
      <c r="G60" s="64" t="b">
        <f ca="1">_xlfn.XLOOKUP(InvestmentCase[[#This Row],[Bloomberg ticker]],PreferredList[Bloomberg_ticker], PreferredList[Fund_htt_exists])</f>
        <v>0</v>
      </c>
      <c r="H60" s="64" t="b">
        <f ca="1">_xlfn.XLOOKUP(InvestmentCase[[#This Row],[Bloomberg ticker]],PreferredList[Bloomberg_ticker], PreferredList[Fund_smallercompanies_exists])</f>
        <v>0</v>
      </c>
      <c r="I60" s="64" t="b">
        <f ca="1">_xlfn.XLOOKUP(InvestmentCase[[#This Row],[Bloomberg ticker]],PreferredList[Bloomberg_ticker], PreferredList[Fund_emergingmarkets_exists])</f>
        <v>0</v>
      </c>
      <c r="J60" s="64" t="b">
        <f ca="1">_xlfn.XLOOKUP(InvestmentCase[[#This Row],[Bloomberg ticker]],PreferredList[Bloomberg_ticker], PreferredList[Fund_privateclient_or_AIM_exists])</f>
        <v>0</v>
      </c>
      <c r="K60" s="95" t="s">
        <v>847</v>
      </c>
      <c r="L60" s="95" t="s">
        <v>791</v>
      </c>
      <c r="M60" s="62" t="s">
        <v>750</v>
      </c>
      <c r="N60" s="62" t="s">
        <v>799</v>
      </c>
      <c r="O60" s="62" t="s">
        <v>977</v>
      </c>
      <c r="V60" s="89" t="str">
        <f>IF(_xlfn.XLOOKUP(InvestmentCase[[#This Row],[Bloomberg ticker]],'[3]4 Ratios log (START w. Macro)'!$D:$D,'[3]4 Ratios log (START w. Macro)'!$J:$J) = 0, "-", _xlfn.XLOOKUP(InvestmentCase[[#This Row],[Bloomberg ticker]],'[3]4 Ratios log (START w. Macro)'!$D:$D,'[3]4 Ratios log (START w. Macro)'!$J:$J))</f>
        <v>Hold</v>
      </c>
    </row>
    <row r="61" spans="1:22" ht="90" customHeight="1" x14ac:dyDescent="0.25">
      <c r="A61" s="61">
        <v>43270</v>
      </c>
      <c r="B61" s="62" t="s">
        <v>304</v>
      </c>
      <c r="C61" s="64" t="str">
        <f>_xlfn.XLOOKUP(InvestmentCase[[#This Row],[Bloomberg ticker]],PreferredList[Bloomberg_ticker],PreferredList[Security_name])</f>
        <v>Croda</v>
      </c>
      <c r="D61" s="71" t="b">
        <f ca="1">_xlfn.XLOOKUP(InvestmentCase[[#This Row],[Bloomberg ticker]],PreferredList[Bloomberg_ticker], PreferredList[Preferred_list_exists])</f>
        <v>1</v>
      </c>
      <c r="E61" s="64" t="b">
        <f ca="1">_xlfn.XLOOKUP(InvestmentCase[[#This Row],[Bloomberg ticker]],PreferredList[Bloomberg_ticker], PreferredList[Fund_balanced_exists])</f>
        <v>1</v>
      </c>
      <c r="F61" s="64" t="b">
        <f ca="1">_xlfn.XLOOKUP(InvestmentCase[[#This Row],[Bloomberg ticker]],PreferredList[Bloomberg_ticker], PreferredList[Fund_income_exists])</f>
        <v>0</v>
      </c>
      <c r="G61" s="64" t="b">
        <f ca="1">_xlfn.XLOOKUP(InvestmentCase[[#This Row],[Bloomberg ticker]],PreferredList[Bloomberg_ticker], PreferredList[Fund_htt_exists])</f>
        <v>1</v>
      </c>
      <c r="H61" s="64" t="b">
        <f ca="1">_xlfn.XLOOKUP(InvestmentCase[[#This Row],[Bloomberg ticker]],PreferredList[Bloomberg_ticker], PreferredList[Fund_smallercompanies_exists])</f>
        <v>0</v>
      </c>
      <c r="I61" s="64" t="b">
        <f ca="1">_xlfn.XLOOKUP(InvestmentCase[[#This Row],[Bloomberg ticker]],PreferredList[Bloomberg_ticker], PreferredList[Fund_emergingmarkets_exists])</f>
        <v>0</v>
      </c>
      <c r="J61" s="64" t="b">
        <f ca="1">_xlfn.XLOOKUP(InvestmentCase[[#This Row],[Bloomberg ticker]],PreferredList[Bloomberg_ticker], PreferredList[Fund_privateclient_or_AIM_exists])</f>
        <v>0</v>
      </c>
      <c r="K61" s="95" t="s">
        <v>827</v>
      </c>
      <c r="L61" s="95" t="s">
        <v>790</v>
      </c>
      <c r="M61" s="62" t="s">
        <v>758</v>
      </c>
      <c r="N61" s="62" t="s">
        <v>751</v>
      </c>
      <c r="O61" s="62" t="s">
        <v>957</v>
      </c>
      <c r="V61" s="89" t="str">
        <f>IF(_xlfn.XLOOKUP(InvestmentCase[[#This Row],[Bloomberg ticker]],'[3]4 Ratios log (START w. Macro)'!$D:$D,'[3]4 Ratios log (START w. Macro)'!$J:$J) = 0, "-", _xlfn.XLOOKUP(InvestmentCase[[#This Row],[Bloomberg ticker]],'[3]4 Ratios log (START w. Macro)'!$D:$D,'[3]4 Ratios log (START w. Macro)'!$J:$J))</f>
        <v>Hold</v>
      </c>
    </row>
    <row r="62" spans="1:22" ht="90" customHeight="1" x14ac:dyDescent="0.25">
      <c r="A62" s="61">
        <v>43265</v>
      </c>
      <c r="B62" s="62" t="s">
        <v>195</v>
      </c>
      <c r="C62" s="64" t="str">
        <f>_xlfn.XLOOKUP(InvestmentCase[[#This Row],[Bloomberg ticker]],PreferredList[Bloomberg_ticker],PreferredList[Security_name])</f>
        <v>Gamma Communications</v>
      </c>
      <c r="D62" s="71" t="b">
        <f ca="1">_xlfn.XLOOKUP(InvestmentCase[[#This Row],[Bloomberg ticker]],PreferredList[Bloomberg_ticker], PreferredList[Preferred_list_exists])</f>
        <v>1</v>
      </c>
      <c r="E62" s="64" t="b">
        <f ca="1">_xlfn.XLOOKUP(InvestmentCase[[#This Row],[Bloomberg ticker]],PreferredList[Bloomberg_ticker], PreferredList[Fund_balanced_exists])</f>
        <v>0</v>
      </c>
      <c r="F62" s="64" t="b">
        <f ca="1">_xlfn.XLOOKUP(InvestmentCase[[#This Row],[Bloomberg ticker]],PreferredList[Bloomberg_ticker], PreferredList[Fund_income_exists])</f>
        <v>0</v>
      </c>
      <c r="G62" s="64" t="b">
        <f ca="1">_xlfn.XLOOKUP(InvestmentCase[[#This Row],[Bloomberg ticker]],PreferredList[Bloomberg_ticker], PreferredList[Fund_htt_exists])</f>
        <v>0</v>
      </c>
      <c r="H62" s="64" t="b">
        <f ca="1">_xlfn.XLOOKUP(InvestmentCase[[#This Row],[Bloomberg ticker]],PreferredList[Bloomberg_ticker], PreferredList[Fund_smallercompanies_exists])</f>
        <v>0</v>
      </c>
      <c r="I62" s="64" t="b">
        <f ca="1">_xlfn.XLOOKUP(InvestmentCase[[#This Row],[Bloomberg ticker]],PreferredList[Bloomberg_ticker], PreferredList[Fund_emergingmarkets_exists])</f>
        <v>0</v>
      </c>
      <c r="J62" s="64" t="b">
        <f ca="1">_xlfn.XLOOKUP(InvestmentCase[[#This Row],[Bloomberg ticker]],PreferredList[Bloomberg_ticker], PreferredList[Fund_privateclient_or_AIM_exists])</f>
        <v>1</v>
      </c>
      <c r="K62" s="95" t="s">
        <v>849</v>
      </c>
      <c r="L62" s="95" t="s">
        <v>791</v>
      </c>
      <c r="M62" s="62" t="s">
        <v>1045</v>
      </c>
      <c r="N62" s="62" t="s">
        <v>742</v>
      </c>
      <c r="O62" s="62" t="s">
        <v>979</v>
      </c>
      <c r="V62" s="89" t="str">
        <f>IF(_xlfn.XLOOKUP(InvestmentCase[[#This Row],[Bloomberg ticker]],'[3]4 Ratios log (START w. Macro)'!$D:$D,'[3]4 Ratios log (START w. Macro)'!$J:$J) = 0, "-", _xlfn.XLOOKUP(InvestmentCase[[#This Row],[Bloomberg ticker]],'[3]4 Ratios log (START w. Macro)'!$D:$D,'[3]4 Ratios log (START w. Macro)'!$J:$J))</f>
        <v>Hold</v>
      </c>
    </row>
    <row r="63" spans="1:22" ht="90" customHeight="1" x14ac:dyDescent="0.25">
      <c r="A63" s="61">
        <v>43013</v>
      </c>
      <c r="B63" s="62" t="s">
        <v>350</v>
      </c>
      <c r="C63" s="64" t="str">
        <f>_xlfn.XLOOKUP(InvestmentCase[[#This Row],[Bloomberg ticker]],PreferredList[Bloomberg_ticker],PreferredList[Security_name])</f>
        <v>Ossur</v>
      </c>
      <c r="D63" s="71" t="b">
        <f ca="1">_xlfn.XLOOKUP(InvestmentCase[[#This Row],[Bloomberg ticker]],PreferredList[Bloomberg_ticker], PreferredList[Preferred_list_exists])</f>
        <v>1</v>
      </c>
      <c r="E63" s="64" t="b">
        <f ca="1">_xlfn.XLOOKUP(InvestmentCase[[#This Row],[Bloomberg ticker]],PreferredList[Bloomberg_ticker], PreferredList[Fund_balanced_exists])</f>
        <v>0</v>
      </c>
      <c r="F63" s="64" t="b">
        <f ca="1">_xlfn.XLOOKUP(InvestmentCase[[#This Row],[Bloomberg ticker]],PreferredList[Bloomberg_ticker], PreferredList[Fund_income_exists])</f>
        <v>0</v>
      </c>
      <c r="G63" s="64" t="b">
        <f ca="1">_xlfn.XLOOKUP(InvestmentCase[[#This Row],[Bloomberg ticker]],PreferredList[Bloomberg_ticker], PreferredList[Fund_htt_exists])</f>
        <v>1</v>
      </c>
      <c r="H63" s="64" t="b">
        <f ca="1">_xlfn.XLOOKUP(InvestmentCase[[#This Row],[Bloomberg ticker]],PreferredList[Bloomberg_ticker], PreferredList[Fund_smallercompanies_exists])</f>
        <v>1</v>
      </c>
      <c r="I63" s="64" t="b">
        <f ca="1">_xlfn.XLOOKUP(InvestmentCase[[#This Row],[Bloomberg ticker]],PreferredList[Bloomberg_ticker], PreferredList[Fund_emergingmarkets_exists])</f>
        <v>0</v>
      </c>
      <c r="J63" s="64" t="b">
        <f ca="1">_xlfn.XLOOKUP(InvestmentCase[[#This Row],[Bloomberg ticker]],PreferredList[Bloomberg_ticker], PreferredList[Fund_privateclient_or_AIM_exists])</f>
        <v>0</v>
      </c>
      <c r="K63" s="95" t="s">
        <v>837</v>
      </c>
      <c r="L63" s="95" t="s">
        <v>789</v>
      </c>
      <c r="M63" s="62" t="s">
        <v>761</v>
      </c>
      <c r="N63" s="62" t="s">
        <v>751</v>
      </c>
      <c r="O63" s="62" t="s">
        <v>967</v>
      </c>
      <c r="V63" s="89" t="str">
        <f>IF(_xlfn.XLOOKUP(InvestmentCase[[#This Row],[Bloomberg ticker]],'[3]4 Ratios log (START w. Macro)'!$D:$D,'[3]4 Ratios log (START w. Macro)'!$J:$J) = 0, "-", _xlfn.XLOOKUP(InvestmentCase[[#This Row],[Bloomberg ticker]],'[3]4 Ratios log (START w. Macro)'!$D:$D,'[3]4 Ratios log (START w. Macro)'!$J:$J))</f>
        <v>Hold</v>
      </c>
    </row>
    <row r="64" spans="1:22" ht="90" customHeight="1" x14ac:dyDescent="0.25">
      <c r="A64" s="61">
        <v>43004</v>
      </c>
      <c r="B64" s="62" t="s">
        <v>384</v>
      </c>
      <c r="C64" s="64" t="str">
        <f>_xlfn.XLOOKUP(InvestmentCase[[#This Row],[Bloomberg ticker]],PreferredList[Bloomberg_ticker],PreferredList[Security_name])</f>
        <v>Anta Sports Products</v>
      </c>
      <c r="D64" s="71" t="b">
        <f ca="1">_xlfn.XLOOKUP(InvestmentCase[[#This Row],[Bloomberg ticker]],PreferredList[Bloomberg_ticker], PreferredList[Preferred_list_exists])</f>
        <v>1</v>
      </c>
      <c r="E64" s="64" t="b">
        <f ca="1">_xlfn.XLOOKUP(InvestmentCase[[#This Row],[Bloomberg ticker]],PreferredList[Bloomberg_ticker], PreferredList[Fund_balanced_exists])</f>
        <v>1</v>
      </c>
      <c r="F64" s="64" t="b">
        <f ca="1">_xlfn.XLOOKUP(InvestmentCase[[#This Row],[Bloomberg ticker]],PreferredList[Bloomberg_ticker], PreferredList[Fund_income_exists])</f>
        <v>0</v>
      </c>
      <c r="G64" s="64" t="b">
        <f ca="1">_xlfn.XLOOKUP(InvestmentCase[[#This Row],[Bloomberg ticker]],PreferredList[Bloomberg_ticker], PreferredList[Fund_htt_exists])</f>
        <v>1</v>
      </c>
      <c r="H64" s="64" t="b">
        <f ca="1">_xlfn.XLOOKUP(InvestmentCase[[#This Row],[Bloomberg ticker]],PreferredList[Bloomberg_ticker], PreferredList[Fund_smallercompanies_exists])</f>
        <v>0</v>
      </c>
      <c r="I64" s="64" t="b">
        <f ca="1">_xlfn.XLOOKUP(InvestmentCase[[#This Row],[Bloomberg ticker]],PreferredList[Bloomberg_ticker], PreferredList[Fund_emergingmarkets_exists])</f>
        <v>1</v>
      </c>
      <c r="J64" s="64" t="b">
        <f ca="1">_xlfn.XLOOKUP(InvestmentCase[[#This Row],[Bloomberg ticker]],PreferredList[Bloomberg_ticker], PreferredList[Fund_privateclient_or_AIM_exists])</f>
        <v>0</v>
      </c>
      <c r="K64" s="95" t="s">
        <v>829</v>
      </c>
      <c r="L64" s="95" t="s">
        <v>787</v>
      </c>
      <c r="M64" s="62" t="s">
        <v>763</v>
      </c>
      <c r="N64" s="62" t="s">
        <v>751</v>
      </c>
      <c r="O64" s="62" t="s">
        <v>959</v>
      </c>
      <c r="V64" s="89" t="str">
        <f>IF(_xlfn.XLOOKUP(InvestmentCase[[#This Row],[Bloomberg ticker]],'[3]4 Ratios log (START w. Macro)'!$D:$D,'[3]4 Ratios log (START w. Macro)'!$J:$J) = 0, "-", _xlfn.XLOOKUP(InvestmentCase[[#This Row],[Bloomberg ticker]],'[3]4 Ratios log (START w. Macro)'!$D:$D,'[3]4 Ratios log (START w. Macro)'!$J:$J))</f>
        <v>Hold</v>
      </c>
    </row>
    <row r="65" spans="1:22" ht="90" customHeight="1" x14ac:dyDescent="0.25">
      <c r="A65" s="61">
        <v>43000</v>
      </c>
      <c r="B65" s="62" t="s">
        <v>359</v>
      </c>
      <c r="C65" s="64" t="str">
        <f>_xlfn.XLOOKUP(InvestmentCase[[#This Row],[Bloomberg ticker]],PreferredList[Bloomberg_ticker],PreferredList[Security_name])</f>
        <v>Aptar Group</v>
      </c>
      <c r="D65" s="71" t="b">
        <f ca="1">_xlfn.XLOOKUP(InvestmentCase[[#This Row],[Bloomberg ticker]],PreferredList[Bloomberg_ticker], PreferredList[Preferred_list_exists])</f>
        <v>1</v>
      </c>
      <c r="E65" s="64" t="b">
        <f ca="1">_xlfn.XLOOKUP(InvestmentCase[[#This Row],[Bloomberg ticker]],PreferredList[Bloomberg_ticker], PreferredList[Fund_balanced_exists])</f>
        <v>0</v>
      </c>
      <c r="F65" s="64" t="b">
        <f ca="1">_xlfn.XLOOKUP(InvestmentCase[[#This Row],[Bloomberg ticker]],PreferredList[Bloomberg_ticker], PreferredList[Fund_income_exists])</f>
        <v>0</v>
      </c>
      <c r="G65" s="64" t="b">
        <f ca="1">_xlfn.XLOOKUP(InvestmentCase[[#This Row],[Bloomberg ticker]],PreferredList[Bloomberg_ticker], PreferredList[Fund_htt_exists])</f>
        <v>0</v>
      </c>
      <c r="H65" s="64" t="b">
        <f ca="1">_xlfn.XLOOKUP(InvestmentCase[[#This Row],[Bloomberg ticker]],PreferredList[Bloomberg_ticker], PreferredList[Fund_smallercompanies_exists])</f>
        <v>1</v>
      </c>
      <c r="I65" s="64" t="b">
        <f ca="1">_xlfn.XLOOKUP(InvestmentCase[[#This Row],[Bloomberg ticker]],PreferredList[Bloomberg_ticker], PreferredList[Fund_emergingmarkets_exists])</f>
        <v>0</v>
      </c>
      <c r="J65" s="64" t="b">
        <f ca="1">_xlfn.XLOOKUP(InvestmentCase[[#This Row],[Bloomberg ticker]],PreferredList[Bloomberg_ticker], PreferredList[Fund_privateclient_or_AIM_exists])</f>
        <v>0</v>
      </c>
      <c r="K65" s="95" t="s">
        <v>852</v>
      </c>
      <c r="L65" s="95" t="s">
        <v>790</v>
      </c>
      <c r="M65" s="62" t="s">
        <v>758</v>
      </c>
      <c r="N65" s="62" t="s">
        <v>751</v>
      </c>
      <c r="O65" s="62" t="s">
        <v>983</v>
      </c>
      <c r="V65" s="89" t="str">
        <f>IF(_xlfn.XLOOKUP(InvestmentCase[[#This Row],[Bloomberg ticker]],'[3]4 Ratios log (START w. Macro)'!$D:$D,'[3]4 Ratios log (START w. Macro)'!$J:$J) = 0, "-", _xlfn.XLOOKUP(InvestmentCase[[#This Row],[Bloomberg ticker]],'[3]4 Ratios log (START w. Macro)'!$D:$D,'[3]4 Ratios log (START w. Macro)'!$J:$J))</f>
        <v>Hold</v>
      </c>
    </row>
    <row r="66" spans="1:22" ht="90" customHeight="1" x14ac:dyDescent="0.25">
      <c r="A66" s="61">
        <v>43000</v>
      </c>
      <c r="B66" s="62" t="s">
        <v>186</v>
      </c>
      <c r="C66" s="64" t="str">
        <f>_xlfn.XLOOKUP(InvestmentCase[[#This Row],[Bloomberg ticker]],PreferredList[Bloomberg_ticker],PreferredList[Security_name])</f>
        <v>GB Group</v>
      </c>
      <c r="D66" s="71" t="b">
        <f ca="1">_xlfn.XLOOKUP(InvestmentCase[[#This Row],[Bloomberg ticker]],PreferredList[Bloomberg_ticker], PreferredList[Preferred_list_exists])</f>
        <v>1</v>
      </c>
      <c r="E66" s="64" t="b">
        <f ca="1">_xlfn.XLOOKUP(InvestmentCase[[#This Row],[Bloomberg ticker]],PreferredList[Bloomberg_ticker], PreferredList[Fund_balanced_exists])</f>
        <v>0</v>
      </c>
      <c r="F66" s="64" t="b">
        <f ca="1">_xlfn.XLOOKUP(InvestmentCase[[#This Row],[Bloomberg ticker]],PreferredList[Bloomberg_ticker], PreferredList[Fund_income_exists])</f>
        <v>0</v>
      </c>
      <c r="G66" s="64" t="b">
        <f ca="1">_xlfn.XLOOKUP(InvestmentCase[[#This Row],[Bloomberg ticker]],PreferredList[Bloomberg_ticker], PreferredList[Fund_htt_exists])</f>
        <v>0</v>
      </c>
      <c r="H66" s="64" t="b">
        <f ca="1">_xlfn.XLOOKUP(InvestmentCase[[#This Row],[Bloomberg ticker]],PreferredList[Bloomberg_ticker], PreferredList[Fund_smallercompanies_exists])</f>
        <v>1</v>
      </c>
      <c r="I66" s="64" t="b">
        <f ca="1">_xlfn.XLOOKUP(InvestmentCase[[#This Row],[Bloomberg ticker]],PreferredList[Bloomberg_ticker], PreferredList[Fund_emergingmarkets_exists])</f>
        <v>0</v>
      </c>
      <c r="J66" s="64" t="b">
        <f ca="1">_xlfn.XLOOKUP(InvestmentCase[[#This Row],[Bloomberg ticker]],PreferredList[Bloomberg_ticker], PreferredList[Fund_privateclient_or_AIM_exists])</f>
        <v>1</v>
      </c>
      <c r="K66" s="95" t="s">
        <v>853</v>
      </c>
      <c r="L66" s="95" t="s">
        <v>788</v>
      </c>
      <c r="M66" s="62" t="s">
        <v>1045</v>
      </c>
      <c r="N66" s="62" t="s">
        <v>742</v>
      </c>
      <c r="O66" s="62" t="s">
        <v>984</v>
      </c>
      <c r="V66" s="89" t="str">
        <f>IF(_xlfn.XLOOKUP(InvestmentCase[[#This Row],[Bloomberg ticker]],'[3]4 Ratios log (START w. Macro)'!$D:$D,'[3]4 Ratios log (START w. Macro)'!$J:$J) = 0, "-", _xlfn.XLOOKUP(InvestmentCase[[#This Row],[Bloomberg ticker]],'[3]4 Ratios log (START w. Macro)'!$D:$D,'[3]4 Ratios log (START w. Macro)'!$J:$J))</f>
        <v>Hold</v>
      </c>
    </row>
    <row r="67" spans="1:22" ht="90" customHeight="1" x14ac:dyDescent="0.25">
      <c r="A67" s="61">
        <v>42923</v>
      </c>
      <c r="B67" s="62" t="s">
        <v>387</v>
      </c>
      <c r="C67" s="64" t="str">
        <f>_xlfn.XLOOKUP(InvestmentCase[[#This Row],[Bloomberg ticker]],PreferredList[Bloomberg_ticker],PreferredList[Security_name])</f>
        <v>Crompton Greaves Consumer</v>
      </c>
      <c r="D67" s="71" t="b">
        <f ca="1">_xlfn.XLOOKUP(InvestmentCase[[#This Row],[Bloomberg ticker]],PreferredList[Bloomberg_ticker], PreferredList[Preferred_list_exists])</f>
        <v>1</v>
      </c>
      <c r="E67" s="64" t="b">
        <f ca="1">_xlfn.XLOOKUP(InvestmentCase[[#This Row],[Bloomberg ticker]],PreferredList[Bloomberg_ticker], PreferredList[Fund_balanced_exists])</f>
        <v>1</v>
      </c>
      <c r="F67" s="64" t="b">
        <f ca="1">_xlfn.XLOOKUP(InvestmentCase[[#This Row],[Bloomberg ticker]],PreferredList[Bloomberg_ticker], PreferredList[Fund_income_exists])</f>
        <v>0</v>
      </c>
      <c r="G67" s="64" t="b">
        <f ca="1">_xlfn.XLOOKUP(InvestmentCase[[#This Row],[Bloomberg ticker]],PreferredList[Bloomberg_ticker], PreferredList[Fund_htt_exists])</f>
        <v>1</v>
      </c>
      <c r="H67" s="64" t="b">
        <f ca="1">_xlfn.XLOOKUP(InvestmentCase[[#This Row],[Bloomberg ticker]],PreferredList[Bloomberg_ticker], PreferredList[Fund_smallercompanies_exists])</f>
        <v>0</v>
      </c>
      <c r="I67" s="64" t="b">
        <f ca="1">_xlfn.XLOOKUP(InvestmentCase[[#This Row],[Bloomberg ticker]],PreferredList[Bloomberg_ticker], PreferredList[Fund_emergingmarkets_exists])</f>
        <v>1</v>
      </c>
      <c r="J67" s="64" t="b">
        <f ca="1">_xlfn.XLOOKUP(InvestmentCase[[#This Row],[Bloomberg ticker]],PreferredList[Bloomberg_ticker], PreferredList[Fund_privateclient_or_AIM_exists])</f>
        <v>0</v>
      </c>
      <c r="K67" s="95" t="s">
        <v>826</v>
      </c>
      <c r="L67" s="95" t="s">
        <v>787</v>
      </c>
      <c r="M67" s="62" t="s">
        <v>763</v>
      </c>
      <c r="N67" s="62" t="s">
        <v>751</v>
      </c>
      <c r="O67" s="62" t="s">
        <v>956</v>
      </c>
      <c r="V67" s="89" t="str">
        <f>IF(_xlfn.XLOOKUP(InvestmentCase[[#This Row],[Bloomberg ticker]],'[3]4 Ratios log (START w. Macro)'!$D:$D,'[3]4 Ratios log (START w. Macro)'!$J:$J) = 0, "-", _xlfn.XLOOKUP(InvestmentCase[[#This Row],[Bloomberg ticker]],'[3]4 Ratios log (START w. Macro)'!$D:$D,'[3]4 Ratios log (START w. Macro)'!$J:$J))</f>
        <v>Hold</v>
      </c>
    </row>
    <row r="68" spans="1:22" ht="90" customHeight="1" x14ac:dyDescent="0.25">
      <c r="A68" s="61">
        <v>42920</v>
      </c>
      <c r="B68" s="62" t="s">
        <v>394</v>
      </c>
      <c r="C68" s="64" t="str">
        <f>_xlfn.XLOOKUP(InvestmentCase[[#This Row],[Bloomberg ticker]],PreferredList[Bloomberg_ticker],PreferredList[Security_name])</f>
        <v>Mahindra &amp; Mahindra</v>
      </c>
      <c r="D68" s="71" t="b">
        <f ca="1">_xlfn.XLOOKUP(InvestmentCase[[#This Row],[Bloomberg ticker]],PreferredList[Bloomberg_ticker], PreferredList[Preferred_list_exists])</f>
        <v>1</v>
      </c>
      <c r="E68" s="64" t="b">
        <f ca="1">_xlfn.XLOOKUP(InvestmentCase[[#This Row],[Bloomberg ticker]],PreferredList[Bloomberg_ticker], PreferredList[Fund_balanced_exists])</f>
        <v>0</v>
      </c>
      <c r="F68" s="64" t="b">
        <f ca="1">_xlfn.XLOOKUP(InvestmentCase[[#This Row],[Bloomberg ticker]],PreferredList[Bloomberg_ticker], PreferredList[Fund_income_exists])</f>
        <v>0</v>
      </c>
      <c r="G68" s="64" t="b">
        <f ca="1">_xlfn.XLOOKUP(InvestmentCase[[#This Row],[Bloomberg ticker]],PreferredList[Bloomberg_ticker], PreferredList[Fund_htt_exists])</f>
        <v>0</v>
      </c>
      <c r="H68" s="64" t="b">
        <f ca="1">_xlfn.XLOOKUP(InvestmentCase[[#This Row],[Bloomberg ticker]],PreferredList[Bloomberg_ticker], PreferredList[Fund_smallercompanies_exists])</f>
        <v>0</v>
      </c>
      <c r="I68" s="64" t="b">
        <f ca="1">_xlfn.XLOOKUP(InvestmentCase[[#This Row],[Bloomberg ticker]],PreferredList[Bloomberg_ticker], PreferredList[Fund_emergingmarkets_exists])</f>
        <v>1</v>
      </c>
      <c r="J68" s="64" t="b">
        <f ca="1">_xlfn.XLOOKUP(InvestmentCase[[#This Row],[Bloomberg ticker]],PreferredList[Bloomberg_ticker], PreferredList[Fund_privateclient_or_AIM_exists])</f>
        <v>0</v>
      </c>
      <c r="K68" s="95" t="s">
        <v>816</v>
      </c>
      <c r="L68" s="95" t="s">
        <v>787</v>
      </c>
      <c r="M68" s="62" t="s">
        <v>763</v>
      </c>
      <c r="N68" s="62" t="s">
        <v>751</v>
      </c>
      <c r="O68" s="62" t="s">
        <v>944</v>
      </c>
      <c r="V68" s="89" t="str">
        <f>IF(_xlfn.XLOOKUP(InvestmentCase[[#This Row],[Bloomberg ticker]],'[3]4 Ratios log (START w. Macro)'!$D:$D,'[3]4 Ratios log (START w. Macro)'!$J:$J) = 0, "-", _xlfn.XLOOKUP(InvestmentCase[[#This Row],[Bloomberg ticker]],'[3]4 Ratios log (START w. Macro)'!$D:$D,'[3]4 Ratios log (START w. Macro)'!$J:$J))</f>
        <v>Hold</v>
      </c>
    </row>
    <row r="69" spans="1:22" ht="90" customHeight="1" x14ac:dyDescent="0.25">
      <c r="A69" s="61">
        <v>42912</v>
      </c>
      <c r="B69" s="62" t="s">
        <v>375</v>
      </c>
      <c r="C69" s="64" t="str">
        <f>_xlfn.XLOOKUP(InvestmentCase[[#This Row],[Bloomberg ticker]],PreferredList[Bloomberg_ticker],PreferredList[Security_name])</f>
        <v>Restore Group</v>
      </c>
      <c r="D69" s="71" t="b">
        <f ca="1">_xlfn.XLOOKUP(InvestmentCase[[#This Row],[Bloomberg ticker]],PreferredList[Bloomberg_ticker], PreferredList[Preferred_list_exists])</f>
        <v>1</v>
      </c>
      <c r="E69" s="64" t="b">
        <f ca="1">_xlfn.XLOOKUP(InvestmentCase[[#This Row],[Bloomberg ticker]],PreferredList[Bloomberg_ticker], PreferredList[Fund_balanced_exists])</f>
        <v>0</v>
      </c>
      <c r="F69" s="64" t="b">
        <f ca="1">_xlfn.XLOOKUP(InvestmentCase[[#This Row],[Bloomberg ticker]],PreferredList[Bloomberg_ticker], PreferredList[Fund_income_exists])</f>
        <v>0</v>
      </c>
      <c r="G69" s="64" t="b">
        <f ca="1">_xlfn.XLOOKUP(InvestmentCase[[#This Row],[Bloomberg ticker]],PreferredList[Bloomberg_ticker], PreferredList[Fund_htt_exists])</f>
        <v>0</v>
      </c>
      <c r="H69" s="64" t="b">
        <f ca="1">_xlfn.XLOOKUP(InvestmentCase[[#This Row],[Bloomberg ticker]],PreferredList[Bloomberg_ticker], PreferredList[Fund_smallercompanies_exists])</f>
        <v>0</v>
      </c>
      <c r="I69" s="64" t="b">
        <f ca="1">_xlfn.XLOOKUP(InvestmentCase[[#This Row],[Bloomberg ticker]],PreferredList[Bloomberg_ticker], PreferredList[Fund_emergingmarkets_exists])</f>
        <v>0</v>
      </c>
      <c r="J69" s="64" t="b">
        <f ca="1">_xlfn.XLOOKUP(InvestmentCase[[#This Row],[Bloomberg ticker]],PreferredList[Bloomberg_ticker], PreferredList[Fund_privateclient_or_AIM_exists])</f>
        <v>1</v>
      </c>
      <c r="K69" s="95" t="s">
        <v>854</v>
      </c>
      <c r="L69" s="95" t="s">
        <v>793</v>
      </c>
      <c r="M69" s="62" t="s">
        <v>750</v>
      </c>
      <c r="N69" s="62" t="s">
        <v>798</v>
      </c>
      <c r="O69" s="62" t="s">
        <v>985</v>
      </c>
      <c r="V69" s="89" t="str">
        <f>IF(_xlfn.XLOOKUP(InvestmentCase[[#This Row],[Bloomberg ticker]],'[3]4 Ratios log (START w. Macro)'!$D:$D,'[3]4 Ratios log (START w. Macro)'!$J:$J) = 0, "-", _xlfn.XLOOKUP(InvestmentCase[[#This Row],[Bloomberg ticker]],'[3]4 Ratios log (START w. Macro)'!$D:$D,'[3]4 Ratios log (START w. Macro)'!$J:$J))</f>
        <v>Hold</v>
      </c>
    </row>
    <row r="70" spans="1:22" ht="90" customHeight="1" x14ac:dyDescent="0.25">
      <c r="A70" s="61">
        <v>42775</v>
      </c>
      <c r="B70" s="62" t="s">
        <v>406</v>
      </c>
      <c r="C70" s="64" t="str">
        <f>_xlfn.XLOOKUP(InvestmentCase[[#This Row],[Bloomberg ticker]],PreferredList[Bloomberg_ticker],PreferredList[Security_name])</f>
        <v>Vietnam Dairy Products</v>
      </c>
      <c r="D70" s="71" t="b">
        <f ca="1">_xlfn.XLOOKUP(InvestmentCase[[#This Row],[Bloomberg ticker]],PreferredList[Bloomberg_ticker], PreferredList[Preferred_list_exists])</f>
        <v>1</v>
      </c>
      <c r="E70" s="64" t="b">
        <f ca="1">_xlfn.XLOOKUP(InvestmentCase[[#This Row],[Bloomberg ticker]],PreferredList[Bloomberg_ticker], PreferredList[Fund_balanced_exists])</f>
        <v>0</v>
      </c>
      <c r="F70" s="64" t="b">
        <f ca="1">_xlfn.XLOOKUP(InvestmentCase[[#This Row],[Bloomberg ticker]],PreferredList[Bloomberg_ticker], PreferredList[Fund_income_exists])</f>
        <v>1</v>
      </c>
      <c r="G70" s="64" t="b">
        <f ca="1">_xlfn.XLOOKUP(InvestmentCase[[#This Row],[Bloomberg ticker]],PreferredList[Bloomberg_ticker], PreferredList[Fund_htt_exists])</f>
        <v>0</v>
      </c>
      <c r="H70" s="64" t="b">
        <f ca="1">_xlfn.XLOOKUP(InvestmentCase[[#This Row],[Bloomberg ticker]],PreferredList[Bloomberg_ticker], PreferredList[Fund_smallercompanies_exists])</f>
        <v>0</v>
      </c>
      <c r="I70" s="64" t="b">
        <f ca="1">_xlfn.XLOOKUP(InvestmentCase[[#This Row],[Bloomberg ticker]],PreferredList[Bloomberg_ticker], PreferredList[Fund_emergingmarkets_exists])</f>
        <v>1</v>
      </c>
      <c r="J70" s="64" t="b">
        <f ca="1">_xlfn.XLOOKUP(InvestmentCase[[#This Row],[Bloomberg ticker]],PreferredList[Bloomberg_ticker], PreferredList[Fund_privateclient_or_AIM_exists])</f>
        <v>0</v>
      </c>
      <c r="K70" s="95" t="s">
        <v>813</v>
      </c>
      <c r="L70" s="95" t="s">
        <v>786</v>
      </c>
      <c r="M70" s="62" t="s">
        <v>763</v>
      </c>
      <c r="N70" s="62" t="s">
        <v>798</v>
      </c>
      <c r="O70" s="62" t="s">
        <v>813</v>
      </c>
      <c r="V70" s="89" t="str">
        <f>IF(_xlfn.XLOOKUP(InvestmentCase[[#This Row],[Bloomberg ticker]],'[3]4 Ratios log (START w. Macro)'!$D:$D,'[3]4 Ratios log (START w. Macro)'!$J:$J) = 0, "-", _xlfn.XLOOKUP(InvestmentCase[[#This Row],[Bloomberg ticker]],'[3]4 Ratios log (START w. Macro)'!$D:$D,'[3]4 Ratios log (START w. Macro)'!$J:$J))</f>
        <v>Hold</v>
      </c>
    </row>
    <row r="71" spans="1:22" ht="90" customHeight="1" x14ac:dyDescent="0.25">
      <c r="A71" s="61">
        <v>42765</v>
      </c>
      <c r="B71" s="62" t="s">
        <v>182</v>
      </c>
      <c r="C71" s="64" t="str">
        <f>_xlfn.XLOOKUP(InvestmentCase[[#This Row],[Bloomberg ticker]],PreferredList[Bloomberg_ticker],PreferredList[Security_name])</f>
        <v>MISUMI Group</v>
      </c>
      <c r="D71" s="71" t="b">
        <f ca="1">_xlfn.XLOOKUP(InvestmentCase[[#This Row],[Bloomberg ticker]],PreferredList[Bloomberg_ticker], PreferredList[Preferred_list_exists])</f>
        <v>1</v>
      </c>
      <c r="E71" s="64" t="b">
        <f ca="1">_xlfn.XLOOKUP(InvestmentCase[[#This Row],[Bloomberg ticker]],PreferredList[Bloomberg_ticker], PreferredList[Fund_balanced_exists])</f>
        <v>1</v>
      </c>
      <c r="F71" s="64" t="b">
        <f ca="1">_xlfn.XLOOKUP(InvestmentCase[[#This Row],[Bloomberg ticker]],PreferredList[Bloomberg_ticker], PreferredList[Fund_income_exists])</f>
        <v>0</v>
      </c>
      <c r="G71" s="64" t="b">
        <f ca="1">_xlfn.XLOOKUP(InvestmentCase[[#This Row],[Bloomberg ticker]],PreferredList[Bloomberg_ticker], PreferredList[Fund_htt_exists])</f>
        <v>1</v>
      </c>
      <c r="H71" s="64" t="b">
        <f ca="1">_xlfn.XLOOKUP(InvestmentCase[[#This Row],[Bloomberg ticker]],PreferredList[Bloomberg_ticker], PreferredList[Fund_smallercompanies_exists])</f>
        <v>0</v>
      </c>
      <c r="I71" s="64" t="b">
        <f ca="1">_xlfn.XLOOKUP(InvestmentCase[[#This Row],[Bloomberg ticker]],PreferredList[Bloomberg_ticker], PreferredList[Fund_emergingmarkets_exists])</f>
        <v>0</v>
      </c>
      <c r="J71" s="64" t="b">
        <f ca="1">_xlfn.XLOOKUP(InvestmentCase[[#This Row],[Bloomberg ticker]],PreferredList[Bloomberg_ticker], PreferredList[Fund_privateclient_or_AIM_exists])</f>
        <v>0</v>
      </c>
      <c r="K71" s="95" t="s">
        <v>856</v>
      </c>
      <c r="L71" s="95" t="s">
        <v>793</v>
      </c>
      <c r="M71" s="62" t="s">
        <v>758</v>
      </c>
      <c r="N71" s="62" t="s">
        <v>751</v>
      </c>
      <c r="O71" s="62" t="s">
        <v>987</v>
      </c>
      <c r="V71" s="89" t="str">
        <f>IF(_xlfn.XLOOKUP(InvestmentCase[[#This Row],[Bloomberg ticker]],'[3]4 Ratios log (START w. Macro)'!$D:$D,'[3]4 Ratios log (START w. Macro)'!$J:$J) = 0, "-", _xlfn.XLOOKUP(InvestmentCase[[#This Row],[Bloomberg ticker]],'[3]4 Ratios log (START w. Macro)'!$D:$D,'[3]4 Ratios log (START w. Macro)'!$J:$J))</f>
        <v>Hold</v>
      </c>
    </row>
    <row r="72" spans="1:22" ht="90" customHeight="1" x14ac:dyDescent="0.25">
      <c r="A72" s="61">
        <v>42765</v>
      </c>
      <c r="B72" s="62" t="s">
        <v>184</v>
      </c>
      <c r="C72" s="64" t="str">
        <f>_xlfn.XLOOKUP(InvestmentCase[[#This Row],[Bloomberg ticker]],PreferredList[Bloomberg_ticker],PreferredList[Security_name])</f>
        <v>Shimadzu</v>
      </c>
      <c r="D72" s="71" t="b">
        <f ca="1">_xlfn.XLOOKUP(InvestmentCase[[#This Row],[Bloomberg ticker]],PreferredList[Bloomberg_ticker], PreferredList[Preferred_list_exists])</f>
        <v>1</v>
      </c>
      <c r="E72" s="64" t="b">
        <f ca="1">_xlfn.XLOOKUP(InvestmentCase[[#This Row],[Bloomberg ticker]],PreferredList[Bloomberg_ticker], PreferredList[Fund_balanced_exists])</f>
        <v>1</v>
      </c>
      <c r="F72" s="64" t="b">
        <f ca="1">_xlfn.XLOOKUP(InvestmentCase[[#This Row],[Bloomberg ticker]],PreferredList[Bloomberg_ticker], PreferredList[Fund_income_exists])</f>
        <v>0</v>
      </c>
      <c r="G72" s="64" t="b">
        <f ca="1">_xlfn.XLOOKUP(InvestmentCase[[#This Row],[Bloomberg ticker]],PreferredList[Bloomberg_ticker], PreferredList[Fund_htt_exists])</f>
        <v>1</v>
      </c>
      <c r="H72" s="64" t="b">
        <f ca="1">_xlfn.XLOOKUP(InvestmentCase[[#This Row],[Bloomberg ticker]],PreferredList[Bloomberg_ticker], PreferredList[Fund_smallercompanies_exists])</f>
        <v>0</v>
      </c>
      <c r="I72" s="64" t="b">
        <f ca="1">_xlfn.XLOOKUP(InvestmentCase[[#This Row],[Bloomberg ticker]],PreferredList[Bloomberg_ticker], PreferredList[Fund_emergingmarkets_exists])</f>
        <v>0</v>
      </c>
      <c r="J72" s="64" t="b">
        <f ca="1">_xlfn.XLOOKUP(InvestmentCase[[#This Row],[Bloomberg ticker]],PreferredList[Bloomberg_ticker], PreferredList[Fund_privateclient_or_AIM_exists])</f>
        <v>0</v>
      </c>
      <c r="K72" s="95" t="s">
        <v>857</v>
      </c>
      <c r="L72" s="95" t="s">
        <v>788</v>
      </c>
      <c r="M72" s="62" t="s">
        <v>758</v>
      </c>
      <c r="N72" s="62" t="s">
        <v>751</v>
      </c>
      <c r="O72" s="62" t="s">
        <v>988</v>
      </c>
      <c r="V72" s="89" t="str">
        <f>IF(_xlfn.XLOOKUP(InvestmentCase[[#This Row],[Bloomberg ticker]],'[3]4 Ratios log (START w. Macro)'!$D:$D,'[3]4 Ratios log (START w. Macro)'!$J:$J) = 0, "-", _xlfn.XLOOKUP(InvestmentCase[[#This Row],[Bloomberg ticker]],'[3]4 Ratios log (START w. Macro)'!$D:$D,'[3]4 Ratios log (START w. Macro)'!$J:$J))</f>
        <v>Hold</v>
      </c>
    </row>
    <row r="73" spans="1:22" ht="90" customHeight="1" x14ac:dyDescent="0.25">
      <c r="A73" s="61">
        <v>42762</v>
      </c>
      <c r="B73" s="62" t="s">
        <v>278</v>
      </c>
      <c r="C73" s="64" t="str">
        <f>_xlfn.XLOOKUP(InvestmentCase[[#This Row],[Bloomberg ticker]],PreferredList[Bloomberg_ticker],PreferredList[Security_name])</f>
        <v>Asahi Intecc</v>
      </c>
      <c r="D73" s="71" t="b">
        <f ca="1">_xlfn.XLOOKUP(InvestmentCase[[#This Row],[Bloomberg ticker]],PreferredList[Bloomberg_ticker], PreferredList[Preferred_list_exists])</f>
        <v>1</v>
      </c>
      <c r="E73" s="64" t="b">
        <f ca="1">_xlfn.XLOOKUP(InvestmentCase[[#This Row],[Bloomberg ticker]],PreferredList[Bloomberg_ticker], PreferredList[Fund_balanced_exists])</f>
        <v>1</v>
      </c>
      <c r="F73" s="64" t="b">
        <f ca="1">_xlfn.XLOOKUP(InvestmentCase[[#This Row],[Bloomberg ticker]],PreferredList[Bloomberg_ticker], PreferredList[Fund_income_exists])</f>
        <v>0</v>
      </c>
      <c r="G73" s="64" t="b">
        <f ca="1">_xlfn.XLOOKUP(InvestmentCase[[#This Row],[Bloomberg ticker]],PreferredList[Bloomberg_ticker], PreferredList[Fund_htt_exists])</f>
        <v>1</v>
      </c>
      <c r="H73" s="64" t="b">
        <f ca="1">_xlfn.XLOOKUP(InvestmentCase[[#This Row],[Bloomberg ticker]],PreferredList[Bloomberg_ticker], PreferredList[Fund_smallercompanies_exists])</f>
        <v>1</v>
      </c>
      <c r="I73" s="64" t="b">
        <f ca="1">_xlfn.XLOOKUP(InvestmentCase[[#This Row],[Bloomberg ticker]],PreferredList[Bloomberg_ticker], PreferredList[Fund_emergingmarkets_exists])</f>
        <v>0</v>
      </c>
      <c r="J73" s="64" t="b">
        <f ca="1">_xlfn.XLOOKUP(InvestmentCase[[#This Row],[Bloomberg ticker]],PreferredList[Bloomberg_ticker], PreferredList[Fund_privateclient_or_AIM_exists])</f>
        <v>0</v>
      </c>
      <c r="K73" s="95" t="s">
        <v>808</v>
      </c>
      <c r="L73" s="95" t="s">
        <v>789</v>
      </c>
      <c r="M73" s="62" t="s">
        <v>761</v>
      </c>
      <c r="N73" s="62" t="s">
        <v>742</v>
      </c>
      <c r="O73" s="62" t="s">
        <v>937</v>
      </c>
      <c r="V73" s="89" t="str">
        <f>IF(_xlfn.XLOOKUP(InvestmentCase[[#This Row],[Bloomberg ticker]],'[3]4 Ratios log (START w. Macro)'!$D:$D,'[3]4 Ratios log (START w. Macro)'!$J:$J) = 0, "-", _xlfn.XLOOKUP(InvestmentCase[[#This Row],[Bloomberg ticker]],'[3]4 Ratios log (START w. Macro)'!$D:$D,'[3]4 Ratios log (START w. Macro)'!$J:$J))</f>
        <v>Hold</v>
      </c>
    </row>
    <row r="74" spans="1:22" ht="90" customHeight="1" x14ac:dyDescent="0.25">
      <c r="A74" s="61">
        <v>42684</v>
      </c>
      <c r="B74" s="62" t="s">
        <v>367</v>
      </c>
      <c r="C74" s="64" t="str">
        <f>_xlfn.XLOOKUP(InvestmentCase[[#This Row],[Bloomberg ticker]],PreferredList[Bloomberg_ticker],PreferredList[Security_name])</f>
        <v>Alliance Pharma</v>
      </c>
      <c r="D74" s="71" t="b">
        <f ca="1">_xlfn.XLOOKUP(InvestmentCase[[#This Row],[Bloomberg ticker]],PreferredList[Bloomberg_ticker], PreferredList[Preferred_list_exists])</f>
        <v>1</v>
      </c>
      <c r="E74" s="64" t="b">
        <f ca="1">_xlfn.XLOOKUP(InvestmentCase[[#This Row],[Bloomberg ticker]],PreferredList[Bloomberg_ticker], PreferredList[Fund_balanced_exists])</f>
        <v>0</v>
      </c>
      <c r="F74" s="64" t="b">
        <f ca="1">_xlfn.XLOOKUP(InvestmentCase[[#This Row],[Bloomberg ticker]],PreferredList[Bloomberg_ticker], PreferredList[Fund_income_exists])</f>
        <v>0</v>
      </c>
      <c r="G74" s="64" t="b">
        <f ca="1">_xlfn.XLOOKUP(InvestmentCase[[#This Row],[Bloomberg ticker]],PreferredList[Bloomberg_ticker], PreferredList[Fund_htt_exists])</f>
        <v>0</v>
      </c>
      <c r="H74" s="64" t="b">
        <f ca="1">_xlfn.XLOOKUP(InvestmentCase[[#This Row],[Bloomberg ticker]],PreferredList[Bloomberg_ticker], PreferredList[Fund_smallercompanies_exists])</f>
        <v>0</v>
      </c>
      <c r="I74" s="64" t="b">
        <f ca="1">_xlfn.XLOOKUP(InvestmentCase[[#This Row],[Bloomberg ticker]],PreferredList[Bloomberg_ticker], PreferredList[Fund_emergingmarkets_exists])</f>
        <v>0</v>
      </c>
      <c r="J74" s="64" t="b">
        <f ca="1">_xlfn.XLOOKUP(InvestmentCase[[#This Row],[Bloomberg ticker]],PreferredList[Bloomberg_ticker], PreferredList[Fund_privateclient_or_AIM_exists])</f>
        <v>1</v>
      </c>
      <c r="K74" s="95" t="s">
        <v>858</v>
      </c>
      <c r="L74" s="95" t="s">
        <v>789</v>
      </c>
      <c r="M74" s="62" t="s">
        <v>761</v>
      </c>
      <c r="N74" s="62" t="s">
        <v>798</v>
      </c>
      <c r="O74" s="62" t="s">
        <v>989</v>
      </c>
      <c r="V74" s="89" t="str">
        <f>IF(_xlfn.XLOOKUP(InvestmentCase[[#This Row],[Bloomberg ticker]],'[3]4 Ratios log (START w. Macro)'!$D:$D,'[3]4 Ratios log (START w. Macro)'!$J:$J) = 0, "-", _xlfn.XLOOKUP(InvestmentCase[[#This Row],[Bloomberg ticker]],'[3]4 Ratios log (START w. Macro)'!$D:$D,'[3]4 Ratios log (START w. Macro)'!$J:$J))</f>
        <v>Hold</v>
      </c>
    </row>
    <row r="75" spans="1:22" ht="90" customHeight="1" x14ac:dyDescent="0.25">
      <c r="A75" s="61">
        <v>42649</v>
      </c>
      <c r="B75" s="62" t="s">
        <v>340</v>
      </c>
      <c r="C75" s="64" t="str">
        <f>_xlfn.XLOOKUP(InvestmentCase[[#This Row],[Bloomberg ticker]],PreferredList[Bloomberg_ticker],PreferredList[Security_name])</f>
        <v>James Fisher &amp; Sons</v>
      </c>
      <c r="D75" s="71" t="b">
        <f ca="1">_xlfn.XLOOKUP(InvestmentCase[[#This Row],[Bloomberg ticker]],PreferredList[Bloomberg_ticker], PreferredList[Preferred_list_exists])</f>
        <v>0</v>
      </c>
      <c r="E75" s="64" t="b">
        <f ca="1">_xlfn.XLOOKUP(InvestmentCase[[#This Row],[Bloomberg ticker]],PreferredList[Bloomberg_ticker], PreferredList[Fund_balanced_exists])</f>
        <v>0</v>
      </c>
      <c r="F75" s="64" t="b">
        <f ca="1">_xlfn.XLOOKUP(InvestmentCase[[#This Row],[Bloomberg ticker]],PreferredList[Bloomberg_ticker], PreferredList[Fund_income_exists])</f>
        <v>0</v>
      </c>
      <c r="G75" s="64" t="b">
        <f ca="1">_xlfn.XLOOKUP(InvestmentCase[[#This Row],[Bloomberg ticker]],PreferredList[Bloomberg_ticker], PreferredList[Fund_htt_exists])</f>
        <v>0</v>
      </c>
      <c r="H75" s="64" t="b">
        <f ca="1">_xlfn.XLOOKUP(InvestmentCase[[#This Row],[Bloomberg ticker]],PreferredList[Bloomberg_ticker], PreferredList[Fund_smallercompanies_exists])</f>
        <v>0</v>
      </c>
      <c r="I75" s="64" t="b">
        <f ca="1">_xlfn.XLOOKUP(InvestmentCase[[#This Row],[Bloomberg ticker]],PreferredList[Bloomberg_ticker], PreferredList[Fund_emergingmarkets_exists])</f>
        <v>0</v>
      </c>
      <c r="J75" s="64" t="b">
        <f ca="1">_xlfn.XLOOKUP(InvestmentCase[[#This Row],[Bloomberg ticker]],PreferredList[Bloomberg_ticker], PreferredList[Fund_privateclient_or_AIM_exists])</f>
        <v>0</v>
      </c>
      <c r="K75" s="95" t="s">
        <v>859</v>
      </c>
      <c r="L75" s="95" t="s">
        <v>793</v>
      </c>
      <c r="M75" s="62" t="s">
        <v>762</v>
      </c>
      <c r="N75" s="62" t="s">
        <v>798</v>
      </c>
      <c r="O75" s="62" t="s">
        <v>990</v>
      </c>
      <c r="V75" s="89" t="str">
        <f>IF(_xlfn.XLOOKUP(InvestmentCase[[#This Row],[Bloomberg ticker]],'[3]4 Ratios log (START w. Macro)'!$D:$D,'[3]4 Ratios log (START w. Macro)'!$J:$J) = 0, "-", _xlfn.XLOOKUP(InvestmentCase[[#This Row],[Bloomberg ticker]],'[3]4 Ratios log (START w. Macro)'!$D:$D,'[3]4 Ratios log (START w. Macro)'!$J:$J))</f>
        <v>Hold</v>
      </c>
    </row>
    <row r="76" spans="1:22" ht="90" customHeight="1" x14ac:dyDescent="0.25">
      <c r="A76" s="61">
        <v>42446</v>
      </c>
      <c r="B76" s="62" t="s">
        <v>322</v>
      </c>
      <c r="C76" s="64" t="str">
        <f>_xlfn.XLOOKUP(InvestmentCase[[#This Row],[Bloomberg ticker]],PreferredList[Bloomberg_ticker],PreferredList[Security_name])</f>
        <v>Bapcor</v>
      </c>
      <c r="D76" s="71" t="b">
        <f ca="1">_xlfn.XLOOKUP(InvestmentCase[[#This Row],[Bloomberg ticker]],PreferredList[Bloomberg_ticker], PreferredList[Preferred_list_exists])</f>
        <v>1</v>
      </c>
      <c r="E76" s="64" t="b">
        <f ca="1">_xlfn.XLOOKUP(InvestmentCase[[#This Row],[Bloomberg ticker]],PreferredList[Bloomberg_ticker], PreferredList[Fund_balanced_exists])</f>
        <v>0</v>
      </c>
      <c r="F76" s="64" t="b">
        <f ca="1">_xlfn.XLOOKUP(InvestmentCase[[#This Row],[Bloomberg ticker]],PreferredList[Bloomberg_ticker], PreferredList[Fund_income_exists])</f>
        <v>0</v>
      </c>
      <c r="G76" s="64" t="b">
        <f ca="1">_xlfn.XLOOKUP(InvestmentCase[[#This Row],[Bloomberg ticker]],PreferredList[Bloomberg_ticker], PreferredList[Fund_htt_exists])</f>
        <v>0</v>
      </c>
      <c r="H76" s="64" t="b">
        <f ca="1">_xlfn.XLOOKUP(InvestmentCase[[#This Row],[Bloomberg ticker]],PreferredList[Bloomberg_ticker], PreferredList[Fund_smallercompanies_exists])</f>
        <v>1</v>
      </c>
      <c r="I76" s="64" t="b">
        <f ca="1">_xlfn.XLOOKUP(InvestmentCase[[#This Row],[Bloomberg ticker]],PreferredList[Bloomberg_ticker], PreferredList[Fund_emergingmarkets_exists])</f>
        <v>0</v>
      </c>
      <c r="J76" s="64" t="b">
        <f ca="1">_xlfn.XLOOKUP(InvestmentCase[[#This Row],[Bloomberg ticker]],PreferredList[Bloomberg_ticker], PreferredList[Fund_privateclient_or_AIM_exists])</f>
        <v>0</v>
      </c>
      <c r="K76" s="95" t="s">
        <v>861</v>
      </c>
      <c r="L76" s="95" t="s">
        <v>787</v>
      </c>
      <c r="M76" s="62" t="s">
        <v>750</v>
      </c>
      <c r="N76" s="62" t="s">
        <v>751</v>
      </c>
      <c r="O76" s="62" t="s">
        <v>992</v>
      </c>
      <c r="V76" s="89" t="str">
        <f>IF(_xlfn.XLOOKUP(InvestmentCase[[#This Row],[Bloomberg ticker]],'[3]4 Ratios log (START w. Macro)'!$D:$D,'[3]4 Ratios log (START w. Macro)'!$J:$J) = 0, "-", _xlfn.XLOOKUP(InvestmentCase[[#This Row],[Bloomberg ticker]],'[3]4 Ratios log (START w. Macro)'!$D:$D,'[3]4 Ratios log (START w. Macro)'!$J:$J))</f>
        <v>Hold</v>
      </c>
    </row>
    <row r="77" spans="1:22" ht="90" customHeight="1" x14ac:dyDescent="0.25">
      <c r="A77" s="61">
        <v>42400</v>
      </c>
      <c r="B77" s="62" t="s">
        <v>347</v>
      </c>
      <c r="C77" s="64" t="str">
        <f>_xlfn.XLOOKUP(InvestmentCase[[#This Row],[Bloomberg ticker]],PreferredList[Bloomberg_ticker],PreferredList[Security_name])</f>
        <v>XP Power</v>
      </c>
      <c r="D77" s="71" t="b">
        <f ca="1">_xlfn.XLOOKUP(InvestmentCase[[#This Row],[Bloomberg ticker]],PreferredList[Bloomberg_ticker], PreferredList[Preferred_list_exists])</f>
        <v>1</v>
      </c>
      <c r="E77" s="64" t="b">
        <f ca="1">_xlfn.XLOOKUP(InvestmentCase[[#This Row],[Bloomberg ticker]],PreferredList[Bloomberg_ticker], PreferredList[Fund_balanced_exists])</f>
        <v>1</v>
      </c>
      <c r="F77" s="64" t="b">
        <f ca="1">_xlfn.XLOOKUP(InvestmentCase[[#This Row],[Bloomberg ticker]],PreferredList[Bloomberg_ticker], PreferredList[Fund_income_exists])</f>
        <v>1</v>
      </c>
      <c r="G77" s="64" t="b">
        <f ca="1">_xlfn.XLOOKUP(InvestmentCase[[#This Row],[Bloomberg ticker]],PreferredList[Bloomberg_ticker], PreferredList[Fund_htt_exists])</f>
        <v>0</v>
      </c>
      <c r="H77" s="64" t="b">
        <f ca="1">_xlfn.XLOOKUP(InvestmentCase[[#This Row],[Bloomberg ticker]],PreferredList[Bloomberg_ticker], PreferredList[Fund_smallercompanies_exists])</f>
        <v>1</v>
      </c>
      <c r="I77" s="64" t="b">
        <f ca="1">_xlfn.XLOOKUP(InvestmentCase[[#This Row],[Bloomberg ticker]],PreferredList[Bloomberg_ticker], PreferredList[Fund_emergingmarkets_exists])</f>
        <v>0</v>
      </c>
      <c r="J77" s="64" t="b">
        <f ca="1">_xlfn.XLOOKUP(InvestmentCase[[#This Row],[Bloomberg ticker]],PreferredList[Bloomberg_ticker], PreferredList[Fund_privateclient_or_AIM_exists])</f>
        <v>0</v>
      </c>
      <c r="K77" s="95" t="s">
        <v>848</v>
      </c>
      <c r="L77" s="95" t="s">
        <v>793</v>
      </c>
      <c r="M77" s="62" t="s">
        <v>758</v>
      </c>
      <c r="N77" s="62" t="s">
        <v>742</v>
      </c>
      <c r="O77" s="62" t="s">
        <v>978</v>
      </c>
      <c r="V77" s="89" t="str">
        <f>IF(_xlfn.XLOOKUP(InvestmentCase[[#This Row],[Bloomberg ticker]],'[3]4 Ratios log (START w. Macro)'!$D:$D,'[3]4 Ratios log (START w. Macro)'!$J:$J) = 0, "-", _xlfn.XLOOKUP(InvestmentCase[[#This Row],[Bloomberg ticker]],'[3]4 Ratios log (START w. Macro)'!$D:$D,'[3]4 Ratios log (START w. Macro)'!$J:$J))</f>
        <v>Hold</v>
      </c>
    </row>
    <row r="78" spans="1:22" ht="90" customHeight="1" x14ac:dyDescent="0.25">
      <c r="A78" s="61">
        <v>42400</v>
      </c>
      <c r="B78" s="62" t="s">
        <v>1053</v>
      </c>
      <c r="C78" s="64" t="str">
        <f>_xlfn.XLOOKUP(InvestmentCase[[#This Row],[Bloomberg ticker]],PreferredList[Bloomberg_ticker],PreferredList[Security_name])</f>
        <v>Dr Hoenle</v>
      </c>
      <c r="D78" s="71" t="b">
        <f ca="1">_xlfn.XLOOKUP(InvestmentCase[[#This Row],[Bloomberg ticker]],PreferredList[Bloomberg_ticker], PreferredList[Preferred_list_exists])</f>
        <v>1</v>
      </c>
      <c r="E78" s="64" t="b">
        <f ca="1">_xlfn.XLOOKUP(InvestmentCase[[#This Row],[Bloomberg ticker]],PreferredList[Bloomberg_ticker], PreferredList[Fund_balanced_exists])</f>
        <v>0</v>
      </c>
      <c r="F78" s="64" t="b">
        <f ca="1">_xlfn.XLOOKUP(InvestmentCase[[#This Row],[Bloomberg ticker]],PreferredList[Bloomberg_ticker], PreferredList[Fund_income_exists])</f>
        <v>0</v>
      </c>
      <c r="G78" s="64" t="b">
        <f ca="1">_xlfn.XLOOKUP(InvestmentCase[[#This Row],[Bloomberg ticker]],PreferredList[Bloomberg_ticker], PreferredList[Fund_htt_exists])</f>
        <v>0</v>
      </c>
      <c r="H78" s="64" t="b">
        <f ca="1">_xlfn.XLOOKUP(InvestmentCase[[#This Row],[Bloomberg ticker]],PreferredList[Bloomberg_ticker], PreferredList[Fund_smallercompanies_exists])</f>
        <v>1</v>
      </c>
      <c r="I78" s="64" t="b">
        <f ca="1">_xlfn.XLOOKUP(InvestmentCase[[#This Row],[Bloomberg ticker]],PreferredList[Bloomberg_ticker], PreferredList[Fund_emergingmarkets_exists])</f>
        <v>0</v>
      </c>
      <c r="J78" s="64" t="b">
        <f ca="1">_xlfn.XLOOKUP(InvestmentCase[[#This Row],[Bloomberg ticker]],PreferredList[Bloomberg_ticker], PreferredList[Fund_privateclient_or_AIM_exists])</f>
        <v>0</v>
      </c>
      <c r="K78" s="95" t="s">
        <v>920</v>
      </c>
      <c r="L78" s="95" t="s">
        <v>793</v>
      </c>
      <c r="M78" s="62" t="s">
        <v>758</v>
      </c>
      <c r="N78" s="62" t="s">
        <v>798</v>
      </c>
      <c r="O78" s="62" t="e">
        <v>#N/A</v>
      </c>
      <c r="V78" s="89" t="str">
        <f>IF(_xlfn.XLOOKUP(InvestmentCase[[#This Row],[Bloomberg ticker]],'[3]4 Ratios log (START w. Macro)'!$D:$D,'[3]4 Ratios log (START w. Macro)'!$J:$J) = 0, "-", _xlfn.XLOOKUP(InvestmentCase[[#This Row],[Bloomberg ticker]],'[3]4 Ratios log (START w. Macro)'!$D:$D,'[3]4 Ratios log (START w. Macro)'!$J:$J))</f>
        <v>Hold</v>
      </c>
    </row>
    <row r="79" spans="1:22" ht="90" customHeight="1" x14ac:dyDescent="0.25">
      <c r="A79" s="61">
        <v>42277</v>
      </c>
      <c r="B79" s="62" t="s">
        <v>413</v>
      </c>
      <c r="C79" s="64" t="str">
        <f>_xlfn.XLOOKUP(InvestmentCase[[#This Row],[Bloomberg ticker]],PreferredList[Bloomberg_ticker],PreferredList[Security_name])</f>
        <v>Femsa</v>
      </c>
      <c r="D79" s="71" t="b">
        <f ca="1">_xlfn.XLOOKUP(InvestmentCase[[#This Row],[Bloomberg ticker]],PreferredList[Bloomberg_ticker], PreferredList[Preferred_list_exists])</f>
        <v>1</v>
      </c>
      <c r="E79" s="64" t="b">
        <f ca="1">_xlfn.XLOOKUP(InvestmentCase[[#This Row],[Bloomberg ticker]],PreferredList[Bloomberg_ticker], PreferredList[Fund_balanced_exists])</f>
        <v>0</v>
      </c>
      <c r="F79" s="64" t="b">
        <f ca="1">_xlfn.XLOOKUP(InvestmentCase[[#This Row],[Bloomberg ticker]],PreferredList[Bloomberg_ticker], PreferredList[Fund_income_exists])</f>
        <v>0</v>
      </c>
      <c r="G79" s="64" t="b">
        <f ca="1">_xlfn.XLOOKUP(InvestmentCase[[#This Row],[Bloomberg ticker]],PreferredList[Bloomberg_ticker], PreferredList[Fund_htt_exists])</f>
        <v>0</v>
      </c>
      <c r="H79" s="64" t="b">
        <f ca="1">_xlfn.XLOOKUP(InvestmentCase[[#This Row],[Bloomberg ticker]],PreferredList[Bloomberg_ticker], PreferredList[Fund_smallercompanies_exists])</f>
        <v>0</v>
      </c>
      <c r="I79" s="64" t="b">
        <f ca="1">_xlfn.XLOOKUP(InvestmentCase[[#This Row],[Bloomberg ticker]],PreferredList[Bloomberg_ticker], PreferredList[Fund_emergingmarkets_exists])</f>
        <v>1</v>
      </c>
      <c r="J79" s="64" t="b">
        <f ca="1">_xlfn.XLOOKUP(InvestmentCase[[#This Row],[Bloomberg ticker]],PreferredList[Bloomberg_ticker], PreferredList[Fund_privateclient_or_AIM_exists])</f>
        <v>0</v>
      </c>
      <c r="K79" s="95" t="s">
        <v>862</v>
      </c>
      <c r="L79" s="95" t="s">
        <v>786</v>
      </c>
      <c r="M79" s="62" t="s">
        <v>763</v>
      </c>
      <c r="N79" s="62" t="s">
        <v>798</v>
      </c>
      <c r="O79" s="62" t="s">
        <v>993</v>
      </c>
      <c r="V79" s="89" t="str">
        <f>IF(_xlfn.XLOOKUP(InvestmentCase[[#This Row],[Bloomberg ticker]],'[3]4 Ratios log (START w. Macro)'!$D:$D,'[3]4 Ratios log (START w. Macro)'!$J:$J) = 0, "-", _xlfn.XLOOKUP(InvestmentCase[[#This Row],[Bloomberg ticker]],'[3]4 Ratios log (START w. Macro)'!$D:$D,'[3]4 Ratios log (START w. Macro)'!$J:$J))</f>
        <v>Hold</v>
      </c>
    </row>
    <row r="80" spans="1:22" ht="90" customHeight="1" x14ac:dyDescent="0.25">
      <c r="A80" s="61">
        <v>42114</v>
      </c>
      <c r="B80" s="62" t="s">
        <v>380</v>
      </c>
      <c r="C80" s="64" t="str">
        <f>_xlfn.XLOOKUP(InvestmentCase[[#This Row],[Bloomberg ticker]],PreferredList[Bloomberg_ticker],PreferredList[Security_name])</f>
        <v>Tracsis</v>
      </c>
      <c r="D80" s="71" t="b">
        <f ca="1">_xlfn.XLOOKUP(InvestmentCase[[#This Row],[Bloomberg ticker]],PreferredList[Bloomberg_ticker], PreferredList[Preferred_list_exists])</f>
        <v>1</v>
      </c>
      <c r="E80" s="64" t="b">
        <f ca="1">_xlfn.XLOOKUP(InvestmentCase[[#This Row],[Bloomberg ticker]],PreferredList[Bloomberg_ticker], PreferredList[Fund_balanced_exists])</f>
        <v>0</v>
      </c>
      <c r="F80" s="64" t="b">
        <f ca="1">_xlfn.XLOOKUP(InvestmentCase[[#This Row],[Bloomberg ticker]],PreferredList[Bloomberg_ticker], PreferredList[Fund_income_exists])</f>
        <v>0</v>
      </c>
      <c r="G80" s="64" t="b">
        <f ca="1">_xlfn.XLOOKUP(InvestmentCase[[#This Row],[Bloomberg ticker]],PreferredList[Bloomberg_ticker], PreferredList[Fund_htt_exists])</f>
        <v>0</v>
      </c>
      <c r="H80" s="64" t="b">
        <f ca="1">_xlfn.XLOOKUP(InvestmentCase[[#This Row],[Bloomberg ticker]],PreferredList[Bloomberg_ticker], PreferredList[Fund_smallercompanies_exists])</f>
        <v>0</v>
      </c>
      <c r="I80" s="64" t="b">
        <f ca="1">_xlfn.XLOOKUP(InvestmentCase[[#This Row],[Bloomberg ticker]],PreferredList[Bloomberg_ticker], PreferredList[Fund_emergingmarkets_exists])</f>
        <v>0</v>
      </c>
      <c r="J80" s="64" t="b">
        <f ca="1">_xlfn.XLOOKUP(InvestmentCase[[#This Row],[Bloomberg ticker]],PreferredList[Bloomberg_ticker], PreferredList[Fund_privateclient_or_AIM_exists])</f>
        <v>1</v>
      </c>
      <c r="K80" s="95" t="s">
        <v>863</v>
      </c>
      <c r="L80" s="95" t="s">
        <v>788</v>
      </c>
      <c r="M80" s="62" t="s">
        <v>762</v>
      </c>
      <c r="N80" s="62" t="s">
        <v>798</v>
      </c>
      <c r="O80" s="62" t="s">
        <v>994</v>
      </c>
      <c r="V80" s="89" t="str">
        <f>IF(_xlfn.XLOOKUP(InvestmentCase[[#This Row],[Bloomberg ticker]],'[3]4 Ratios log (START w. Macro)'!$D:$D,'[3]4 Ratios log (START w. Macro)'!$J:$J) = 0, "-", _xlfn.XLOOKUP(InvestmentCase[[#This Row],[Bloomberg ticker]],'[3]4 Ratios log (START w. Macro)'!$D:$D,'[3]4 Ratios log (START w. Macro)'!$J:$J))</f>
        <v>Hold</v>
      </c>
    </row>
    <row r="81" spans="1:22" ht="90" customHeight="1" x14ac:dyDescent="0.25">
      <c r="A81" s="61">
        <v>42086</v>
      </c>
      <c r="B81" s="62" t="s">
        <v>704</v>
      </c>
      <c r="C81" s="64" t="str">
        <f>_xlfn.XLOOKUP(InvestmentCase[[#This Row],[Bloomberg ticker]],PreferredList[Bloomberg_ticker],PreferredList[Security_name])</f>
        <v>Latham (James) PLC</v>
      </c>
      <c r="D81" s="71" t="b">
        <f ca="1">_xlfn.XLOOKUP(InvestmentCase[[#This Row],[Bloomberg ticker]],PreferredList[Bloomberg_ticker], PreferredList[Preferred_list_exists])</f>
        <v>1</v>
      </c>
      <c r="E81" s="64" t="b">
        <f ca="1">_xlfn.XLOOKUP(InvestmentCase[[#This Row],[Bloomberg ticker]],PreferredList[Bloomberg_ticker], PreferredList[Fund_balanced_exists])</f>
        <v>0</v>
      </c>
      <c r="F81" s="64" t="b">
        <f ca="1">_xlfn.XLOOKUP(InvestmentCase[[#This Row],[Bloomberg ticker]],PreferredList[Bloomberg_ticker], PreferredList[Fund_income_exists])</f>
        <v>0</v>
      </c>
      <c r="G81" s="64" t="b">
        <f ca="1">_xlfn.XLOOKUP(InvestmentCase[[#This Row],[Bloomberg ticker]],PreferredList[Bloomberg_ticker], PreferredList[Fund_htt_exists])</f>
        <v>0</v>
      </c>
      <c r="H81" s="64" t="b">
        <f ca="1">_xlfn.XLOOKUP(InvestmentCase[[#This Row],[Bloomberg ticker]],PreferredList[Bloomberg_ticker], PreferredList[Fund_smallercompanies_exists])</f>
        <v>0</v>
      </c>
      <c r="I81" s="64" t="b">
        <f ca="1">_xlfn.XLOOKUP(InvestmentCase[[#This Row],[Bloomberg ticker]],PreferredList[Bloomberg_ticker], PreferredList[Fund_emergingmarkets_exists])</f>
        <v>0</v>
      </c>
      <c r="J81" s="64" t="b">
        <f ca="1">_xlfn.XLOOKUP(InvestmentCase[[#This Row],[Bloomberg ticker]],PreferredList[Bloomberg_ticker], PreferredList[Fund_privateclient_or_AIM_exists])</f>
        <v>1</v>
      </c>
      <c r="K81" s="95" t="s">
        <v>864</v>
      </c>
      <c r="L81" s="95" t="s">
        <v>793</v>
      </c>
      <c r="M81" s="62" t="s">
        <v>758</v>
      </c>
      <c r="N81" s="62" t="s">
        <v>798</v>
      </c>
      <c r="O81" s="62" t="s">
        <v>995</v>
      </c>
      <c r="V81" s="89" t="str">
        <f>IF(_xlfn.XLOOKUP(InvestmentCase[[#This Row],[Bloomberg ticker]],'[3]4 Ratios log (START w. Macro)'!$D:$D,'[3]4 Ratios log (START w. Macro)'!$J:$J) = 0, "-", _xlfn.XLOOKUP(InvestmentCase[[#This Row],[Bloomberg ticker]],'[3]4 Ratios log (START w. Macro)'!$D:$D,'[3]4 Ratios log (START w. Macro)'!$J:$J))</f>
        <v>Hold</v>
      </c>
    </row>
    <row r="82" spans="1:22" ht="90" customHeight="1" x14ac:dyDescent="0.25">
      <c r="A82" s="61">
        <v>42086</v>
      </c>
      <c r="B82" s="62" t="s">
        <v>210</v>
      </c>
      <c r="C82" s="64" t="str">
        <f>_xlfn.XLOOKUP(InvestmentCase[[#This Row],[Bloomberg ticker]],PreferredList[Bloomberg_ticker],PreferredList[Security_name])</f>
        <v>Learning Technologies</v>
      </c>
      <c r="D82" s="71" t="b">
        <f ca="1">_xlfn.XLOOKUP(InvestmentCase[[#This Row],[Bloomberg ticker]],PreferredList[Bloomberg_ticker], PreferredList[Preferred_list_exists])</f>
        <v>1</v>
      </c>
      <c r="E82" s="64" t="b">
        <f ca="1">_xlfn.XLOOKUP(InvestmentCase[[#This Row],[Bloomberg ticker]],PreferredList[Bloomberg_ticker], PreferredList[Fund_balanced_exists])</f>
        <v>0</v>
      </c>
      <c r="F82" s="64" t="b">
        <f ca="1">_xlfn.XLOOKUP(InvestmentCase[[#This Row],[Bloomberg ticker]],PreferredList[Bloomberg_ticker], PreferredList[Fund_income_exists])</f>
        <v>0</v>
      </c>
      <c r="G82" s="64" t="b">
        <f ca="1">_xlfn.XLOOKUP(InvestmentCase[[#This Row],[Bloomberg ticker]],PreferredList[Bloomberg_ticker], PreferredList[Fund_htt_exists])</f>
        <v>0</v>
      </c>
      <c r="H82" s="64" t="b">
        <f ca="1">_xlfn.XLOOKUP(InvestmentCase[[#This Row],[Bloomberg ticker]],PreferredList[Bloomberg_ticker], PreferredList[Fund_smallercompanies_exists])</f>
        <v>0</v>
      </c>
      <c r="I82" s="64" t="b">
        <f ca="1">_xlfn.XLOOKUP(InvestmentCase[[#This Row],[Bloomberg ticker]],PreferredList[Bloomberg_ticker], PreferredList[Fund_emergingmarkets_exists])</f>
        <v>0</v>
      </c>
      <c r="J82" s="64" t="b">
        <f ca="1">_xlfn.XLOOKUP(InvestmentCase[[#This Row],[Bloomberg ticker]],PreferredList[Bloomberg_ticker], PreferredList[Fund_privateclient_or_AIM_exists])</f>
        <v>1</v>
      </c>
      <c r="K82" s="95" t="s">
        <v>865</v>
      </c>
      <c r="L82" s="95" t="s">
        <v>788</v>
      </c>
      <c r="M82" s="62" t="s">
        <v>1045</v>
      </c>
      <c r="N82" s="62" t="s">
        <v>751</v>
      </c>
      <c r="O82" s="62" t="s">
        <v>996</v>
      </c>
      <c r="V82" s="89" t="str">
        <f>IF(_xlfn.XLOOKUP(InvestmentCase[[#This Row],[Bloomberg ticker]],'[3]4 Ratios log (START w. Macro)'!$D:$D,'[3]4 Ratios log (START w. Macro)'!$J:$J) = 0, "-", _xlfn.XLOOKUP(InvestmentCase[[#This Row],[Bloomberg ticker]],'[3]4 Ratios log (START w. Macro)'!$D:$D,'[3]4 Ratios log (START w. Macro)'!$J:$J))</f>
        <v>Hold</v>
      </c>
    </row>
    <row r="83" spans="1:22" ht="90" customHeight="1" x14ac:dyDescent="0.25">
      <c r="A83" s="61">
        <v>42032</v>
      </c>
      <c r="B83" s="62" t="s">
        <v>703</v>
      </c>
      <c r="C83" s="64" t="str">
        <f>_xlfn.XLOOKUP(InvestmentCase[[#This Row],[Bloomberg ticker]],PreferredList[Bloomberg_ticker],PreferredList[Security_name])</f>
        <v>Johnson Service Group</v>
      </c>
      <c r="D83" s="71" t="b">
        <f ca="1">_xlfn.XLOOKUP(InvestmentCase[[#This Row],[Bloomberg ticker]],PreferredList[Bloomberg_ticker], PreferredList[Preferred_list_exists])</f>
        <v>1</v>
      </c>
      <c r="E83" s="64" t="b">
        <f ca="1">_xlfn.XLOOKUP(InvestmentCase[[#This Row],[Bloomberg ticker]],PreferredList[Bloomberg_ticker], PreferredList[Fund_balanced_exists])</f>
        <v>0</v>
      </c>
      <c r="F83" s="64" t="b">
        <f ca="1">_xlfn.XLOOKUP(InvestmentCase[[#This Row],[Bloomberg ticker]],PreferredList[Bloomberg_ticker], PreferredList[Fund_income_exists])</f>
        <v>0</v>
      </c>
      <c r="G83" s="64" t="b">
        <f ca="1">_xlfn.XLOOKUP(InvestmentCase[[#This Row],[Bloomberg ticker]],PreferredList[Bloomberg_ticker], PreferredList[Fund_htt_exists])</f>
        <v>0</v>
      </c>
      <c r="H83" s="64" t="b">
        <f ca="1">_xlfn.XLOOKUP(InvestmentCase[[#This Row],[Bloomberg ticker]],PreferredList[Bloomberg_ticker], PreferredList[Fund_smallercompanies_exists])</f>
        <v>0</v>
      </c>
      <c r="I83" s="64" t="b">
        <f ca="1">_xlfn.XLOOKUP(InvestmentCase[[#This Row],[Bloomberg ticker]],PreferredList[Bloomberg_ticker], PreferredList[Fund_emergingmarkets_exists])</f>
        <v>0</v>
      </c>
      <c r="J83" s="64" t="b">
        <f ca="1">_xlfn.XLOOKUP(InvestmentCase[[#This Row],[Bloomberg ticker]],PreferredList[Bloomberg_ticker], PreferredList[Fund_privateclient_or_AIM_exists])</f>
        <v>1</v>
      </c>
      <c r="K83" s="95" t="s">
        <v>866</v>
      </c>
      <c r="L83" s="95" t="s">
        <v>793</v>
      </c>
      <c r="M83" s="62" t="s">
        <v>750</v>
      </c>
      <c r="N83" s="62" t="s">
        <v>798</v>
      </c>
      <c r="O83" s="62" t="s">
        <v>997</v>
      </c>
      <c r="V83" s="89" t="str">
        <f>IF(_xlfn.XLOOKUP(InvestmentCase[[#This Row],[Bloomberg ticker]],'[3]4 Ratios log (START w. Macro)'!$D:$D,'[3]4 Ratios log (START w. Macro)'!$J:$J) = 0, "-", _xlfn.XLOOKUP(InvestmentCase[[#This Row],[Bloomberg ticker]],'[3]4 Ratios log (START w. Macro)'!$D:$D,'[3]4 Ratios log (START w. Macro)'!$J:$J))</f>
        <v>Hold</v>
      </c>
    </row>
    <row r="84" spans="1:22" ht="90" customHeight="1" x14ac:dyDescent="0.25">
      <c r="A84" s="61">
        <v>41912</v>
      </c>
      <c r="B84" s="62" t="s">
        <v>391</v>
      </c>
      <c r="C84" s="64" t="str">
        <f>_xlfn.XLOOKUP(InvestmentCase[[#This Row],[Bloomberg ticker]],PreferredList[Bloomberg_ticker],PreferredList[Security_name])</f>
        <v>Jollibee Food Corp</v>
      </c>
      <c r="D84" s="71" t="b">
        <f ca="1">_xlfn.XLOOKUP(InvestmentCase[[#This Row],[Bloomberg ticker]],PreferredList[Bloomberg_ticker], PreferredList[Preferred_list_exists])</f>
        <v>1</v>
      </c>
      <c r="E84" s="64" t="b">
        <f ca="1">_xlfn.XLOOKUP(InvestmentCase[[#This Row],[Bloomberg ticker]],PreferredList[Bloomberg_ticker], PreferredList[Fund_balanced_exists])</f>
        <v>0</v>
      </c>
      <c r="F84" s="64" t="b">
        <f ca="1">_xlfn.XLOOKUP(InvestmentCase[[#This Row],[Bloomberg ticker]],PreferredList[Bloomberg_ticker], PreferredList[Fund_income_exists])</f>
        <v>0</v>
      </c>
      <c r="G84" s="64" t="b">
        <f ca="1">_xlfn.XLOOKUP(InvestmentCase[[#This Row],[Bloomberg ticker]],PreferredList[Bloomberg_ticker], PreferredList[Fund_htt_exists])</f>
        <v>0</v>
      </c>
      <c r="H84" s="64" t="b">
        <f ca="1">_xlfn.XLOOKUP(InvestmentCase[[#This Row],[Bloomberg ticker]],PreferredList[Bloomberg_ticker], PreferredList[Fund_smallercompanies_exists])</f>
        <v>0</v>
      </c>
      <c r="I84" s="64" t="b">
        <f ca="1">_xlfn.XLOOKUP(InvestmentCase[[#This Row],[Bloomberg ticker]],PreferredList[Bloomberg_ticker], PreferredList[Fund_emergingmarkets_exists])</f>
        <v>1</v>
      </c>
      <c r="J84" s="64" t="b">
        <f ca="1">_xlfn.XLOOKUP(InvestmentCase[[#This Row],[Bloomberg ticker]],PreferredList[Bloomberg_ticker], PreferredList[Fund_privateclient_or_AIM_exists])</f>
        <v>0</v>
      </c>
      <c r="K84" s="95" t="s">
        <v>867</v>
      </c>
      <c r="L84" s="95" t="s">
        <v>787</v>
      </c>
      <c r="M84" s="62" t="s">
        <v>763</v>
      </c>
      <c r="N84" s="62" t="s">
        <v>751</v>
      </c>
      <c r="O84" s="62" t="s">
        <v>998</v>
      </c>
      <c r="V84" s="89" t="str">
        <f>IF(_xlfn.XLOOKUP(InvestmentCase[[#This Row],[Bloomberg ticker]],'[3]4 Ratios log (START w. Macro)'!$D:$D,'[3]4 Ratios log (START w. Macro)'!$J:$J) = 0, "-", _xlfn.XLOOKUP(InvestmentCase[[#This Row],[Bloomberg ticker]],'[3]4 Ratios log (START w. Macro)'!$D:$D,'[3]4 Ratios log (START w. Macro)'!$J:$J))</f>
        <v>Hold</v>
      </c>
    </row>
    <row r="85" spans="1:22" ht="90" customHeight="1" x14ac:dyDescent="0.25">
      <c r="A85" s="61">
        <v>41673</v>
      </c>
      <c r="B85" s="62" t="s">
        <v>707</v>
      </c>
      <c r="C85" s="64" t="str">
        <f>_xlfn.XLOOKUP(InvestmentCase[[#This Row],[Bloomberg ticker]],PreferredList[Bloomberg_ticker],PreferredList[Security_name])</f>
        <v>Renew Holdings</v>
      </c>
      <c r="D85" s="71" t="b">
        <f ca="1">_xlfn.XLOOKUP(InvestmentCase[[#This Row],[Bloomberg ticker]],PreferredList[Bloomberg_ticker], PreferredList[Preferred_list_exists])</f>
        <v>1</v>
      </c>
      <c r="E85" s="64" t="b">
        <f ca="1">_xlfn.XLOOKUP(InvestmentCase[[#This Row],[Bloomberg ticker]],PreferredList[Bloomberg_ticker], PreferredList[Fund_balanced_exists])</f>
        <v>0</v>
      </c>
      <c r="F85" s="64" t="b">
        <f ca="1">_xlfn.XLOOKUP(InvestmentCase[[#This Row],[Bloomberg ticker]],PreferredList[Bloomberg_ticker], PreferredList[Fund_income_exists])</f>
        <v>0</v>
      </c>
      <c r="G85" s="64" t="b">
        <f ca="1">_xlfn.XLOOKUP(InvestmentCase[[#This Row],[Bloomberg ticker]],PreferredList[Bloomberg_ticker], PreferredList[Fund_htt_exists])</f>
        <v>0</v>
      </c>
      <c r="H85" s="64" t="b">
        <f ca="1">_xlfn.XLOOKUP(InvestmentCase[[#This Row],[Bloomberg ticker]],PreferredList[Bloomberg_ticker], PreferredList[Fund_smallercompanies_exists])</f>
        <v>0</v>
      </c>
      <c r="I85" s="64" t="b">
        <f ca="1">_xlfn.XLOOKUP(InvestmentCase[[#This Row],[Bloomberg ticker]],PreferredList[Bloomberg_ticker], PreferredList[Fund_emergingmarkets_exists])</f>
        <v>0</v>
      </c>
      <c r="J85" s="64" t="b">
        <f ca="1">_xlfn.XLOOKUP(InvestmentCase[[#This Row],[Bloomberg ticker]],PreferredList[Bloomberg_ticker], PreferredList[Fund_privateclient_or_AIM_exists])</f>
        <v>1</v>
      </c>
      <c r="K85" s="95" t="s">
        <v>870</v>
      </c>
      <c r="L85" s="95" t="s">
        <v>793</v>
      </c>
      <c r="M85" s="62" t="s">
        <v>758</v>
      </c>
      <c r="N85" s="62" t="s">
        <v>798</v>
      </c>
      <c r="O85" s="62" t="s">
        <v>1001</v>
      </c>
      <c r="V85" s="89" t="str">
        <f>IF(_xlfn.XLOOKUP(InvestmentCase[[#This Row],[Bloomberg ticker]],'[3]4 Ratios log (START w. Macro)'!$D:$D,'[3]4 Ratios log (START w. Macro)'!$J:$J) = 0, "-", _xlfn.XLOOKUP(InvestmentCase[[#This Row],[Bloomberg ticker]],'[3]4 Ratios log (START w. Macro)'!$D:$D,'[3]4 Ratios log (START w. Macro)'!$J:$J))</f>
        <v>Hold</v>
      </c>
    </row>
    <row r="86" spans="1:22" ht="90" customHeight="1" x14ac:dyDescent="0.25">
      <c r="A86" s="61">
        <v>41670</v>
      </c>
      <c r="B86" s="62" t="s">
        <v>337</v>
      </c>
      <c r="C86" s="64" t="str">
        <f>_xlfn.XLOOKUP(InvestmentCase[[#This Row],[Bloomberg ticker]],PreferredList[Bloomberg_ticker],PreferredList[Security_name])</f>
        <v>Assura</v>
      </c>
      <c r="D86" s="71" t="b">
        <f ca="1">_xlfn.XLOOKUP(InvestmentCase[[#This Row],[Bloomberg ticker]],PreferredList[Bloomberg_ticker], PreferredList[Preferred_list_exists])</f>
        <v>1</v>
      </c>
      <c r="E86" s="64" t="b">
        <f ca="1">_xlfn.XLOOKUP(InvestmentCase[[#This Row],[Bloomberg ticker]],PreferredList[Bloomberg_ticker], PreferredList[Fund_balanced_exists])</f>
        <v>0</v>
      </c>
      <c r="F86" s="64" t="b">
        <f ca="1">_xlfn.XLOOKUP(InvestmentCase[[#This Row],[Bloomberg ticker]],PreferredList[Bloomberg_ticker], PreferredList[Fund_income_exists])</f>
        <v>1</v>
      </c>
      <c r="G86" s="64" t="b">
        <f ca="1">_xlfn.XLOOKUP(InvestmentCase[[#This Row],[Bloomberg ticker]],PreferredList[Bloomberg_ticker], PreferredList[Fund_htt_exists])</f>
        <v>0</v>
      </c>
      <c r="H86" s="64" t="b">
        <f ca="1">_xlfn.XLOOKUP(InvestmentCase[[#This Row],[Bloomberg ticker]],PreferredList[Bloomberg_ticker], PreferredList[Fund_smallercompanies_exists])</f>
        <v>1</v>
      </c>
      <c r="I86" s="64" t="b">
        <f ca="1">_xlfn.XLOOKUP(InvestmentCase[[#This Row],[Bloomberg ticker]],PreferredList[Bloomberg_ticker], PreferredList[Fund_emergingmarkets_exists])</f>
        <v>0</v>
      </c>
      <c r="J86" s="64" t="b">
        <f ca="1">_xlfn.XLOOKUP(InvestmentCase[[#This Row],[Bloomberg ticker]],PreferredList[Bloomberg_ticker], PreferredList[Fund_privateclient_or_AIM_exists])</f>
        <v>0</v>
      </c>
      <c r="K86" s="95" t="s">
        <v>851</v>
      </c>
      <c r="L86" s="95" t="s">
        <v>792</v>
      </c>
      <c r="M86" s="62" t="s">
        <v>761</v>
      </c>
      <c r="N86" s="62" t="s">
        <v>797</v>
      </c>
      <c r="O86" s="62" t="s">
        <v>982</v>
      </c>
      <c r="V86" s="89" t="str">
        <f>IF(_xlfn.XLOOKUP(InvestmentCase[[#This Row],[Bloomberg ticker]],'[3]4 Ratios log (START w. Macro)'!$D:$D,'[3]4 Ratios log (START w. Macro)'!$J:$J) = 0, "-", _xlfn.XLOOKUP(InvestmentCase[[#This Row],[Bloomberg ticker]],'[3]4 Ratios log (START w. Macro)'!$D:$D,'[3]4 Ratios log (START w. Macro)'!$J:$J))</f>
        <v>Hold</v>
      </c>
    </row>
    <row r="87" spans="1:22" ht="90" customHeight="1" x14ac:dyDescent="0.25">
      <c r="A87" s="61">
        <v>41486</v>
      </c>
      <c r="B87" s="62" t="s">
        <v>324</v>
      </c>
      <c r="C87" s="64" t="str">
        <f>_xlfn.XLOOKUP(InvestmentCase[[#This Row],[Bloomberg ticker]],PreferredList[Bloomberg_ticker],PreferredList[Security_name])</f>
        <v>TechnologyOne</v>
      </c>
      <c r="D87" s="71" t="b">
        <f ca="1">_xlfn.XLOOKUP(InvestmentCase[[#This Row],[Bloomberg ticker]],PreferredList[Bloomberg_ticker], PreferredList[Preferred_list_exists])</f>
        <v>1</v>
      </c>
      <c r="E87" s="64" t="b">
        <f ca="1">_xlfn.XLOOKUP(InvestmentCase[[#This Row],[Bloomberg ticker]],PreferredList[Bloomberg_ticker], PreferredList[Fund_balanced_exists])</f>
        <v>0</v>
      </c>
      <c r="F87" s="64" t="b">
        <f ca="1">_xlfn.XLOOKUP(InvestmentCase[[#This Row],[Bloomberg ticker]],PreferredList[Bloomberg_ticker], PreferredList[Fund_income_exists])</f>
        <v>0</v>
      </c>
      <c r="G87" s="64" t="b">
        <f ca="1">_xlfn.XLOOKUP(InvestmentCase[[#This Row],[Bloomberg ticker]],PreferredList[Bloomberg_ticker], PreferredList[Fund_htt_exists])</f>
        <v>0</v>
      </c>
      <c r="H87" s="64" t="b">
        <f ca="1">_xlfn.XLOOKUP(InvestmentCase[[#This Row],[Bloomberg ticker]],PreferredList[Bloomberg_ticker], PreferredList[Fund_smallercompanies_exists])</f>
        <v>1</v>
      </c>
      <c r="I87" s="64" t="b">
        <f ca="1">_xlfn.XLOOKUP(InvestmentCase[[#This Row],[Bloomberg ticker]],PreferredList[Bloomberg_ticker], PreferredList[Fund_emergingmarkets_exists])</f>
        <v>0</v>
      </c>
      <c r="J87" s="64" t="b">
        <f ca="1">_xlfn.XLOOKUP(InvestmentCase[[#This Row],[Bloomberg ticker]],PreferredList[Bloomberg_ticker], PreferredList[Fund_privateclient_or_AIM_exists])</f>
        <v>0</v>
      </c>
      <c r="K87" s="95" t="s">
        <v>871</v>
      </c>
      <c r="L87" s="95" t="s">
        <v>788</v>
      </c>
      <c r="M87" s="62" t="s">
        <v>1045</v>
      </c>
      <c r="N87" s="62" t="s">
        <v>751</v>
      </c>
      <c r="O87" s="62" t="s">
        <v>1002</v>
      </c>
      <c r="V87" s="89" t="str">
        <f>IF(_xlfn.XLOOKUP(InvestmentCase[[#This Row],[Bloomberg ticker]],'[3]4 Ratios log (START w. Macro)'!$D:$D,'[3]4 Ratios log (START w. Macro)'!$J:$J) = 0, "-", _xlfn.XLOOKUP(InvestmentCase[[#This Row],[Bloomberg ticker]],'[3]4 Ratios log (START w. Macro)'!$D:$D,'[3]4 Ratios log (START w. Macro)'!$J:$J))</f>
        <v>Hold</v>
      </c>
    </row>
    <row r="88" spans="1:22" ht="90" customHeight="1" x14ac:dyDescent="0.25">
      <c r="A88" s="61">
        <v>41455</v>
      </c>
      <c r="B88" s="62" t="s">
        <v>701</v>
      </c>
      <c r="C88" s="64" t="str">
        <f>_xlfn.XLOOKUP(InvestmentCase[[#This Row],[Bloomberg ticker]],PreferredList[Bloomberg_ticker],PreferredList[Security_name])</f>
        <v>Abbvie</v>
      </c>
      <c r="D88" s="71" t="b">
        <f ca="1">_xlfn.XLOOKUP(InvestmentCase[[#This Row],[Bloomberg ticker]],PreferredList[Bloomberg_ticker], PreferredList[Preferred_list_exists])</f>
        <v>1</v>
      </c>
      <c r="E88" s="64" t="b">
        <f ca="1">_xlfn.XLOOKUP(InvestmentCase[[#This Row],[Bloomberg ticker]],PreferredList[Bloomberg_ticker], PreferredList[Fund_balanced_exists])</f>
        <v>0</v>
      </c>
      <c r="F88" s="64" t="b">
        <f ca="1">_xlfn.XLOOKUP(InvestmentCase[[#This Row],[Bloomberg ticker]],PreferredList[Bloomberg_ticker], PreferredList[Fund_income_exists])</f>
        <v>1</v>
      </c>
      <c r="G88" s="64" t="b">
        <f ca="1">_xlfn.XLOOKUP(InvestmentCase[[#This Row],[Bloomberg ticker]],PreferredList[Bloomberg_ticker], PreferredList[Fund_htt_exists])</f>
        <v>0</v>
      </c>
      <c r="H88" s="64" t="b">
        <f ca="1">_xlfn.XLOOKUP(InvestmentCase[[#This Row],[Bloomberg ticker]],PreferredList[Bloomberg_ticker], PreferredList[Fund_smallercompanies_exists])</f>
        <v>0</v>
      </c>
      <c r="I88" s="64" t="b">
        <f ca="1">_xlfn.XLOOKUP(InvestmentCase[[#This Row],[Bloomberg ticker]],PreferredList[Bloomberg_ticker], PreferredList[Fund_emergingmarkets_exists])</f>
        <v>0</v>
      </c>
      <c r="J88" s="64" t="b">
        <f ca="1">_xlfn.XLOOKUP(InvestmentCase[[#This Row],[Bloomberg ticker]],PreferredList[Bloomberg_ticker], PreferredList[Fund_privateclient_or_AIM_exists])</f>
        <v>0</v>
      </c>
      <c r="K88" s="95" t="s">
        <v>872</v>
      </c>
      <c r="L88" s="95" t="s">
        <v>789</v>
      </c>
      <c r="M88" s="62" t="s">
        <v>761</v>
      </c>
      <c r="N88" s="62" t="s">
        <v>798</v>
      </c>
      <c r="O88" s="62" t="s">
        <v>1003</v>
      </c>
      <c r="V88" s="89" t="str">
        <f>IF(_xlfn.XLOOKUP(InvestmentCase[[#This Row],[Bloomberg ticker]],'[3]4 Ratios log (START w. Macro)'!$D:$D,'[3]4 Ratios log (START w. Macro)'!$J:$J) = 0, "-", _xlfn.XLOOKUP(InvestmentCase[[#This Row],[Bloomberg ticker]],'[3]4 Ratios log (START w. Macro)'!$D:$D,'[3]4 Ratios log (START w. Macro)'!$J:$J))</f>
        <v>Hold</v>
      </c>
    </row>
    <row r="89" spans="1:22" ht="90" customHeight="1" x14ac:dyDescent="0.25">
      <c r="A89" s="61">
        <v>41411</v>
      </c>
      <c r="B89" s="62" t="s">
        <v>709</v>
      </c>
      <c r="C89" s="64" t="str">
        <f>_xlfn.XLOOKUP(InvestmentCase[[#This Row],[Bloomberg ticker]],PreferredList[Bloomberg_ticker],PreferredList[Security_name])</f>
        <v>US Physical Therapy</v>
      </c>
      <c r="D89" s="71" t="b">
        <f ca="1">_xlfn.XLOOKUP(InvestmentCase[[#This Row],[Bloomberg ticker]],PreferredList[Bloomberg_ticker], PreferredList[Preferred_list_exists])</f>
        <v>1</v>
      </c>
      <c r="E89" s="64" t="b">
        <f ca="1">_xlfn.XLOOKUP(InvestmentCase[[#This Row],[Bloomberg ticker]],PreferredList[Bloomberg_ticker], PreferredList[Fund_balanced_exists])</f>
        <v>0</v>
      </c>
      <c r="F89" s="64" t="b">
        <f ca="1">_xlfn.XLOOKUP(InvestmentCase[[#This Row],[Bloomberg ticker]],PreferredList[Bloomberg_ticker], PreferredList[Fund_income_exists])</f>
        <v>0</v>
      </c>
      <c r="G89" s="64" t="b">
        <f ca="1">_xlfn.XLOOKUP(InvestmentCase[[#This Row],[Bloomberg ticker]],PreferredList[Bloomberg_ticker], PreferredList[Fund_htt_exists])</f>
        <v>0</v>
      </c>
      <c r="H89" s="64" t="b">
        <f ca="1">_xlfn.XLOOKUP(InvestmentCase[[#This Row],[Bloomberg ticker]],PreferredList[Bloomberg_ticker], PreferredList[Fund_smallercompanies_exists])</f>
        <v>1</v>
      </c>
      <c r="I89" s="64" t="b">
        <f ca="1">_xlfn.XLOOKUP(InvestmentCase[[#This Row],[Bloomberg ticker]],PreferredList[Bloomberg_ticker], PreferredList[Fund_emergingmarkets_exists])</f>
        <v>0</v>
      </c>
      <c r="J89" s="64" t="b">
        <f ca="1">_xlfn.XLOOKUP(InvestmentCase[[#This Row],[Bloomberg ticker]],PreferredList[Bloomberg_ticker], PreferredList[Fund_privateclient_or_AIM_exists])</f>
        <v>0</v>
      </c>
      <c r="K89" s="95" t="s">
        <v>873</v>
      </c>
      <c r="L89" s="95" t="s">
        <v>789</v>
      </c>
      <c r="M89" s="62" t="s">
        <v>761</v>
      </c>
      <c r="N89" s="62" t="s">
        <v>751</v>
      </c>
      <c r="O89" s="62" t="s">
        <v>1004</v>
      </c>
      <c r="V89" s="89" t="str">
        <f>IF(_xlfn.XLOOKUP(InvestmentCase[[#This Row],[Bloomberg ticker]],'[3]4 Ratios log (START w. Macro)'!$D:$D,'[3]4 Ratios log (START w. Macro)'!$J:$J) = 0, "-", _xlfn.XLOOKUP(InvestmentCase[[#This Row],[Bloomberg ticker]],'[3]4 Ratios log (START w. Macro)'!$D:$D,'[3]4 Ratios log (START w. Macro)'!$J:$J))</f>
        <v>Hold</v>
      </c>
    </row>
    <row r="90" spans="1:22" ht="90" customHeight="1" x14ac:dyDescent="0.25">
      <c r="A90" s="61">
        <v>41255</v>
      </c>
      <c r="B90" s="62" t="s">
        <v>692</v>
      </c>
      <c r="C90" s="64" t="str">
        <f>_xlfn.XLOOKUP(InvestmentCase[[#This Row],[Bloomberg ticker]],PreferredList[Bloomberg_ticker],PreferredList[Security_name])</f>
        <v>Thai Beverage</v>
      </c>
      <c r="D90" s="71" t="b">
        <f ca="1">_xlfn.XLOOKUP(InvestmentCase[[#This Row],[Bloomberg ticker]],PreferredList[Bloomberg_ticker], PreferredList[Preferred_list_exists])</f>
        <v>1</v>
      </c>
      <c r="E90" s="64" t="b">
        <f ca="1">_xlfn.XLOOKUP(InvestmentCase[[#This Row],[Bloomberg ticker]],PreferredList[Bloomberg_ticker], PreferredList[Fund_balanced_exists])</f>
        <v>0</v>
      </c>
      <c r="F90" s="64" t="b">
        <f ca="1">_xlfn.XLOOKUP(InvestmentCase[[#This Row],[Bloomberg ticker]],PreferredList[Bloomberg_ticker], PreferredList[Fund_income_exists])</f>
        <v>0</v>
      </c>
      <c r="G90" s="64" t="b">
        <f ca="1">_xlfn.XLOOKUP(InvestmentCase[[#This Row],[Bloomberg ticker]],PreferredList[Bloomberg_ticker], PreferredList[Fund_htt_exists])</f>
        <v>0</v>
      </c>
      <c r="H90" s="64" t="b">
        <f ca="1">_xlfn.XLOOKUP(InvestmentCase[[#This Row],[Bloomberg ticker]],PreferredList[Bloomberg_ticker], PreferredList[Fund_smallercompanies_exists])</f>
        <v>0</v>
      </c>
      <c r="I90" s="64" t="b">
        <f ca="1">_xlfn.XLOOKUP(InvestmentCase[[#This Row],[Bloomberg ticker]],PreferredList[Bloomberg_ticker], PreferredList[Fund_emergingmarkets_exists])</f>
        <v>1</v>
      </c>
      <c r="J90" s="64" t="b">
        <f ca="1">_xlfn.XLOOKUP(InvestmentCase[[#This Row],[Bloomberg ticker]],PreferredList[Bloomberg_ticker], PreferredList[Fund_privateclient_or_AIM_exists])</f>
        <v>0</v>
      </c>
      <c r="K90" s="95" t="s">
        <v>804</v>
      </c>
      <c r="L90" s="95" t="s">
        <v>786</v>
      </c>
      <c r="M90" s="62" t="s">
        <v>763</v>
      </c>
      <c r="N90" s="62" t="s">
        <v>798</v>
      </c>
      <c r="O90" s="62" t="s">
        <v>932</v>
      </c>
      <c r="V90" s="89" t="str">
        <f>IF(_xlfn.XLOOKUP(InvestmentCase[[#This Row],[Bloomberg ticker]],'[3]4 Ratios log (START w. Macro)'!$D:$D,'[3]4 Ratios log (START w. Macro)'!$J:$J) = 0, "-", _xlfn.XLOOKUP(InvestmentCase[[#This Row],[Bloomberg ticker]],'[3]4 Ratios log (START w. Macro)'!$D:$D,'[3]4 Ratios log (START w. Macro)'!$J:$J))</f>
        <v>Hold</v>
      </c>
    </row>
    <row r="91" spans="1:22" ht="90" customHeight="1" x14ac:dyDescent="0.25">
      <c r="A91" s="61">
        <v>40634</v>
      </c>
      <c r="B91" s="62" t="s">
        <v>706</v>
      </c>
      <c r="C91" s="64" t="str">
        <f>_xlfn.XLOOKUP(InvestmentCase[[#This Row],[Bloomberg ticker]],PreferredList[Bloomberg_ticker],PreferredList[Security_name])</f>
        <v>Nichols</v>
      </c>
      <c r="D91" s="71" t="b">
        <f ca="1">_xlfn.XLOOKUP(InvestmentCase[[#This Row],[Bloomberg ticker]],PreferredList[Bloomberg_ticker], PreferredList[Preferred_list_exists])</f>
        <v>1</v>
      </c>
      <c r="E91" s="64" t="b">
        <f ca="1">_xlfn.XLOOKUP(InvestmentCase[[#This Row],[Bloomberg ticker]],PreferredList[Bloomberg_ticker], PreferredList[Fund_balanced_exists])</f>
        <v>0</v>
      </c>
      <c r="F91" s="64" t="b">
        <f ca="1">_xlfn.XLOOKUP(InvestmentCase[[#This Row],[Bloomberg ticker]],PreferredList[Bloomberg_ticker], PreferredList[Fund_income_exists])</f>
        <v>0</v>
      </c>
      <c r="G91" s="64" t="b">
        <f ca="1">_xlfn.XLOOKUP(InvestmentCase[[#This Row],[Bloomberg ticker]],PreferredList[Bloomberg_ticker], PreferredList[Fund_htt_exists])</f>
        <v>0</v>
      </c>
      <c r="H91" s="64" t="b">
        <f ca="1">_xlfn.XLOOKUP(InvestmentCase[[#This Row],[Bloomberg ticker]],PreferredList[Bloomberg_ticker], PreferredList[Fund_smallercompanies_exists])</f>
        <v>0</v>
      </c>
      <c r="I91" s="64" t="b">
        <f ca="1">_xlfn.XLOOKUP(InvestmentCase[[#This Row],[Bloomberg ticker]],PreferredList[Bloomberg_ticker], PreferredList[Fund_emergingmarkets_exists])</f>
        <v>0</v>
      </c>
      <c r="J91" s="64" t="b">
        <f ca="1">_xlfn.XLOOKUP(InvestmentCase[[#This Row],[Bloomberg ticker]],PreferredList[Bloomberg_ticker], PreferredList[Fund_privateclient_or_AIM_exists])</f>
        <v>1</v>
      </c>
      <c r="K91" s="95" t="s">
        <v>877</v>
      </c>
      <c r="L91" s="95" t="s">
        <v>786</v>
      </c>
      <c r="M91" s="62" t="s">
        <v>750</v>
      </c>
      <c r="N91" s="62" t="s">
        <v>798</v>
      </c>
      <c r="O91" s="62" t="s">
        <v>1008</v>
      </c>
      <c r="V91" s="89" t="str">
        <f>IF(_xlfn.XLOOKUP(InvestmentCase[[#This Row],[Bloomberg ticker]],'[3]4 Ratios log (START w. Macro)'!$D:$D,'[3]4 Ratios log (START w. Macro)'!$J:$J) = 0, "-", _xlfn.XLOOKUP(InvestmentCase[[#This Row],[Bloomberg ticker]],'[3]4 Ratios log (START w. Macro)'!$D:$D,'[3]4 Ratios log (START w. Macro)'!$J:$J))</f>
        <v>Hold</v>
      </c>
    </row>
    <row r="92" spans="1:22" ht="90" customHeight="1" x14ac:dyDescent="0.25">
      <c r="A92" s="61">
        <v>40625</v>
      </c>
      <c r="B92" s="62" t="s">
        <v>352</v>
      </c>
      <c r="C92" s="64" t="str">
        <f>_xlfn.XLOOKUP(InvestmentCase[[#This Row],[Bloomberg ticker]],PreferredList[Bloomberg_ticker],PreferredList[Security_name])</f>
        <v>Rubis</v>
      </c>
      <c r="D92" s="71" t="b">
        <f ca="1">_xlfn.XLOOKUP(InvestmentCase[[#This Row],[Bloomberg ticker]],PreferredList[Bloomberg_ticker], PreferredList[Preferred_list_exists])</f>
        <v>1</v>
      </c>
      <c r="E92" s="64" t="b">
        <f ca="1">_xlfn.XLOOKUP(InvestmentCase[[#This Row],[Bloomberg ticker]],PreferredList[Bloomberg_ticker], PreferredList[Fund_balanced_exists])</f>
        <v>0</v>
      </c>
      <c r="F92" s="64" t="b">
        <f ca="1">_xlfn.XLOOKUP(InvestmentCase[[#This Row],[Bloomberg ticker]],PreferredList[Bloomberg_ticker], PreferredList[Fund_income_exists])</f>
        <v>0</v>
      </c>
      <c r="G92" s="64" t="b">
        <f ca="1">_xlfn.XLOOKUP(InvestmentCase[[#This Row],[Bloomberg ticker]],PreferredList[Bloomberg_ticker], PreferredList[Fund_htt_exists])</f>
        <v>0</v>
      </c>
      <c r="H92" s="64" t="b">
        <f ca="1">_xlfn.XLOOKUP(InvestmentCase[[#This Row],[Bloomberg ticker]],PreferredList[Bloomberg_ticker], PreferredList[Fund_smallercompanies_exists])</f>
        <v>1</v>
      </c>
      <c r="I92" s="64" t="b">
        <f ca="1">_xlfn.XLOOKUP(InvestmentCase[[#This Row],[Bloomberg ticker]],PreferredList[Bloomberg_ticker], PreferredList[Fund_emergingmarkets_exists])</f>
        <v>0</v>
      </c>
      <c r="J92" s="64" t="b">
        <f ca="1">_xlfn.XLOOKUP(InvestmentCase[[#This Row],[Bloomberg ticker]],PreferredList[Bloomberg_ticker], PreferredList[Fund_privateclient_or_AIM_exists])</f>
        <v>0</v>
      </c>
      <c r="K92" s="95" t="s">
        <v>803</v>
      </c>
      <c r="L92" s="95" t="s">
        <v>796</v>
      </c>
      <c r="M92" s="62" t="s">
        <v>763</v>
      </c>
      <c r="N92" s="62" t="s">
        <v>797</v>
      </c>
      <c r="O92" s="62" t="s">
        <v>931</v>
      </c>
      <c r="V92" s="89" t="str">
        <f>IF(_xlfn.XLOOKUP(InvestmentCase[[#This Row],[Bloomberg ticker]],'[3]4 Ratios log (START w. Macro)'!$D:$D,'[3]4 Ratios log (START w. Macro)'!$J:$J) = 0, "-", _xlfn.XLOOKUP(InvestmentCase[[#This Row],[Bloomberg ticker]],'[3]4 Ratios log (START w. Macro)'!$D:$D,'[3]4 Ratios log (START w. Macro)'!$J:$J))</f>
        <v>Hold</v>
      </c>
    </row>
    <row r="93" spans="1:22" ht="90" customHeight="1" x14ac:dyDescent="0.25">
      <c r="A93" s="61">
        <v>40428</v>
      </c>
      <c r="B93" s="62" t="s">
        <v>320</v>
      </c>
      <c r="C93" s="64" t="str">
        <f>_xlfn.XLOOKUP(InvestmentCase[[#This Row],[Bloomberg ticker]],PreferredList[Bloomberg_ticker],PreferredList[Security_name])</f>
        <v>ARB Corporation</v>
      </c>
      <c r="D93" s="71" t="b">
        <f ca="1">_xlfn.XLOOKUP(InvestmentCase[[#This Row],[Bloomberg ticker]],PreferredList[Bloomberg_ticker], PreferredList[Preferred_list_exists])</f>
        <v>1</v>
      </c>
      <c r="E93" s="64" t="b">
        <f ca="1">_xlfn.XLOOKUP(InvestmentCase[[#This Row],[Bloomberg ticker]],PreferredList[Bloomberg_ticker], PreferredList[Fund_balanced_exists])</f>
        <v>0</v>
      </c>
      <c r="F93" s="64" t="b">
        <f ca="1">_xlfn.XLOOKUP(InvestmentCase[[#This Row],[Bloomberg ticker]],PreferredList[Bloomberg_ticker], PreferredList[Fund_income_exists])</f>
        <v>0</v>
      </c>
      <c r="G93" s="64" t="b">
        <f ca="1">_xlfn.XLOOKUP(InvestmentCase[[#This Row],[Bloomberg ticker]],PreferredList[Bloomberg_ticker], PreferredList[Fund_htt_exists])</f>
        <v>0</v>
      </c>
      <c r="H93" s="64" t="b">
        <f ca="1">_xlfn.XLOOKUP(InvestmentCase[[#This Row],[Bloomberg ticker]],PreferredList[Bloomberg_ticker], PreferredList[Fund_smallercompanies_exists])</f>
        <v>1</v>
      </c>
      <c r="I93" s="64" t="b">
        <f ca="1">_xlfn.XLOOKUP(InvestmentCase[[#This Row],[Bloomberg ticker]],PreferredList[Bloomberg_ticker], PreferredList[Fund_emergingmarkets_exists])</f>
        <v>0</v>
      </c>
      <c r="J93" s="64" t="b">
        <f ca="1">_xlfn.XLOOKUP(InvestmentCase[[#This Row],[Bloomberg ticker]],PreferredList[Bloomberg_ticker], PreferredList[Fund_privateclient_or_AIM_exists])</f>
        <v>0</v>
      </c>
      <c r="K93" s="95" t="s">
        <v>754</v>
      </c>
      <c r="L93" s="95" t="s">
        <v>787</v>
      </c>
      <c r="M93" s="62" t="s">
        <v>750</v>
      </c>
      <c r="N93" s="62" t="s">
        <v>751</v>
      </c>
      <c r="O93" s="62" t="s">
        <v>755</v>
      </c>
      <c r="P93" s="65" t="s">
        <v>756</v>
      </c>
      <c r="V93" s="89" t="str">
        <f>IF(_xlfn.XLOOKUP(InvestmentCase[[#This Row],[Bloomberg ticker]],'[3]4 Ratios log (START w. Macro)'!$D:$D,'[3]4 Ratios log (START w. Macro)'!$J:$J) = 0, "-", _xlfn.XLOOKUP(InvestmentCase[[#This Row],[Bloomberg ticker]],'[3]4 Ratios log (START w. Macro)'!$D:$D,'[3]4 Ratios log (START w. Macro)'!$J:$J))</f>
        <v>Hold</v>
      </c>
    </row>
    <row r="94" spans="1:22" ht="90" customHeight="1" x14ac:dyDescent="0.25">
      <c r="A94" s="61">
        <v>40423</v>
      </c>
      <c r="B94" s="62" t="s">
        <v>695</v>
      </c>
      <c r="C94" s="64" t="str">
        <f>_xlfn.XLOOKUP(InvestmentCase[[#This Row],[Bloomberg ticker]],PreferredList[Bloomberg_ticker],PreferredList[Security_name])</f>
        <v>Shandong Weigao Group</v>
      </c>
      <c r="D94" s="71" t="b">
        <f ca="1">_xlfn.XLOOKUP(InvestmentCase[[#This Row],[Bloomberg ticker]],PreferredList[Bloomberg_ticker], PreferredList[Preferred_list_exists])</f>
        <v>1</v>
      </c>
      <c r="E94" s="64" t="b">
        <f ca="1">_xlfn.XLOOKUP(InvestmentCase[[#This Row],[Bloomberg ticker]],PreferredList[Bloomberg_ticker], PreferredList[Fund_balanced_exists])</f>
        <v>1</v>
      </c>
      <c r="F94" s="64" t="b">
        <f ca="1">_xlfn.XLOOKUP(InvestmentCase[[#This Row],[Bloomberg ticker]],PreferredList[Bloomberg_ticker], PreferredList[Fund_income_exists])</f>
        <v>0</v>
      </c>
      <c r="G94" s="64" t="b">
        <f ca="1">_xlfn.XLOOKUP(InvestmentCase[[#This Row],[Bloomberg ticker]],PreferredList[Bloomberg_ticker], PreferredList[Fund_htt_exists])</f>
        <v>1</v>
      </c>
      <c r="H94" s="64" t="b">
        <f ca="1">_xlfn.XLOOKUP(InvestmentCase[[#This Row],[Bloomberg ticker]],PreferredList[Bloomberg_ticker], PreferredList[Fund_smallercompanies_exists])</f>
        <v>0</v>
      </c>
      <c r="I94" s="64" t="b">
        <f ca="1">_xlfn.XLOOKUP(InvestmentCase[[#This Row],[Bloomberg ticker]],PreferredList[Bloomberg_ticker], PreferredList[Fund_emergingmarkets_exists])</f>
        <v>1</v>
      </c>
      <c r="J94" s="64" t="b">
        <f ca="1">_xlfn.XLOOKUP(InvestmentCase[[#This Row],[Bloomberg ticker]],PreferredList[Bloomberg_ticker], PreferredList[Fund_privateclient_or_AIM_exists])</f>
        <v>0</v>
      </c>
      <c r="K94" s="95" t="s">
        <v>830</v>
      </c>
      <c r="L94" s="95" t="s">
        <v>789</v>
      </c>
      <c r="M94" s="62" t="s">
        <v>763</v>
      </c>
      <c r="N94" s="62" t="s">
        <v>751</v>
      </c>
      <c r="O94" s="62" t="s">
        <v>960</v>
      </c>
      <c r="V94" s="89" t="str">
        <f>IF(_xlfn.XLOOKUP(InvestmentCase[[#This Row],[Bloomberg ticker]],'[3]4 Ratios log (START w. Macro)'!$D:$D,'[3]4 Ratios log (START w. Macro)'!$J:$J) = 0, "-", _xlfn.XLOOKUP(InvestmentCase[[#This Row],[Bloomberg ticker]],'[3]4 Ratios log (START w. Macro)'!$D:$D,'[3]4 Ratios log (START w. Macro)'!$J:$J))</f>
        <v>Hold</v>
      </c>
    </row>
    <row r="95" spans="1:22" ht="90" customHeight="1" x14ac:dyDescent="0.25">
      <c r="A95" s="61">
        <v>40330</v>
      </c>
      <c r="B95" s="62" t="s">
        <v>395</v>
      </c>
      <c r="C95" s="64" t="str">
        <f>_xlfn.XLOOKUP(InvestmentCase[[#This Row],[Bloomberg ticker]],PreferredList[Bloomberg_ticker],PreferredList[Security_name])</f>
        <v>Marico</v>
      </c>
      <c r="D95" s="71" t="b">
        <f ca="1">_xlfn.XLOOKUP(InvestmentCase[[#This Row],[Bloomberg ticker]],PreferredList[Bloomberg_ticker], PreferredList[Preferred_list_exists])</f>
        <v>1</v>
      </c>
      <c r="E95" s="64" t="b">
        <f ca="1">_xlfn.XLOOKUP(InvestmentCase[[#This Row],[Bloomberg ticker]],PreferredList[Bloomberg_ticker], PreferredList[Fund_balanced_exists])</f>
        <v>1</v>
      </c>
      <c r="F95" s="64" t="b">
        <f ca="1">_xlfn.XLOOKUP(InvestmentCase[[#This Row],[Bloomberg ticker]],PreferredList[Bloomberg_ticker], PreferredList[Fund_income_exists])</f>
        <v>0</v>
      </c>
      <c r="G95" s="64" t="b">
        <f ca="1">_xlfn.XLOOKUP(InvestmentCase[[#This Row],[Bloomberg ticker]],PreferredList[Bloomberg_ticker], PreferredList[Fund_htt_exists])</f>
        <v>1</v>
      </c>
      <c r="H95" s="64" t="b">
        <f ca="1">_xlfn.XLOOKUP(InvestmentCase[[#This Row],[Bloomberg ticker]],PreferredList[Bloomberg_ticker], PreferredList[Fund_smallercompanies_exists])</f>
        <v>0</v>
      </c>
      <c r="I95" s="64" t="b">
        <f ca="1">_xlfn.XLOOKUP(InvestmentCase[[#This Row],[Bloomberg ticker]],PreferredList[Bloomberg_ticker], PreferredList[Fund_emergingmarkets_exists])</f>
        <v>1</v>
      </c>
      <c r="J95" s="64" t="b">
        <f ca="1">_xlfn.XLOOKUP(InvestmentCase[[#This Row],[Bloomberg ticker]],PreferredList[Bloomberg_ticker], PreferredList[Fund_privateclient_or_AIM_exists])</f>
        <v>0</v>
      </c>
      <c r="K95" s="95" t="s">
        <v>817</v>
      </c>
      <c r="L95" s="95" t="s">
        <v>786</v>
      </c>
      <c r="M95" s="62" t="s">
        <v>763</v>
      </c>
      <c r="N95" s="62" t="s">
        <v>751</v>
      </c>
      <c r="O95" s="62" t="s">
        <v>945</v>
      </c>
      <c r="V95" s="89" t="str">
        <f>IF(_xlfn.XLOOKUP(InvestmentCase[[#This Row],[Bloomberg ticker]],'[3]4 Ratios log (START w. Macro)'!$D:$D,'[3]4 Ratios log (START w. Macro)'!$J:$J) = 0, "-", _xlfn.XLOOKUP(InvestmentCase[[#This Row],[Bloomberg ticker]],'[3]4 Ratios log (START w. Macro)'!$D:$D,'[3]4 Ratios log (START w. Macro)'!$J:$J))</f>
        <v>Hold</v>
      </c>
    </row>
    <row r="96" spans="1:22" ht="90" customHeight="1" x14ac:dyDescent="0.25">
      <c r="A96" s="61">
        <v>40310</v>
      </c>
      <c r="B96" s="62" t="s">
        <v>313</v>
      </c>
      <c r="C96" s="64" t="str">
        <f>_xlfn.XLOOKUP(InvestmentCase[[#This Row],[Bloomberg ticker]],PreferredList[Bloomberg_ticker],PreferredList[Security_name])</f>
        <v>Kerry Group</v>
      </c>
      <c r="D96" s="71" t="b">
        <f ca="1">_xlfn.XLOOKUP(InvestmentCase[[#This Row],[Bloomberg ticker]],PreferredList[Bloomberg_ticker], PreferredList[Preferred_list_exists])</f>
        <v>1</v>
      </c>
      <c r="E96" s="64" t="b">
        <f ca="1">_xlfn.XLOOKUP(InvestmentCase[[#This Row],[Bloomberg ticker]],PreferredList[Bloomberg_ticker], PreferredList[Fund_balanced_exists])</f>
        <v>1</v>
      </c>
      <c r="F96" s="64" t="b">
        <f ca="1">_xlfn.XLOOKUP(InvestmentCase[[#This Row],[Bloomberg ticker]],PreferredList[Bloomberg_ticker], PreferredList[Fund_income_exists])</f>
        <v>0</v>
      </c>
      <c r="G96" s="64" t="b">
        <f ca="1">_xlfn.XLOOKUP(InvestmentCase[[#This Row],[Bloomberg ticker]],PreferredList[Bloomberg_ticker], PreferredList[Fund_htt_exists])</f>
        <v>1</v>
      </c>
      <c r="H96" s="64" t="b">
        <f ca="1">_xlfn.XLOOKUP(InvestmentCase[[#This Row],[Bloomberg ticker]],PreferredList[Bloomberg_ticker], PreferredList[Fund_smallercompanies_exists])</f>
        <v>0</v>
      </c>
      <c r="I96" s="64" t="b">
        <f ca="1">_xlfn.XLOOKUP(InvestmentCase[[#This Row],[Bloomberg ticker]],PreferredList[Bloomberg_ticker], PreferredList[Fund_emergingmarkets_exists])</f>
        <v>0</v>
      </c>
      <c r="J96" s="64" t="b">
        <f ca="1">_xlfn.XLOOKUP(InvestmentCase[[#This Row],[Bloomberg ticker]],PreferredList[Bloomberg_ticker], PreferredList[Fund_privateclient_or_AIM_exists])</f>
        <v>0</v>
      </c>
      <c r="K96" s="95" t="s">
        <v>922</v>
      </c>
      <c r="L96" s="95" t="s">
        <v>786</v>
      </c>
      <c r="M96" s="62" t="s">
        <v>758</v>
      </c>
      <c r="N96" s="62" t="s">
        <v>798</v>
      </c>
      <c r="O96" s="62" t="e">
        <v>#N/A</v>
      </c>
      <c r="V96" s="89" t="str">
        <f>IF(_xlfn.XLOOKUP(InvestmentCase[[#This Row],[Bloomberg ticker]],'[3]4 Ratios log (START w. Macro)'!$D:$D,'[3]4 Ratios log (START w. Macro)'!$J:$J) = 0, "-", _xlfn.XLOOKUP(InvestmentCase[[#This Row],[Bloomberg ticker]],'[3]4 Ratios log (START w. Macro)'!$D:$D,'[3]4 Ratios log (START w. Macro)'!$J:$J))</f>
        <v>Hold</v>
      </c>
    </row>
    <row r="97" spans="1:22" ht="90" customHeight="1" x14ac:dyDescent="0.25">
      <c r="A97" s="61">
        <v>40297</v>
      </c>
      <c r="B97" s="62" t="s">
        <v>702</v>
      </c>
      <c r="C97" s="64" t="str">
        <f>_xlfn.XLOOKUP(InvestmentCase[[#This Row],[Bloomberg ticker]],PreferredList[Bloomberg_ticker],PreferredList[Security_name])</f>
        <v>James Halstead</v>
      </c>
      <c r="D97" s="71" t="b">
        <f ca="1">_xlfn.XLOOKUP(InvestmentCase[[#This Row],[Bloomberg ticker]],PreferredList[Bloomberg_ticker], PreferredList[Preferred_list_exists])</f>
        <v>1</v>
      </c>
      <c r="E97" s="64" t="b">
        <f ca="1">_xlfn.XLOOKUP(InvestmentCase[[#This Row],[Bloomberg ticker]],PreferredList[Bloomberg_ticker], PreferredList[Fund_balanced_exists])</f>
        <v>0</v>
      </c>
      <c r="F97" s="64" t="b">
        <f ca="1">_xlfn.XLOOKUP(InvestmentCase[[#This Row],[Bloomberg ticker]],PreferredList[Bloomberg_ticker], PreferredList[Fund_income_exists])</f>
        <v>0</v>
      </c>
      <c r="G97" s="64" t="b">
        <f ca="1">_xlfn.XLOOKUP(InvestmentCase[[#This Row],[Bloomberg ticker]],PreferredList[Bloomberg_ticker], PreferredList[Fund_htt_exists])</f>
        <v>0</v>
      </c>
      <c r="H97" s="64" t="b">
        <f ca="1">_xlfn.XLOOKUP(InvestmentCase[[#This Row],[Bloomberg ticker]],PreferredList[Bloomberg_ticker], PreferredList[Fund_smallercompanies_exists])</f>
        <v>0</v>
      </c>
      <c r="I97" s="64" t="b">
        <f ca="1">_xlfn.XLOOKUP(InvestmentCase[[#This Row],[Bloomberg ticker]],PreferredList[Bloomberg_ticker], PreferredList[Fund_emergingmarkets_exists])</f>
        <v>0</v>
      </c>
      <c r="J97" s="64" t="b">
        <f ca="1">_xlfn.XLOOKUP(InvestmentCase[[#This Row],[Bloomberg ticker]],PreferredList[Bloomberg_ticker], PreferredList[Fund_privateclient_or_AIM_exists])</f>
        <v>1</v>
      </c>
      <c r="K97" s="95" t="s">
        <v>878</v>
      </c>
      <c r="L97" s="95" t="s">
        <v>793</v>
      </c>
      <c r="M97" s="62" t="s">
        <v>758</v>
      </c>
      <c r="N97" s="62" t="s">
        <v>751</v>
      </c>
      <c r="O97" s="62" t="s">
        <v>1009</v>
      </c>
      <c r="V97" s="89" t="str">
        <f>IF(_xlfn.XLOOKUP(InvestmentCase[[#This Row],[Bloomberg ticker]],'[3]4 Ratios log (START w. Macro)'!$D:$D,'[3]4 Ratios log (START w. Macro)'!$J:$J) = 0, "-", _xlfn.XLOOKUP(InvestmentCase[[#This Row],[Bloomberg ticker]],'[3]4 Ratios log (START w. Macro)'!$D:$D,'[3]4 Ratios log (START w. Macro)'!$J:$J))</f>
        <v>Hold</v>
      </c>
    </row>
    <row r="98" spans="1:22" ht="90" customHeight="1" x14ac:dyDescent="0.25">
      <c r="A98" s="61">
        <v>40225</v>
      </c>
      <c r="B98" s="62" t="s">
        <v>392</v>
      </c>
      <c r="C98" s="64" t="str">
        <f>_xlfn.XLOOKUP(InvestmentCase[[#This Row],[Bloomberg ticker]],PreferredList[Bloomberg_ticker],PreferredList[Security_name])</f>
        <v>Kalbe Farma</v>
      </c>
      <c r="D98" s="71" t="b">
        <f ca="1">_xlfn.XLOOKUP(InvestmentCase[[#This Row],[Bloomberg ticker]],PreferredList[Bloomberg_ticker], PreferredList[Preferred_list_exists])</f>
        <v>1</v>
      </c>
      <c r="E98" s="64" t="b">
        <f ca="1">_xlfn.XLOOKUP(InvestmentCase[[#This Row],[Bloomberg ticker]],PreferredList[Bloomberg_ticker], PreferredList[Fund_balanced_exists])</f>
        <v>0</v>
      </c>
      <c r="F98" s="64" t="b">
        <f ca="1">_xlfn.XLOOKUP(InvestmentCase[[#This Row],[Bloomberg ticker]],PreferredList[Bloomberg_ticker], PreferredList[Fund_income_exists])</f>
        <v>0</v>
      </c>
      <c r="G98" s="64" t="b">
        <f ca="1">_xlfn.XLOOKUP(InvestmentCase[[#This Row],[Bloomberg ticker]],PreferredList[Bloomberg_ticker], PreferredList[Fund_htt_exists])</f>
        <v>0</v>
      </c>
      <c r="H98" s="64" t="b">
        <f ca="1">_xlfn.XLOOKUP(InvestmentCase[[#This Row],[Bloomberg ticker]],PreferredList[Bloomberg_ticker], PreferredList[Fund_smallercompanies_exists])</f>
        <v>0</v>
      </c>
      <c r="I98" s="64" t="b">
        <f ca="1">_xlfn.XLOOKUP(InvestmentCase[[#This Row],[Bloomberg ticker]],PreferredList[Bloomberg_ticker], PreferredList[Fund_emergingmarkets_exists])</f>
        <v>1</v>
      </c>
      <c r="J98" s="64" t="b">
        <f ca="1">_xlfn.XLOOKUP(InvestmentCase[[#This Row],[Bloomberg ticker]],PreferredList[Bloomberg_ticker], PreferredList[Fund_privateclient_or_AIM_exists])</f>
        <v>0</v>
      </c>
      <c r="K98" s="95" t="s">
        <v>879</v>
      </c>
      <c r="L98" s="95" t="s">
        <v>789</v>
      </c>
      <c r="M98" s="62" t="s">
        <v>763</v>
      </c>
      <c r="N98" s="62" t="s">
        <v>799</v>
      </c>
      <c r="O98" s="62" t="s">
        <v>1010</v>
      </c>
      <c r="V98" s="89" t="str">
        <f>IF(_xlfn.XLOOKUP(InvestmentCase[[#This Row],[Bloomberg ticker]],'[3]4 Ratios log (START w. Macro)'!$D:$D,'[3]4 Ratios log (START w. Macro)'!$J:$J) = 0, "-", _xlfn.XLOOKUP(InvestmentCase[[#This Row],[Bloomberg ticker]],'[3]4 Ratios log (START w. Macro)'!$D:$D,'[3]4 Ratios log (START w. Macro)'!$J:$J))</f>
        <v>Hold</v>
      </c>
    </row>
    <row r="99" spans="1:22" ht="90" customHeight="1" x14ac:dyDescent="0.25">
      <c r="A99" s="61">
        <v>40213</v>
      </c>
      <c r="B99" s="62" t="s">
        <v>697</v>
      </c>
      <c r="C99" s="64" t="str">
        <f>_xlfn.XLOOKUP(InvestmentCase[[#This Row],[Bloomberg ticker]],PreferredList[Bloomberg_ticker],PreferredList[Security_name])</f>
        <v>Advanced Medical Solutions</v>
      </c>
      <c r="D99" s="71" t="b">
        <f ca="1">_xlfn.XLOOKUP(InvestmentCase[[#This Row],[Bloomberg ticker]],PreferredList[Bloomberg_ticker], PreferredList[Preferred_list_exists])</f>
        <v>1</v>
      </c>
      <c r="E99" s="64" t="b">
        <f ca="1">_xlfn.XLOOKUP(InvestmentCase[[#This Row],[Bloomberg ticker]],PreferredList[Bloomberg_ticker], PreferredList[Fund_balanced_exists])</f>
        <v>0</v>
      </c>
      <c r="F99" s="64" t="b">
        <f ca="1">_xlfn.XLOOKUP(InvestmentCase[[#This Row],[Bloomberg ticker]],PreferredList[Bloomberg_ticker], PreferredList[Fund_income_exists])</f>
        <v>0</v>
      </c>
      <c r="G99" s="64" t="b">
        <f ca="1">_xlfn.XLOOKUP(InvestmentCase[[#This Row],[Bloomberg ticker]],PreferredList[Bloomberg_ticker], PreferredList[Fund_htt_exists])</f>
        <v>0</v>
      </c>
      <c r="H99" s="64" t="b">
        <f ca="1">_xlfn.XLOOKUP(InvestmentCase[[#This Row],[Bloomberg ticker]],PreferredList[Bloomberg_ticker], PreferredList[Fund_smallercompanies_exists])</f>
        <v>1</v>
      </c>
      <c r="I99" s="64" t="b">
        <f ca="1">_xlfn.XLOOKUP(InvestmentCase[[#This Row],[Bloomberg ticker]],PreferredList[Bloomberg_ticker], PreferredList[Fund_emergingmarkets_exists])</f>
        <v>0</v>
      </c>
      <c r="J99" s="64" t="b">
        <f ca="1">_xlfn.XLOOKUP(InvestmentCase[[#This Row],[Bloomberg ticker]],PreferredList[Bloomberg_ticker], PreferredList[Fund_privateclient_or_AIM_exists])</f>
        <v>1</v>
      </c>
      <c r="K99" s="95" t="s">
        <v>860</v>
      </c>
      <c r="L99" s="95" t="s">
        <v>789</v>
      </c>
      <c r="M99" s="62" t="s">
        <v>761</v>
      </c>
      <c r="N99" s="62" t="s">
        <v>751</v>
      </c>
      <c r="O99" s="62" t="s">
        <v>991</v>
      </c>
      <c r="V99" s="89" t="str">
        <f>IF(_xlfn.XLOOKUP(InvestmentCase[[#This Row],[Bloomberg ticker]],'[3]4 Ratios log (START w. Macro)'!$D:$D,'[3]4 Ratios log (START w. Macro)'!$J:$J) = 0, "-", _xlfn.XLOOKUP(InvestmentCase[[#This Row],[Bloomberg ticker]],'[3]4 Ratios log (START w. Macro)'!$D:$D,'[3]4 Ratios log (START w. Macro)'!$J:$J))</f>
        <v>Hold</v>
      </c>
    </row>
    <row r="100" spans="1:22" ht="90" customHeight="1" x14ac:dyDescent="0.25">
      <c r="A100" s="61">
        <v>39994</v>
      </c>
      <c r="B100" s="62" t="s">
        <v>338</v>
      </c>
      <c r="C100" s="64" t="str">
        <f>_xlfn.XLOOKUP(InvestmentCase[[#This Row],[Bloomberg ticker]],PreferredList[Bloomberg_ticker],PreferredList[Security_name])</f>
        <v>Hill &amp; Smith</v>
      </c>
      <c r="D100" s="71" t="b">
        <f ca="1">_xlfn.XLOOKUP(InvestmentCase[[#This Row],[Bloomberg ticker]],PreferredList[Bloomberg_ticker], PreferredList[Preferred_list_exists])</f>
        <v>1</v>
      </c>
      <c r="E100" s="64" t="b">
        <f ca="1">_xlfn.XLOOKUP(InvestmentCase[[#This Row],[Bloomberg ticker]],PreferredList[Bloomberg_ticker], PreferredList[Fund_balanced_exists])</f>
        <v>0</v>
      </c>
      <c r="F100" s="64" t="b">
        <f ca="1">_xlfn.XLOOKUP(InvestmentCase[[#This Row],[Bloomberg ticker]],PreferredList[Bloomberg_ticker], PreferredList[Fund_income_exists])</f>
        <v>1</v>
      </c>
      <c r="G100" s="64" t="b">
        <f ca="1">_xlfn.XLOOKUP(InvestmentCase[[#This Row],[Bloomberg ticker]],PreferredList[Bloomberg_ticker], PreferredList[Fund_htt_exists])</f>
        <v>0</v>
      </c>
      <c r="H100" s="64" t="b">
        <f ca="1">_xlfn.XLOOKUP(InvestmentCase[[#This Row],[Bloomberg ticker]],PreferredList[Bloomberg_ticker], PreferredList[Fund_smallercompanies_exists])</f>
        <v>1</v>
      </c>
      <c r="I100" s="64" t="b">
        <f ca="1">_xlfn.XLOOKUP(InvestmentCase[[#This Row],[Bloomberg ticker]],PreferredList[Bloomberg_ticker], PreferredList[Fund_emergingmarkets_exists])</f>
        <v>0</v>
      </c>
      <c r="J100" s="64" t="b">
        <f ca="1">_xlfn.XLOOKUP(InvestmentCase[[#This Row],[Bloomberg ticker]],PreferredList[Bloomberg_ticker], PreferredList[Fund_privateclient_or_AIM_exists])</f>
        <v>0</v>
      </c>
      <c r="K100" s="95" t="s">
        <v>1335</v>
      </c>
      <c r="L100" s="95" t="s">
        <v>790</v>
      </c>
      <c r="M100" s="62" t="s">
        <v>758</v>
      </c>
      <c r="N100" s="62" t="s">
        <v>798</v>
      </c>
      <c r="O100" s="62" t="s">
        <v>964</v>
      </c>
      <c r="V100" s="89" t="str">
        <f>IF(_xlfn.XLOOKUP(InvestmentCase[[#This Row],[Bloomberg ticker]],'[3]4 Ratios log (START w. Macro)'!$D:$D,'[3]4 Ratios log (START w. Macro)'!$J:$J) = 0, "-", _xlfn.XLOOKUP(InvestmentCase[[#This Row],[Bloomberg ticker]],'[3]4 Ratios log (START w. Macro)'!$D:$D,'[3]4 Ratios log (START w. Macro)'!$J:$J))</f>
        <v>Hold</v>
      </c>
    </row>
    <row r="101" spans="1:22" ht="90" customHeight="1" x14ac:dyDescent="0.25">
      <c r="A101" s="61">
        <v>39909</v>
      </c>
      <c r="B101" s="62" t="s">
        <v>1319</v>
      </c>
      <c r="C101" s="64" t="str">
        <f>_xlfn.XLOOKUP(InvestmentCase[[#This Row],[Bloomberg ticker]],PreferredList[Bloomberg_ticker],PreferredList[Security_name])</f>
        <v>Abcam ADS</v>
      </c>
      <c r="D101" s="71" t="b">
        <f ca="1">_xlfn.XLOOKUP(InvestmentCase[[#This Row],[Bloomberg ticker]],PreferredList[Bloomberg_ticker], PreferredList[Preferred_list_exists])</f>
        <v>1</v>
      </c>
      <c r="E101" s="64" t="b">
        <f ca="1">_xlfn.XLOOKUP(InvestmentCase[[#This Row],[Bloomberg ticker]],PreferredList[Bloomberg_ticker], PreferredList[Fund_balanced_exists])</f>
        <v>0</v>
      </c>
      <c r="F101" s="64" t="b">
        <f ca="1">_xlfn.XLOOKUP(InvestmentCase[[#This Row],[Bloomberg ticker]],PreferredList[Bloomberg_ticker], PreferredList[Fund_income_exists])</f>
        <v>0</v>
      </c>
      <c r="G101" s="64" t="b">
        <f ca="1">_xlfn.XLOOKUP(InvestmentCase[[#This Row],[Bloomberg ticker]],PreferredList[Bloomberg_ticker], PreferredList[Fund_htt_exists])</f>
        <v>0</v>
      </c>
      <c r="H101" s="64" t="b">
        <f ca="1">_xlfn.XLOOKUP(InvestmentCase[[#This Row],[Bloomberg ticker]],PreferredList[Bloomberg_ticker], PreferredList[Fund_smallercompanies_exists])</f>
        <v>1</v>
      </c>
      <c r="I101" s="64" t="b">
        <f ca="1">_xlfn.XLOOKUP(InvestmentCase[[#This Row],[Bloomberg ticker]],PreferredList[Bloomberg_ticker], PreferredList[Fund_emergingmarkets_exists])</f>
        <v>0</v>
      </c>
      <c r="J101" s="64" t="b">
        <f ca="1">_xlfn.XLOOKUP(InvestmentCase[[#This Row],[Bloomberg ticker]],PreferredList[Bloomberg_ticker], PreferredList[Fund_privateclient_or_AIM_exists])</f>
        <v>0</v>
      </c>
      <c r="K101" s="95" t="s">
        <v>815</v>
      </c>
      <c r="L101" s="95" t="s">
        <v>789</v>
      </c>
      <c r="M101" s="62" t="s">
        <v>761</v>
      </c>
      <c r="N101" s="62" t="s">
        <v>742</v>
      </c>
      <c r="O101" s="62" t="s">
        <v>744</v>
      </c>
      <c r="P101" s="62" t="s">
        <v>743</v>
      </c>
      <c r="V101" s="89" t="str">
        <f>IF(_xlfn.XLOOKUP(InvestmentCase[[#This Row],[Bloomberg ticker]],'[3]4 Ratios log (START w. Macro)'!$D:$D,'[3]4 Ratios log (START w. Macro)'!$J:$J) = 0, "-", _xlfn.XLOOKUP(InvestmentCase[[#This Row],[Bloomberg ticker]],'[3]4 Ratios log (START w. Macro)'!$D:$D,'[3]4 Ratios log (START w. Macro)'!$J:$J))</f>
        <v>Hold</v>
      </c>
    </row>
    <row r="102" spans="1:22" ht="90" customHeight="1" x14ac:dyDescent="0.25">
      <c r="A102" s="61">
        <v>39909</v>
      </c>
      <c r="B102" s="62" t="s">
        <v>376</v>
      </c>
      <c r="C102" s="64" t="str">
        <f>_xlfn.XLOOKUP(InvestmentCase[[#This Row],[Bloomberg ticker]],PreferredList[Bloomberg_ticker],PreferredList[Security_name])</f>
        <v>RWS Holdings</v>
      </c>
      <c r="D102" s="71" t="b">
        <f ca="1">_xlfn.XLOOKUP(InvestmentCase[[#This Row],[Bloomberg ticker]],PreferredList[Bloomberg_ticker], PreferredList[Preferred_list_exists])</f>
        <v>1</v>
      </c>
      <c r="E102" s="64" t="b">
        <f ca="1">_xlfn.XLOOKUP(InvestmentCase[[#This Row],[Bloomberg ticker]],PreferredList[Bloomberg_ticker], PreferredList[Fund_balanced_exists])</f>
        <v>0</v>
      </c>
      <c r="F102" s="64" t="b">
        <f ca="1">_xlfn.XLOOKUP(InvestmentCase[[#This Row],[Bloomberg ticker]],PreferredList[Bloomberg_ticker], PreferredList[Fund_income_exists])</f>
        <v>0</v>
      </c>
      <c r="G102" s="64" t="b">
        <f ca="1">_xlfn.XLOOKUP(InvestmentCase[[#This Row],[Bloomberg ticker]],PreferredList[Bloomberg_ticker], PreferredList[Fund_htt_exists])</f>
        <v>0</v>
      </c>
      <c r="H102" s="64" t="b">
        <f ca="1">_xlfn.XLOOKUP(InvestmentCase[[#This Row],[Bloomberg ticker]],PreferredList[Bloomberg_ticker], PreferredList[Fund_smallercompanies_exists])</f>
        <v>0</v>
      </c>
      <c r="I102" s="64" t="b">
        <f ca="1">_xlfn.XLOOKUP(InvestmentCase[[#This Row],[Bloomberg ticker]],PreferredList[Bloomberg_ticker], PreferredList[Fund_emergingmarkets_exists])</f>
        <v>0</v>
      </c>
      <c r="J102" s="64" t="b">
        <f ca="1">_xlfn.XLOOKUP(InvestmentCase[[#This Row],[Bloomberg ticker]],PreferredList[Bloomberg_ticker], PreferredList[Fund_privateclient_or_AIM_exists])</f>
        <v>1</v>
      </c>
      <c r="K102" s="95" t="s">
        <v>881</v>
      </c>
      <c r="L102" s="95" t="s">
        <v>793</v>
      </c>
      <c r="M102" s="62" t="s">
        <v>1045</v>
      </c>
      <c r="N102" s="62" t="s">
        <v>751</v>
      </c>
      <c r="O102" s="62" t="s">
        <v>1012</v>
      </c>
      <c r="V102" s="89" t="str">
        <f>IF(_xlfn.XLOOKUP(InvestmentCase[[#This Row],[Bloomberg ticker]],'[3]4 Ratios log (START w. Macro)'!$D:$D,'[3]4 Ratios log (START w. Macro)'!$J:$J) = 0, "-", _xlfn.XLOOKUP(InvestmentCase[[#This Row],[Bloomberg ticker]],'[3]4 Ratios log (START w. Macro)'!$D:$D,'[3]4 Ratios log (START w. Macro)'!$J:$J))</f>
        <v>Hold</v>
      </c>
    </row>
    <row r="103" spans="1:22" ht="90" customHeight="1" x14ac:dyDescent="0.25">
      <c r="A103" s="61">
        <v>39883</v>
      </c>
      <c r="B103" s="62" t="s">
        <v>622</v>
      </c>
      <c r="C103" s="64" t="str">
        <f>_xlfn.XLOOKUP(InvestmentCase[[#This Row],[Bloomberg ticker]],PreferredList[Bloomberg_ticker],PreferredList[Security_name])</f>
        <v>Wal Mart de Mexico</v>
      </c>
      <c r="D103" s="71" t="b">
        <f ca="1">_xlfn.XLOOKUP(InvestmentCase[[#This Row],[Bloomberg ticker]],PreferredList[Bloomberg_ticker], PreferredList[Preferred_list_exists])</f>
        <v>1</v>
      </c>
      <c r="E103" s="64" t="b">
        <f ca="1">_xlfn.XLOOKUP(InvestmentCase[[#This Row],[Bloomberg ticker]],PreferredList[Bloomberg_ticker], PreferredList[Fund_balanced_exists])</f>
        <v>1</v>
      </c>
      <c r="F103" s="64" t="b">
        <f ca="1">_xlfn.XLOOKUP(InvestmentCase[[#This Row],[Bloomberg ticker]],PreferredList[Bloomberg_ticker], PreferredList[Fund_income_exists])</f>
        <v>1</v>
      </c>
      <c r="G103" s="64" t="b">
        <f ca="1">_xlfn.XLOOKUP(InvestmentCase[[#This Row],[Bloomberg ticker]],PreferredList[Bloomberg_ticker], PreferredList[Fund_htt_exists])</f>
        <v>1</v>
      </c>
      <c r="H103" s="64" t="b">
        <f ca="1">_xlfn.XLOOKUP(InvestmentCase[[#This Row],[Bloomberg ticker]],PreferredList[Bloomberg_ticker], PreferredList[Fund_smallercompanies_exists])</f>
        <v>0</v>
      </c>
      <c r="I103" s="64" t="b">
        <f ca="1">_xlfn.XLOOKUP(InvestmentCase[[#This Row],[Bloomberg ticker]],PreferredList[Bloomberg_ticker], PreferredList[Fund_emergingmarkets_exists])</f>
        <v>1</v>
      </c>
      <c r="J103" s="64" t="b">
        <f ca="1">_xlfn.XLOOKUP(InvestmentCase[[#This Row],[Bloomberg ticker]],PreferredList[Bloomberg_ticker], PreferredList[Fund_privateclient_or_AIM_exists])</f>
        <v>0</v>
      </c>
      <c r="K103" s="95" t="s">
        <v>921</v>
      </c>
      <c r="L103" s="95" t="s">
        <v>786</v>
      </c>
      <c r="M103" s="62" t="s">
        <v>763</v>
      </c>
      <c r="N103" s="62" t="s">
        <v>798</v>
      </c>
      <c r="O103" s="62" t="e">
        <v>#N/A</v>
      </c>
      <c r="V103" s="89" t="str">
        <f>IF(_xlfn.XLOOKUP(InvestmentCase[[#This Row],[Bloomberg ticker]],'[3]4 Ratios log (START w. Macro)'!$D:$D,'[3]4 Ratios log (START w. Macro)'!$J:$J) = 0, "-", _xlfn.XLOOKUP(InvestmentCase[[#This Row],[Bloomberg ticker]],'[3]4 Ratios log (START w. Macro)'!$D:$D,'[3]4 Ratios log (START w. Macro)'!$J:$J))</f>
        <v>Hold</v>
      </c>
    </row>
    <row r="104" spans="1:22" ht="90" customHeight="1" x14ac:dyDescent="0.25">
      <c r="A104" s="61">
        <v>39850</v>
      </c>
      <c r="B104" s="62" t="s">
        <v>698</v>
      </c>
      <c r="C104" s="64" t="str">
        <f>_xlfn.XLOOKUP(InvestmentCase[[#This Row],[Bloomberg ticker]],PreferredList[Bloomberg_ticker],PreferredList[Security_name])</f>
        <v>Craneware</v>
      </c>
      <c r="D104" s="71" t="b">
        <f ca="1">_xlfn.XLOOKUP(InvestmentCase[[#This Row],[Bloomberg ticker]],PreferredList[Bloomberg_ticker], PreferredList[Preferred_list_exists])</f>
        <v>1</v>
      </c>
      <c r="E104" s="64" t="b">
        <f ca="1">_xlfn.XLOOKUP(InvestmentCase[[#This Row],[Bloomberg ticker]],PreferredList[Bloomberg_ticker], PreferredList[Fund_balanced_exists])</f>
        <v>0</v>
      </c>
      <c r="F104" s="64" t="b">
        <f ca="1">_xlfn.XLOOKUP(InvestmentCase[[#This Row],[Bloomberg ticker]],PreferredList[Bloomberg_ticker], PreferredList[Fund_income_exists])</f>
        <v>0</v>
      </c>
      <c r="G104" s="64" t="b">
        <f ca="1">_xlfn.XLOOKUP(InvestmentCase[[#This Row],[Bloomberg ticker]],PreferredList[Bloomberg_ticker], PreferredList[Fund_htt_exists])</f>
        <v>0</v>
      </c>
      <c r="H104" s="64" t="b">
        <f ca="1">_xlfn.XLOOKUP(InvestmentCase[[#This Row],[Bloomberg ticker]],PreferredList[Bloomberg_ticker], PreferredList[Fund_smallercompanies_exists])</f>
        <v>1</v>
      </c>
      <c r="I104" s="64" t="b">
        <f ca="1">_xlfn.XLOOKUP(InvestmentCase[[#This Row],[Bloomberg ticker]],PreferredList[Bloomberg_ticker], PreferredList[Fund_emergingmarkets_exists])</f>
        <v>0</v>
      </c>
      <c r="J104" s="64" t="b">
        <f ca="1">_xlfn.XLOOKUP(InvestmentCase[[#This Row],[Bloomberg ticker]],PreferredList[Bloomberg_ticker], PreferredList[Fund_privateclient_or_AIM_exists])</f>
        <v>1</v>
      </c>
      <c r="K104" s="95" t="s">
        <v>875</v>
      </c>
      <c r="L104" s="95" t="s">
        <v>789</v>
      </c>
      <c r="M104" s="62" t="s">
        <v>1045</v>
      </c>
      <c r="N104" s="62" t="s">
        <v>742</v>
      </c>
      <c r="O104" s="62" t="s">
        <v>1006</v>
      </c>
      <c r="V104" s="89" t="str">
        <f>IF(_xlfn.XLOOKUP(InvestmentCase[[#This Row],[Bloomberg ticker]],'[3]4 Ratios log (START w. Macro)'!$D:$D,'[3]4 Ratios log (START w. Macro)'!$J:$J) = 0, "-", _xlfn.XLOOKUP(InvestmentCase[[#This Row],[Bloomberg ticker]],'[3]4 Ratios log (START w. Macro)'!$D:$D,'[3]4 Ratios log (START w. Macro)'!$J:$J))</f>
        <v>Hold</v>
      </c>
    </row>
    <row r="105" spans="1:22" ht="90" customHeight="1" x14ac:dyDescent="0.25">
      <c r="A105" s="61">
        <v>39814</v>
      </c>
      <c r="B105" s="62" t="s">
        <v>705</v>
      </c>
      <c r="C105" s="64" t="str">
        <f>_xlfn.XLOOKUP(InvestmentCase[[#This Row],[Bloomberg ticker]],PreferredList[Bloomberg_ticker],PreferredList[Security_name])</f>
        <v>NWF Group</v>
      </c>
      <c r="D105" s="71" t="b">
        <f ca="1">_xlfn.XLOOKUP(InvestmentCase[[#This Row],[Bloomberg ticker]],PreferredList[Bloomberg_ticker], PreferredList[Preferred_list_exists])</f>
        <v>1</v>
      </c>
      <c r="E105" s="64" t="b">
        <f ca="1">_xlfn.XLOOKUP(InvestmentCase[[#This Row],[Bloomberg ticker]],PreferredList[Bloomberg_ticker], PreferredList[Fund_balanced_exists])</f>
        <v>0</v>
      </c>
      <c r="F105" s="64" t="b">
        <f ca="1">_xlfn.XLOOKUP(InvestmentCase[[#This Row],[Bloomberg ticker]],PreferredList[Bloomberg_ticker], PreferredList[Fund_income_exists])</f>
        <v>0</v>
      </c>
      <c r="G105" s="64" t="b">
        <f ca="1">_xlfn.XLOOKUP(InvestmentCase[[#This Row],[Bloomberg ticker]],PreferredList[Bloomberg_ticker], PreferredList[Fund_htt_exists])</f>
        <v>0</v>
      </c>
      <c r="H105" s="64" t="b">
        <f ca="1">_xlfn.XLOOKUP(InvestmentCase[[#This Row],[Bloomberg ticker]],PreferredList[Bloomberg_ticker], PreferredList[Fund_smallercompanies_exists])</f>
        <v>0</v>
      </c>
      <c r="I105" s="64" t="b">
        <f ca="1">_xlfn.XLOOKUP(InvestmentCase[[#This Row],[Bloomberg ticker]],PreferredList[Bloomberg_ticker], PreferredList[Fund_emergingmarkets_exists])</f>
        <v>0</v>
      </c>
      <c r="J105" s="64" t="b">
        <f ca="1">_xlfn.XLOOKUP(InvestmentCase[[#This Row],[Bloomberg ticker]],PreferredList[Bloomberg_ticker], PreferredList[Fund_privateclient_or_AIM_exists])</f>
        <v>1</v>
      </c>
      <c r="K105" s="95" t="s">
        <v>882</v>
      </c>
      <c r="L105" s="95" t="s">
        <v>795</v>
      </c>
      <c r="M105" s="62" t="s">
        <v>758</v>
      </c>
      <c r="N105" s="62" t="s">
        <v>798</v>
      </c>
      <c r="O105" s="62" t="s">
        <v>1013</v>
      </c>
      <c r="V105" s="89" t="str">
        <f>IF(_xlfn.XLOOKUP(InvestmentCase[[#This Row],[Bloomberg ticker]],'[3]4 Ratios log (START w. Macro)'!$D:$D,'[3]4 Ratios log (START w. Macro)'!$J:$J) = 0, "-", _xlfn.XLOOKUP(InvestmentCase[[#This Row],[Bloomberg ticker]],'[3]4 Ratios log (START w. Macro)'!$D:$D,'[3]4 Ratios log (START w. Macro)'!$J:$J))</f>
        <v>Hold</v>
      </c>
    </row>
    <row r="106" spans="1:22" ht="90" customHeight="1" x14ac:dyDescent="0.25">
      <c r="A106" s="61">
        <v>39814</v>
      </c>
      <c r="B106" s="62" t="s">
        <v>708</v>
      </c>
      <c r="C106" s="64" t="str">
        <f>_xlfn.XLOOKUP(InvestmentCase[[#This Row],[Bloomberg ticker]],PreferredList[Bloomberg_ticker],PreferredList[Security_name])</f>
        <v>Thorpe (F.W.)</v>
      </c>
      <c r="D106" s="71" t="b">
        <f ca="1">_xlfn.XLOOKUP(InvestmentCase[[#This Row],[Bloomberg ticker]],PreferredList[Bloomberg_ticker], PreferredList[Preferred_list_exists])</f>
        <v>1</v>
      </c>
      <c r="E106" s="64" t="b">
        <f ca="1">_xlfn.XLOOKUP(InvestmentCase[[#This Row],[Bloomberg ticker]],PreferredList[Bloomberg_ticker], PreferredList[Fund_balanced_exists])</f>
        <v>0</v>
      </c>
      <c r="F106" s="64" t="b">
        <f ca="1">_xlfn.XLOOKUP(InvestmentCase[[#This Row],[Bloomberg ticker]],PreferredList[Bloomberg_ticker], PreferredList[Fund_income_exists])</f>
        <v>0</v>
      </c>
      <c r="G106" s="64" t="b">
        <f ca="1">_xlfn.XLOOKUP(InvestmentCase[[#This Row],[Bloomberg ticker]],PreferredList[Bloomberg_ticker], PreferredList[Fund_htt_exists])</f>
        <v>0</v>
      </c>
      <c r="H106" s="64" t="b">
        <f ca="1">_xlfn.XLOOKUP(InvestmentCase[[#This Row],[Bloomberg ticker]],PreferredList[Bloomberg_ticker], PreferredList[Fund_smallercompanies_exists])</f>
        <v>0</v>
      </c>
      <c r="I106" s="64" t="b">
        <f ca="1">_xlfn.XLOOKUP(InvestmentCase[[#This Row],[Bloomberg ticker]],PreferredList[Bloomberg_ticker], PreferredList[Fund_emergingmarkets_exists])</f>
        <v>0</v>
      </c>
      <c r="J106" s="64" t="b">
        <f ca="1">_xlfn.XLOOKUP(InvestmentCase[[#This Row],[Bloomberg ticker]],PreferredList[Bloomberg_ticker], PreferredList[Fund_privateclient_or_AIM_exists])</f>
        <v>1</v>
      </c>
      <c r="K106" s="95" t="s">
        <v>883</v>
      </c>
      <c r="L106" s="95" t="s">
        <v>793</v>
      </c>
      <c r="M106" s="62" t="s">
        <v>758</v>
      </c>
      <c r="N106" s="62" t="s">
        <v>798</v>
      </c>
      <c r="O106" s="62" t="s">
        <v>1014</v>
      </c>
      <c r="V106" s="89" t="str">
        <f>IF(_xlfn.XLOOKUP(InvestmentCase[[#This Row],[Bloomberg ticker]],'[3]4 Ratios log (START w. Macro)'!$D:$D,'[3]4 Ratios log (START w. Macro)'!$J:$J) = 0, "-", _xlfn.XLOOKUP(InvestmentCase[[#This Row],[Bloomberg ticker]],'[3]4 Ratios log (START w. Macro)'!$D:$D,'[3]4 Ratios log (START w. Macro)'!$J:$J))</f>
        <v>Hold</v>
      </c>
    </row>
    <row r="107" spans="1:22" ht="90" customHeight="1" x14ac:dyDescent="0.25">
      <c r="A107" s="61">
        <v>39814</v>
      </c>
      <c r="B107" s="62" t="s">
        <v>711</v>
      </c>
      <c r="C107" s="64" t="str">
        <f>_xlfn.XLOOKUP(InvestmentCase[[#This Row],[Bloomberg ticker]],PreferredList[Bloomberg_ticker],PreferredList[Security_name])</f>
        <v>Wynnstay</v>
      </c>
      <c r="D107" s="71" t="b">
        <f ca="1">_xlfn.XLOOKUP(InvestmentCase[[#This Row],[Bloomberg ticker]],PreferredList[Bloomberg_ticker], PreferredList[Preferred_list_exists])</f>
        <v>1</v>
      </c>
      <c r="E107" s="64" t="b">
        <f ca="1">_xlfn.XLOOKUP(InvestmentCase[[#This Row],[Bloomberg ticker]],PreferredList[Bloomberg_ticker], PreferredList[Fund_balanced_exists])</f>
        <v>0</v>
      </c>
      <c r="F107" s="64" t="b">
        <f ca="1">_xlfn.XLOOKUP(InvestmentCase[[#This Row],[Bloomberg ticker]],PreferredList[Bloomberg_ticker], PreferredList[Fund_income_exists])</f>
        <v>0</v>
      </c>
      <c r="G107" s="64" t="b">
        <f ca="1">_xlfn.XLOOKUP(InvestmentCase[[#This Row],[Bloomberg ticker]],PreferredList[Bloomberg_ticker], PreferredList[Fund_htt_exists])</f>
        <v>0</v>
      </c>
      <c r="H107" s="64" t="b">
        <f ca="1">_xlfn.XLOOKUP(InvestmentCase[[#This Row],[Bloomberg ticker]],PreferredList[Bloomberg_ticker], PreferredList[Fund_smallercompanies_exists])</f>
        <v>0</v>
      </c>
      <c r="I107" s="64" t="b">
        <f ca="1">_xlfn.XLOOKUP(InvestmentCase[[#This Row],[Bloomberg ticker]],PreferredList[Bloomberg_ticker], PreferredList[Fund_emergingmarkets_exists])</f>
        <v>0</v>
      </c>
      <c r="J107" s="64" t="b">
        <f ca="1">_xlfn.XLOOKUP(InvestmentCase[[#This Row],[Bloomberg ticker]],PreferredList[Bloomberg_ticker], PreferredList[Fund_privateclient_or_AIM_exists])</f>
        <v>1</v>
      </c>
      <c r="K107" s="95" t="s">
        <v>884</v>
      </c>
      <c r="L107" s="95" t="s">
        <v>786</v>
      </c>
      <c r="M107" s="62" t="s">
        <v>758</v>
      </c>
      <c r="N107" s="62" t="s">
        <v>798</v>
      </c>
      <c r="O107" s="62" t="s">
        <v>1015</v>
      </c>
      <c r="V107" s="89" t="str">
        <f>IF(_xlfn.XLOOKUP(InvestmentCase[[#This Row],[Bloomberg ticker]],'[3]4 Ratios log (START w. Macro)'!$D:$D,'[3]4 Ratios log (START w. Macro)'!$J:$J) = 0, "-", _xlfn.XLOOKUP(InvestmentCase[[#This Row],[Bloomberg ticker]],'[3]4 Ratios log (START w. Macro)'!$D:$D,'[3]4 Ratios log (START w. Macro)'!$J:$J))</f>
        <v>Hold</v>
      </c>
    </row>
    <row r="108" spans="1:22" ht="90" customHeight="1" x14ac:dyDescent="0.25">
      <c r="A108" s="61">
        <v>39631</v>
      </c>
      <c r="B108" s="62" t="s">
        <v>329</v>
      </c>
      <c r="C108" s="64" t="str">
        <f>_xlfn.XLOOKUP(InvestmentCase[[#This Row],[Bloomberg ticker]],PreferredList[Bloomberg_ticker],PreferredList[Security_name])</f>
        <v>Becton Dickinson</v>
      </c>
      <c r="D108" s="71" t="b">
        <f ca="1">_xlfn.XLOOKUP(InvestmentCase[[#This Row],[Bloomberg ticker]],PreferredList[Bloomberg_ticker], PreferredList[Preferred_list_exists])</f>
        <v>1</v>
      </c>
      <c r="E108" s="64" t="b">
        <f ca="1">_xlfn.XLOOKUP(InvestmentCase[[#This Row],[Bloomberg ticker]],PreferredList[Bloomberg_ticker], PreferredList[Fund_balanced_exists])</f>
        <v>1</v>
      </c>
      <c r="F108" s="64" t="b">
        <f ca="1">_xlfn.XLOOKUP(InvestmentCase[[#This Row],[Bloomberg ticker]],PreferredList[Bloomberg_ticker], PreferredList[Fund_income_exists])</f>
        <v>0</v>
      </c>
      <c r="G108" s="64" t="b">
        <f ca="1">_xlfn.XLOOKUP(InvestmentCase[[#This Row],[Bloomberg ticker]],PreferredList[Bloomberg_ticker], PreferredList[Fund_htt_exists])</f>
        <v>1</v>
      </c>
      <c r="H108" s="64" t="b">
        <f ca="1">_xlfn.XLOOKUP(InvestmentCase[[#This Row],[Bloomberg ticker]],PreferredList[Bloomberg_ticker], PreferredList[Fund_smallercompanies_exists])</f>
        <v>0</v>
      </c>
      <c r="I108" s="64" t="b">
        <f ca="1">_xlfn.XLOOKUP(InvestmentCase[[#This Row],[Bloomberg ticker]],PreferredList[Bloomberg_ticker], PreferredList[Fund_emergingmarkets_exists])</f>
        <v>0</v>
      </c>
      <c r="J108" s="64" t="b">
        <f ca="1">_xlfn.XLOOKUP(InvestmentCase[[#This Row],[Bloomberg ticker]],PreferredList[Bloomberg_ticker], PreferredList[Fund_privateclient_or_AIM_exists])</f>
        <v>0</v>
      </c>
      <c r="K108" s="95" t="s">
        <v>869</v>
      </c>
      <c r="L108" s="95" t="s">
        <v>789</v>
      </c>
      <c r="M108" s="62" t="s">
        <v>761</v>
      </c>
      <c r="N108" s="62" t="s">
        <v>751</v>
      </c>
      <c r="O108" s="62" t="s">
        <v>1000</v>
      </c>
      <c r="V108" s="89" t="str">
        <f>IF(_xlfn.XLOOKUP(InvestmentCase[[#This Row],[Bloomberg ticker]],'[3]4 Ratios log (START w. Macro)'!$D:$D,'[3]4 Ratios log (START w. Macro)'!$J:$J) = 0, "-", _xlfn.XLOOKUP(InvestmentCase[[#This Row],[Bloomberg ticker]],'[3]4 Ratios log (START w. Macro)'!$D:$D,'[3]4 Ratios log (START w. Macro)'!$J:$J))</f>
        <v>Hold</v>
      </c>
    </row>
    <row r="109" spans="1:22" ht="90" customHeight="1" x14ac:dyDescent="0.25">
      <c r="A109" s="61">
        <v>39615</v>
      </c>
      <c r="B109" s="62" t="s">
        <v>345</v>
      </c>
      <c r="C109" s="64" t="str">
        <f>_xlfn.XLOOKUP(InvestmentCase[[#This Row],[Bloomberg ticker]],PreferredList[Bloomberg_ticker],PreferredList[Security_name])</f>
        <v>Treatt</v>
      </c>
      <c r="D109" s="71" t="b">
        <f ca="1">_xlfn.XLOOKUP(InvestmentCase[[#This Row],[Bloomberg ticker]],PreferredList[Bloomberg_ticker], PreferredList[Preferred_list_exists])</f>
        <v>1</v>
      </c>
      <c r="E109" s="64" t="b">
        <f ca="1">_xlfn.XLOOKUP(InvestmentCase[[#This Row],[Bloomberg ticker]],PreferredList[Bloomberg_ticker], PreferredList[Fund_balanced_exists])</f>
        <v>0</v>
      </c>
      <c r="F109" s="64" t="b">
        <f ca="1">_xlfn.XLOOKUP(InvestmentCase[[#This Row],[Bloomberg ticker]],PreferredList[Bloomberg_ticker], PreferredList[Fund_income_exists])</f>
        <v>0</v>
      </c>
      <c r="G109" s="64" t="b">
        <f ca="1">_xlfn.XLOOKUP(InvestmentCase[[#This Row],[Bloomberg ticker]],PreferredList[Bloomberg_ticker], PreferredList[Fund_htt_exists])</f>
        <v>0</v>
      </c>
      <c r="H109" s="64" t="b">
        <f ca="1">_xlfn.XLOOKUP(InvestmentCase[[#This Row],[Bloomberg ticker]],PreferredList[Bloomberg_ticker], PreferredList[Fund_smallercompanies_exists])</f>
        <v>1</v>
      </c>
      <c r="I109" s="64" t="b">
        <f ca="1">_xlfn.XLOOKUP(InvestmentCase[[#This Row],[Bloomberg ticker]],PreferredList[Bloomberg_ticker], PreferredList[Fund_emergingmarkets_exists])</f>
        <v>0</v>
      </c>
      <c r="J109" s="64" t="b">
        <f ca="1">_xlfn.XLOOKUP(InvestmentCase[[#This Row],[Bloomberg ticker]],PreferredList[Bloomberg_ticker], PreferredList[Fund_privateclient_or_AIM_exists])</f>
        <v>0</v>
      </c>
      <c r="K109" s="95" t="s">
        <v>885</v>
      </c>
      <c r="L109" s="95" t="s">
        <v>790</v>
      </c>
      <c r="M109" s="62" t="s">
        <v>758</v>
      </c>
      <c r="N109" s="62" t="s">
        <v>751</v>
      </c>
      <c r="O109" s="62" t="s">
        <v>1016</v>
      </c>
      <c r="V109" s="89" t="str">
        <f>IF(_xlfn.XLOOKUP(InvestmentCase[[#This Row],[Bloomberg ticker]],'[3]4 Ratios log (START w. Macro)'!$D:$D,'[3]4 Ratios log (START w. Macro)'!$J:$J) = 0, "-", _xlfn.XLOOKUP(InvestmentCase[[#This Row],[Bloomberg ticker]],'[3]4 Ratios log (START w. Macro)'!$D:$D,'[3]4 Ratios log (START w. Macro)'!$J:$J))</f>
        <v>Hold</v>
      </c>
    </row>
    <row r="110" spans="1:22" ht="90" customHeight="1" x14ac:dyDescent="0.25">
      <c r="A110" s="61">
        <v>39589</v>
      </c>
      <c r="B110" s="62" t="s">
        <v>336</v>
      </c>
      <c r="C110" s="64" t="str">
        <f>_xlfn.XLOOKUP(InvestmentCase[[#This Row],[Bloomberg ticker]],PreferredList[Bloomberg_ticker],PreferredList[Security_name])</f>
        <v>Paychex</v>
      </c>
      <c r="D110" s="71" t="b">
        <f ca="1">_xlfn.XLOOKUP(InvestmentCase[[#This Row],[Bloomberg ticker]],PreferredList[Bloomberg_ticker], PreferredList[Preferred_list_exists])</f>
        <v>1</v>
      </c>
      <c r="E110" s="64" t="b">
        <f ca="1">_xlfn.XLOOKUP(InvestmentCase[[#This Row],[Bloomberg ticker]],PreferredList[Bloomberg_ticker], PreferredList[Fund_balanced_exists])</f>
        <v>1</v>
      </c>
      <c r="F110" s="64" t="b">
        <f ca="1">_xlfn.XLOOKUP(InvestmentCase[[#This Row],[Bloomberg ticker]],PreferredList[Bloomberg_ticker], PreferredList[Fund_income_exists])</f>
        <v>1</v>
      </c>
      <c r="G110" s="64" t="b">
        <f ca="1">_xlfn.XLOOKUP(InvestmentCase[[#This Row],[Bloomberg ticker]],PreferredList[Bloomberg_ticker], PreferredList[Fund_htt_exists])</f>
        <v>1</v>
      </c>
      <c r="H110" s="64" t="b">
        <f ca="1">_xlfn.XLOOKUP(InvestmentCase[[#This Row],[Bloomberg ticker]],PreferredList[Bloomberg_ticker], PreferredList[Fund_smallercompanies_exists])</f>
        <v>0</v>
      </c>
      <c r="I110" s="64" t="b">
        <f ca="1">_xlfn.XLOOKUP(InvestmentCase[[#This Row],[Bloomberg ticker]],PreferredList[Bloomberg_ticker], PreferredList[Fund_emergingmarkets_exists])</f>
        <v>0</v>
      </c>
      <c r="J110" s="64" t="b">
        <f ca="1">_xlfn.XLOOKUP(InvestmentCase[[#This Row],[Bloomberg ticker]],PreferredList[Bloomberg_ticker], PreferredList[Fund_privateclient_or_AIM_exists])</f>
        <v>0</v>
      </c>
      <c r="K110" s="95" t="s">
        <v>874</v>
      </c>
      <c r="L110" s="95" t="s">
        <v>788</v>
      </c>
      <c r="M110" s="62" t="s">
        <v>1045</v>
      </c>
      <c r="N110" s="62" t="s">
        <v>751</v>
      </c>
      <c r="O110" s="62" t="s">
        <v>1005</v>
      </c>
      <c r="V110" s="89" t="str">
        <f>IF(_xlfn.XLOOKUP(InvestmentCase[[#This Row],[Bloomberg ticker]],'[3]4 Ratios log (START w. Macro)'!$D:$D,'[3]4 Ratios log (START w. Macro)'!$J:$J) = 0, "-", _xlfn.XLOOKUP(InvestmentCase[[#This Row],[Bloomberg ticker]],'[3]4 Ratios log (START w. Macro)'!$D:$D,'[3]4 Ratios log (START w. Macro)'!$J:$J))</f>
        <v>Hold</v>
      </c>
    </row>
    <row r="111" spans="1:22" ht="90" customHeight="1" x14ac:dyDescent="0.25">
      <c r="A111" s="61">
        <v>39428</v>
      </c>
      <c r="B111" s="62" t="s">
        <v>414</v>
      </c>
      <c r="C111" s="64" t="str">
        <f>_xlfn.XLOOKUP(InvestmentCase[[#This Row],[Bloomberg ticker]],PreferredList[Bloomberg_ticker],PreferredList[Security_name])</f>
        <v>Localiza Rent A Car</v>
      </c>
      <c r="D111" s="71" t="b">
        <f ca="1">_xlfn.XLOOKUP(InvestmentCase[[#This Row],[Bloomberg ticker]],PreferredList[Bloomberg_ticker], PreferredList[Preferred_list_exists])</f>
        <v>1</v>
      </c>
      <c r="E111" s="64" t="b">
        <f ca="1">_xlfn.XLOOKUP(InvestmentCase[[#This Row],[Bloomberg ticker]],PreferredList[Bloomberg_ticker], PreferredList[Fund_balanced_exists])</f>
        <v>1</v>
      </c>
      <c r="F111" s="64" t="b">
        <f ca="1">_xlfn.XLOOKUP(InvestmentCase[[#This Row],[Bloomberg ticker]],PreferredList[Bloomberg_ticker], PreferredList[Fund_income_exists])</f>
        <v>0</v>
      </c>
      <c r="G111" s="64" t="b">
        <f ca="1">_xlfn.XLOOKUP(InvestmentCase[[#This Row],[Bloomberg ticker]],PreferredList[Bloomberg_ticker], PreferredList[Fund_htt_exists])</f>
        <v>1</v>
      </c>
      <c r="H111" s="64" t="b">
        <f ca="1">_xlfn.XLOOKUP(InvestmentCase[[#This Row],[Bloomberg ticker]],PreferredList[Bloomberg_ticker], PreferredList[Fund_smallercompanies_exists])</f>
        <v>0</v>
      </c>
      <c r="I111" s="64" t="b">
        <f ca="1">_xlfn.XLOOKUP(InvestmentCase[[#This Row],[Bloomberg ticker]],PreferredList[Bloomberg_ticker], PreferredList[Fund_emergingmarkets_exists])</f>
        <v>1</v>
      </c>
      <c r="J111" s="64" t="b">
        <f ca="1">_xlfn.XLOOKUP(InvestmentCase[[#This Row],[Bloomberg ticker]],PreferredList[Bloomberg_ticker], PreferredList[Fund_privateclient_or_AIM_exists])</f>
        <v>0</v>
      </c>
      <c r="K111" s="95" t="s">
        <v>880</v>
      </c>
      <c r="L111" s="95" t="s">
        <v>793</v>
      </c>
      <c r="M111" s="62" t="s">
        <v>763</v>
      </c>
      <c r="N111" s="62" t="s">
        <v>742</v>
      </c>
      <c r="O111" s="62" t="s">
        <v>1011</v>
      </c>
      <c r="V111" s="89" t="str">
        <f>IF(_xlfn.XLOOKUP(InvestmentCase[[#This Row],[Bloomberg ticker]],'[3]4 Ratios log (START w. Macro)'!$D:$D,'[3]4 Ratios log (START w. Macro)'!$J:$J) = 0, "-", _xlfn.XLOOKUP(InvestmentCase[[#This Row],[Bloomberg ticker]],'[3]4 Ratios log (START w. Macro)'!$D:$D,'[3]4 Ratios log (START w. Macro)'!$J:$J))</f>
        <v>Hold</v>
      </c>
    </row>
    <row r="112" spans="1:22" ht="90" customHeight="1" x14ac:dyDescent="0.25">
      <c r="A112" s="61">
        <v>39330</v>
      </c>
      <c r="B112" s="62" t="s">
        <v>1046</v>
      </c>
      <c r="C112" s="64" t="str">
        <f>_xlfn.XLOOKUP(InvestmentCase[[#This Row],[Bloomberg ticker]],PreferredList[Bloomberg_ticker],PreferredList[Security_name])</f>
        <v>Chroma ATE</v>
      </c>
      <c r="D112" s="71" t="b">
        <f ca="1">_xlfn.XLOOKUP(InvestmentCase[[#This Row],[Bloomberg ticker]],PreferredList[Bloomberg_ticker], PreferredList[Preferred_list_exists])</f>
        <v>1</v>
      </c>
      <c r="E112" s="64" t="b">
        <f ca="1">_xlfn.XLOOKUP(InvestmentCase[[#This Row],[Bloomberg ticker]],PreferredList[Bloomberg_ticker], PreferredList[Fund_balanced_exists])</f>
        <v>0</v>
      </c>
      <c r="F112" s="64" t="b">
        <f ca="1">_xlfn.XLOOKUP(InvestmentCase[[#This Row],[Bloomberg ticker]],PreferredList[Bloomberg_ticker], PreferredList[Fund_income_exists])</f>
        <v>0</v>
      </c>
      <c r="G112" s="64" t="b">
        <f ca="1">_xlfn.XLOOKUP(InvestmentCase[[#This Row],[Bloomberg ticker]],PreferredList[Bloomberg_ticker], PreferredList[Fund_htt_exists])</f>
        <v>0</v>
      </c>
      <c r="H112" s="64" t="b">
        <f ca="1">_xlfn.XLOOKUP(InvestmentCase[[#This Row],[Bloomberg ticker]],PreferredList[Bloomberg_ticker], PreferredList[Fund_smallercompanies_exists])</f>
        <v>0</v>
      </c>
      <c r="I112" s="64" t="b">
        <f ca="1">_xlfn.XLOOKUP(InvestmentCase[[#This Row],[Bloomberg ticker]],PreferredList[Bloomberg_ticker], PreferredList[Fund_emergingmarkets_exists])</f>
        <v>1</v>
      </c>
      <c r="J112" s="64" t="b">
        <f ca="1">_xlfn.XLOOKUP(InvestmentCase[[#This Row],[Bloomberg ticker]],PreferredList[Bloomberg_ticker], PreferredList[Fund_privateclient_or_AIM_exists])</f>
        <v>0</v>
      </c>
      <c r="K112" s="95" t="s">
        <v>887</v>
      </c>
      <c r="L112" s="95" t="s">
        <v>788</v>
      </c>
      <c r="M112" s="62" t="s">
        <v>758</v>
      </c>
      <c r="N112" s="62" t="s">
        <v>742</v>
      </c>
      <c r="O112" s="62" t="s">
        <v>1019</v>
      </c>
      <c r="V112" s="89" t="str">
        <f>IF(_xlfn.XLOOKUP(InvestmentCase[[#This Row],[Bloomberg ticker]],'[3]4 Ratios log (START w. Macro)'!$D:$D,'[3]4 Ratios log (START w. Macro)'!$J:$J) = 0, "-", _xlfn.XLOOKUP(InvestmentCase[[#This Row],[Bloomberg ticker]],'[3]4 Ratios log (START w. Macro)'!$D:$D,'[3]4 Ratios log (START w. Macro)'!$J:$J))</f>
        <v>Hold</v>
      </c>
    </row>
    <row r="113" spans="1:22" ht="90" customHeight="1" x14ac:dyDescent="0.25">
      <c r="A113" s="61">
        <v>39225</v>
      </c>
      <c r="B113" s="62" t="s">
        <v>354</v>
      </c>
      <c r="C113" s="64" t="str">
        <f>_xlfn.XLOOKUP(InvestmentCase[[#This Row],[Bloomberg ticker]],PreferredList[Bloomberg_ticker],PreferredList[Security_name])</f>
        <v>Somfy</v>
      </c>
      <c r="D113" s="71" t="b">
        <f ca="1">_xlfn.XLOOKUP(InvestmentCase[[#This Row],[Bloomberg ticker]],PreferredList[Bloomberg_ticker], PreferredList[Preferred_list_exists])</f>
        <v>1</v>
      </c>
      <c r="E113" s="64" t="b">
        <f ca="1">_xlfn.XLOOKUP(InvestmentCase[[#This Row],[Bloomberg ticker]],PreferredList[Bloomberg_ticker], PreferredList[Fund_balanced_exists])</f>
        <v>0</v>
      </c>
      <c r="F113" s="64" t="b">
        <f ca="1">_xlfn.XLOOKUP(InvestmentCase[[#This Row],[Bloomberg ticker]],PreferredList[Bloomberg_ticker], PreferredList[Fund_income_exists])</f>
        <v>0</v>
      </c>
      <c r="G113" s="64" t="b">
        <f ca="1">_xlfn.XLOOKUP(InvestmentCase[[#This Row],[Bloomberg ticker]],PreferredList[Bloomberg_ticker], PreferredList[Fund_htt_exists])</f>
        <v>1</v>
      </c>
      <c r="H113" s="64" t="b">
        <f ca="1">_xlfn.XLOOKUP(InvestmentCase[[#This Row],[Bloomberg ticker]],PreferredList[Bloomberg_ticker], PreferredList[Fund_smallercompanies_exists])</f>
        <v>1</v>
      </c>
      <c r="I113" s="64" t="b">
        <f ca="1">_xlfn.XLOOKUP(InvestmentCase[[#This Row],[Bloomberg ticker]],PreferredList[Bloomberg_ticker], PreferredList[Fund_emergingmarkets_exists])</f>
        <v>0</v>
      </c>
      <c r="J113" s="64" t="b">
        <f ca="1">_xlfn.XLOOKUP(InvestmentCase[[#This Row],[Bloomberg ticker]],PreferredList[Bloomberg_ticker], PreferredList[Fund_privateclient_or_AIM_exists])</f>
        <v>0</v>
      </c>
      <c r="K113" s="95" t="s">
        <v>850</v>
      </c>
      <c r="L113" s="95" t="s">
        <v>793</v>
      </c>
      <c r="M113" s="62" t="s">
        <v>762</v>
      </c>
      <c r="N113" s="62" t="s">
        <v>751</v>
      </c>
      <c r="O113" s="62" t="s">
        <v>981</v>
      </c>
      <c r="V113" s="89" t="str">
        <f>IF(_xlfn.XLOOKUP(InvestmentCase[[#This Row],[Bloomberg ticker]],'[3]4 Ratios log (START w. Macro)'!$D:$D,'[3]4 Ratios log (START w. Macro)'!$J:$J) = 0, "-", _xlfn.XLOOKUP(InvestmentCase[[#This Row],[Bloomberg ticker]],'[3]4 Ratios log (START w. Macro)'!$D:$D,'[3]4 Ratios log (START w. Macro)'!$J:$J))</f>
        <v>Hold</v>
      </c>
    </row>
    <row r="114" spans="1:22" ht="90" customHeight="1" x14ac:dyDescent="0.25">
      <c r="A114" s="61">
        <v>39146.000115740739</v>
      </c>
      <c r="B114" s="62" t="s">
        <v>416</v>
      </c>
      <c r="C114" s="64" t="str">
        <f>_xlfn.XLOOKUP(InvestmentCase[[#This Row],[Bloomberg ticker]],PreferredList[Bloomberg_ticker],PreferredList[Security_name])</f>
        <v>Weg</v>
      </c>
      <c r="D114" s="71" t="b">
        <f ca="1">_xlfn.XLOOKUP(InvestmentCase[[#This Row],[Bloomberg ticker]],PreferredList[Bloomberg_ticker], PreferredList[Preferred_list_exists])</f>
        <v>1</v>
      </c>
      <c r="E114" s="64" t="b">
        <f ca="1">_xlfn.XLOOKUP(InvestmentCase[[#This Row],[Bloomberg ticker]],PreferredList[Bloomberg_ticker], PreferredList[Fund_balanced_exists])</f>
        <v>0</v>
      </c>
      <c r="F114" s="64" t="b">
        <f ca="1">_xlfn.XLOOKUP(InvestmentCase[[#This Row],[Bloomberg ticker]],PreferredList[Bloomberg_ticker], PreferredList[Fund_income_exists])</f>
        <v>0</v>
      </c>
      <c r="G114" s="64" t="b">
        <f ca="1">_xlfn.XLOOKUP(InvestmentCase[[#This Row],[Bloomberg ticker]],PreferredList[Bloomberg_ticker], PreferredList[Fund_htt_exists])</f>
        <v>0</v>
      </c>
      <c r="H114" s="64" t="b">
        <f ca="1">_xlfn.XLOOKUP(InvestmentCase[[#This Row],[Bloomberg ticker]],PreferredList[Bloomberg_ticker], PreferredList[Fund_smallercompanies_exists])</f>
        <v>0</v>
      </c>
      <c r="I114" s="64" t="b">
        <f ca="1">_xlfn.XLOOKUP(InvestmentCase[[#This Row],[Bloomberg ticker]],PreferredList[Bloomberg_ticker], PreferredList[Fund_emergingmarkets_exists])</f>
        <v>1</v>
      </c>
      <c r="J114" s="64" t="b">
        <f ca="1">_xlfn.XLOOKUP(InvestmentCase[[#This Row],[Bloomberg ticker]],PreferredList[Bloomberg_ticker], PreferredList[Fund_privateclient_or_AIM_exists])</f>
        <v>0</v>
      </c>
      <c r="K114" s="95" t="s">
        <v>890</v>
      </c>
      <c r="L114" s="95" t="s">
        <v>793</v>
      </c>
      <c r="M114" s="62" t="s">
        <v>762</v>
      </c>
      <c r="N114" s="62" t="s">
        <v>798</v>
      </c>
      <c r="O114" s="62" t="s">
        <v>1023</v>
      </c>
      <c r="V114" s="89" t="str">
        <f>IF(_xlfn.XLOOKUP(InvestmentCase[[#This Row],[Bloomberg ticker]],'[3]4 Ratios log (START w. Macro)'!$D:$D,'[3]4 Ratios log (START w. Macro)'!$J:$J) = 0, "-", _xlfn.XLOOKUP(InvestmentCase[[#This Row],[Bloomberg ticker]],'[3]4 Ratios log (START w. Macro)'!$D:$D,'[3]4 Ratios log (START w. Macro)'!$J:$J))</f>
        <v>Hold</v>
      </c>
    </row>
    <row r="115" spans="1:22" ht="90" customHeight="1" x14ac:dyDescent="0.25">
      <c r="A115" s="61">
        <v>39146.000081018516</v>
      </c>
      <c r="B115" s="62" t="s">
        <v>1286</v>
      </c>
      <c r="C115" s="64" t="str">
        <f>_xlfn.XLOOKUP(InvestmentCase[[#This Row],[Bloomberg ticker]],PreferredList[Bloomberg_ticker],PreferredList[Security_name])</f>
        <v>MTN Group</v>
      </c>
      <c r="D115" s="71" t="b">
        <f ca="1">_xlfn.XLOOKUP(InvestmentCase[[#This Row],[Bloomberg ticker]],PreferredList[Bloomberg_ticker], PreferredList[Preferred_list_exists])</f>
        <v>1</v>
      </c>
      <c r="E115" s="64" t="b">
        <f ca="1">_xlfn.XLOOKUP(InvestmentCase[[#This Row],[Bloomberg ticker]],PreferredList[Bloomberg_ticker], PreferredList[Fund_balanced_exists])</f>
        <v>0</v>
      </c>
      <c r="F115" s="64" t="b">
        <f ca="1">_xlfn.XLOOKUP(InvestmentCase[[#This Row],[Bloomberg ticker]],PreferredList[Bloomberg_ticker], PreferredList[Fund_income_exists])</f>
        <v>0</v>
      </c>
      <c r="G115" s="64" t="b">
        <f ca="1">_xlfn.XLOOKUP(InvestmentCase[[#This Row],[Bloomberg ticker]],PreferredList[Bloomberg_ticker], PreferredList[Fund_htt_exists])</f>
        <v>0</v>
      </c>
      <c r="H115" s="64" t="b">
        <f ca="1">_xlfn.XLOOKUP(InvestmentCase[[#This Row],[Bloomberg ticker]],PreferredList[Bloomberg_ticker], PreferredList[Fund_smallercompanies_exists])</f>
        <v>0</v>
      </c>
      <c r="I115" s="64" t="b">
        <f ca="1">_xlfn.XLOOKUP(InvestmentCase[[#This Row],[Bloomberg ticker]],PreferredList[Bloomberg_ticker], PreferredList[Fund_emergingmarkets_exists])</f>
        <v>1</v>
      </c>
      <c r="J115" s="64" t="b">
        <f ca="1">_xlfn.XLOOKUP(InvestmentCase[[#This Row],[Bloomberg ticker]],PreferredList[Bloomberg_ticker], PreferredList[Fund_privateclient_or_AIM_exists])</f>
        <v>0</v>
      </c>
      <c r="K115" s="95" t="s">
        <v>809</v>
      </c>
      <c r="L115" s="95" t="s">
        <v>791</v>
      </c>
      <c r="M115" s="62" t="s">
        <v>763</v>
      </c>
      <c r="N115" s="62" t="s">
        <v>751</v>
      </c>
      <c r="O115" s="62" t="s">
        <v>939</v>
      </c>
      <c r="V115" s="89" t="str">
        <f>IF(_xlfn.XLOOKUP(InvestmentCase[[#This Row],[Bloomberg ticker]],'[3]4 Ratios log (START w. Macro)'!$D:$D,'[3]4 Ratios log (START w. Macro)'!$J:$J) = 0, "-", _xlfn.XLOOKUP(InvestmentCase[[#This Row],[Bloomberg ticker]],'[3]4 Ratios log (START w. Macro)'!$D:$D,'[3]4 Ratios log (START w. Macro)'!$J:$J))</f>
        <v>Hold</v>
      </c>
    </row>
    <row r="116" spans="1:22" ht="90" customHeight="1" x14ac:dyDescent="0.25">
      <c r="A116" s="61">
        <v>39146.000069444446</v>
      </c>
      <c r="B116" s="62" t="s">
        <v>626</v>
      </c>
      <c r="C116" s="64" t="str">
        <f>_xlfn.XLOOKUP(InvestmentCase[[#This Row],[Bloomberg ticker]],PreferredList[Bloomberg_ticker],PreferredList[Security_name])</f>
        <v>MP Evans</v>
      </c>
      <c r="D116" s="71" t="b">
        <f ca="1">_xlfn.XLOOKUP(InvestmentCase[[#This Row],[Bloomberg ticker]],PreferredList[Bloomberg_ticker], PreferredList[Preferred_list_exists])</f>
        <v>1</v>
      </c>
      <c r="E116" s="64" t="b">
        <f ca="1">_xlfn.XLOOKUP(InvestmentCase[[#This Row],[Bloomberg ticker]],PreferredList[Bloomberg_ticker], PreferredList[Fund_balanced_exists])</f>
        <v>0</v>
      </c>
      <c r="F116" s="64" t="b">
        <f ca="1">_xlfn.XLOOKUP(InvestmentCase[[#This Row],[Bloomberg ticker]],PreferredList[Bloomberg_ticker], PreferredList[Fund_income_exists])</f>
        <v>0</v>
      </c>
      <c r="G116" s="64" t="b">
        <f ca="1">_xlfn.XLOOKUP(InvestmentCase[[#This Row],[Bloomberg ticker]],PreferredList[Bloomberg_ticker], PreferredList[Fund_htt_exists])</f>
        <v>0</v>
      </c>
      <c r="H116" s="64" t="b">
        <f ca="1">_xlfn.XLOOKUP(InvestmentCase[[#This Row],[Bloomberg ticker]],PreferredList[Bloomberg_ticker], PreferredList[Fund_smallercompanies_exists])</f>
        <v>0</v>
      </c>
      <c r="I116" s="64" t="b">
        <f ca="1">_xlfn.XLOOKUP(InvestmentCase[[#This Row],[Bloomberg ticker]],PreferredList[Bloomberg_ticker], PreferredList[Fund_emergingmarkets_exists])</f>
        <v>1</v>
      </c>
      <c r="J116" s="64" t="b">
        <f ca="1">_xlfn.XLOOKUP(InvestmentCase[[#This Row],[Bloomberg ticker]],PreferredList[Bloomberg_ticker], PreferredList[Fund_privateclient_or_AIM_exists])</f>
        <v>0</v>
      </c>
      <c r="K116" s="95" t="s">
        <v>927</v>
      </c>
      <c r="L116" s="95" t="s">
        <v>786</v>
      </c>
      <c r="M116" s="62" t="s">
        <v>758</v>
      </c>
      <c r="N116" s="62" t="s">
        <v>799</v>
      </c>
      <c r="O116" s="62" t="e">
        <v>#N/A</v>
      </c>
      <c r="V116" s="89" t="str">
        <f>IF(_xlfn.XLOOKUP(InvestmentCase[[#This Row],[Bloomberg ticker]],'[3]4 Ratios log (START w. Macro)'!$D:$D,'[3]4 Ratios log (START w. Macro)'!$J:$J) = 0, "-", _xlfn.XLOOKUP(InvestmentCase[[#This Row],[Bloomberg ticker]],'[3]4 Ratios log (START w. Macro)'!$D:$D,'[3]4 Ratios log (START w. Macro)'!$J:$J))</f>
        <v>Hold</v>
      </c>
    </row>
    <row r="117" spans="1:22" ht="90" customHeight="1" x14ac:dyDescent="0.25">
      <c r="A117" s="61">
        <v>39146.000057870369</v>
      </c>
      <c r="B117" s="62" t="s">
        <v>393</v>
      </c>
      <c r="C117" s="64" t="str">
        <f>_xlfn.XLOOKUP(InvestmentCase[[#This Row],[Bloomberg ticker]],PreferredList[Bloomberg_ticker],PreferredList[Security_name])</f>
        <v>LG H&amp;H</v>
      </c>
      <c r="D117" s="71" t="b">
        <f ca="1">_xlfn.XLOOKUP(InvestmentCase[[#This Row],[Bloomberg ticker]],PreferredList[Bloomberg_ticker], PreferredList[Preferred_list_exists])</f>
        <v>1</v>
      </c>
      <c r="E117" s="64" t="b">
        <f ca="1">_xlfn.XLOOKUP(InvestmentCase[[#This Row],[Bloomberg ticker]],PreferredList[Bloomberg_ticker], PreferredList[Fund_balanced_exists])</f>
        <v>0</v>
      </c>
      <c r="F117" s="64" t="b">
        <f ca="1">_xlfn.XLOOKUP(InvestmentCase[[#This Row],[Bloomberg ticker]],PreferredList[Bloomberg_ticker], PreferredList[Fund_income_exists])</f>
        <v>0</v>
      </c>
      <c r="G117" s="64" t="b">
        <f ca="1">_xlfn.XLOOKUP(InvestmentCase[[#This Row],[Bloomberg ticker]],PreferredList[Bloomberg_ticker], PreferredList[Fund_htt_exists])</f>
        <v>0</v>
      </c>
      <c r="H117" s="64" t="b">
        <f ca="1">_xlfn.XLOOKUP(InvestmentCase[[#This Row],[Bloomberg ticker]],PreferredList[Bloomberg_ticker], PreferredList[Fund_smallercompanies_exists])</f>
        <v>0</v>
      </c>
      <c r="I117" s="64" t="b">
        <f ca="1">_xlfn.XLOOKUP(InvestmentCase[[#This Row],[Bloomberg ticker]],PreferredList[Bloomberg_ticker], PreferredList[Fund_emergingmarkets_exists])</f>
        <v>1</v>
      </c>
      <c r="J117" s="64" t="b">
        <f ca="1">_xlfn.XLOOKUP(InvestmentCase[[#This Row],[Bloomberg ticker]],PreferredList[Bloomberg_ticker], PreferredList[Fund_privateclient_or_AIM_exists])</f>
        <v>0</v>
      </c>
      <c r="K117" s="95" t="s">
        <v>926</v>
      </c>
      <c r="L117" s="95" t="s">
        <v>786</v>
      </c>
      <c r="M117" s="62" t="s">
        <v>763</v>
      </c>
      <c r="N117" s="62" t="s">
        <v>751</v>
      </c>
      <c r="O117" s="62" t="s">
        <v>1021</v>
      </c>
      <c r="V117" s="89" t="str">
        <f>IF(_xlfn.XLOOKUP(InvestmentCase[[#This Row],[Bloomberg ticker]],'[3]4 Ratios log (START w. Macro)'!$D:$D,'[3]4 Ratios log (START w. Macro)'!$J:$J) = 0, "-", _xlfn.XLOOKUP(InvestmentCase[[#This Row],[Bloomberg ticker]],'[3]4 Ratios log (START w. Macro)'!$D:$D,'[3]4 Ratios log (START w. Macro)'!$J:$J))</f>
        <v>Hold</v>
      </c>
    </row>
    <row r="118" spans="1:22" ht="90" customHeight="1" x14ac:dyDescent="0.25">
      <c r="A118" s="61">
        <v>39146.0000462963</v>
      </c>
      <c r="B118" s="62" t="s">
        <v>624</v>
      </c>
      <c r="C118" s="64" t="str">
        <f>_xlfn.XLOOKUP(InvestmentCase[[#This Row],[Bloomberg ticker]],PreferredList[Bloomberg_ticker],PreferredList[Security_name])</f>
        <v>Jeronimo Martins</v>
      </c>
      <c r="D118" s="71" t="b">
        <f ca="1">_xlfn.XLOOKUP(InvestmentCase[[#This Row],[Bloomberg ticker]],PreferredList[Bloomberg_ticker], PreferredList[Preferred_list_exists])</f>
        <v>1</v>
      </c>
      <c r="E118" s="64" t="b">
        <f ca="1">_xlfn.XLOOKUP(InvestmentCase[[#This Row],[Bloomberg ticker]],PreferredList[Bloomberg_ticker], PreferredList[Fund_balanced_exists])</f>
        <v>1</v>
      </c>
      <c r="F118" s="64" t="b">
        <f ca="1">_xlfn.XLOOKUP(InvestmentCase[[#This Row],[Bloomberg ticker]],PreferredList[Bloomberg_ticker], PreferredList[Fund_income_exists])</f>
        <v>0</v>
      </c>
      <c r="G118" s="64" t="b">
        <f ca="1">_xlfn.XLOOKUP(InvestmentCase[[#This Row],[Bloomberg ticker]],PreferredList[Bloomberg_ticker], PreferredList[Fund_htt_exists])</f>
        <v>1</v>
      </c>
      <c r="H118" s="64" t="b">
        <f ca="1">_xlfn.XLOOKUP(InvestmentCase[[#This Row],[Bloomberg ticker]],PreferredList[Bloomberg_ticker], PreferredList[Fund_smallercompanies_exists])</f>
        <v>0</v>
      </c>
      <c r="I118" s="64" t="b">
        <f ca="1">_xlfn.XLOOKUP(InvestmentCase[[#This Row],[Bloomberg ticker]],PreferredList[Bloomberg_ticker], PreferredList[Fund_emergingmarkets_exists])</f>
        <v>1</v>
      </c>
      <c r="J118" s="64" t="b">
        <f ca="1">_xlfn.XLOOKUP(InvestmentCase[[#This Row],[Bloomberg ticker]],PreferredList[Bloomberg_ticker], PreferredList[Fund_privateclient_or_AIM_exists])</f>
        <v>0</v>
      </c>
      <c r="K118" s="95" t="s">
        <v>925</v>
      </c>
      <c r="L118" s="95" t="s">
        <v>786</v>
      </c>
      <c r="M118" s="62" t="s">
        <v>763</v>
      </c>
      <c r="N118" s="62" t="s">
        <v>798</v>
      </c>
      <c r="O118" s="62" t="e">
        <v>#N/A</v>
      </c>
      <c r="V118" s="89" t="str">
        <f>IF(_xlfn.XLOOKUP(InvestmentCase[[#This Row],[Bloomberg ticker]],'[3]4 Ratios log (START w. Macro)'!$D:$D,'[3]4 Ratios log (START w. Macro)'!$J:$J) = 0, "-", _xlfn.XLOOKUP(InvestmentCase[[#This Row],[Bloomberg ticker]],'[3]4 Ratios log (START w. Macro)'!$D:$D,'[3]4 Ratios log (START w. Macro)'!$J:$J))</f>
        <v>Hold</v>
      </c>
    </row>
    <row r="119" spans="1:22" ht="90" customHeight="1" x14ac:dyDescent="0.25">
      <c r="A119" s="61">
        <v>39146.000034722223</v>
      </c>
      <c r="B119" s="62" t="s">
        <v>696</v>
      </c>
      <c r="C119" s="64" t="str">
        <f>_xlfn.XLOOKUP(InvestmentCase[[#This Row],[Bloomberg ticker]],PreferredList[Bloomberg_ticker],PreferredList[Security_name])</f>
        <v>Hang Lung Properties</v>
      </c>
      <c r="D119" s="71" t="b">
        <f ca="1">_xlfn.XLOOKUP(InvestmentCase[[#This Row],[Bloomberg ticker]],PreferredList[Bloomberg_ticker], PreferredList[Preferred_list_exists])</f>
        <v>1</v>
      </c>
      <c r="E119" s="64" t="b">
        <f ca="1">_xlfn.XLOOKUP(InvestmentCase[[#This Row],[Bloomberg ticker]],PreferredList[Bloomberg_ticker], PreferredList[Fund_balanced_exists])</f>
        <v>0</v>
      </c>
      <c r="F119" s="64" t="b">
        <f ca="1">_xlfn.XLOOKUP(InvestmentCase[[#This Row],[Bloomberg ticker]],PreferredList[Bloomberg_ticker], PreferredList[Fund_income_exists])</f>
        <v>0</v>
      </c>
      <c r="G119" s="64" t="b">
        <f ca="1">_xlfn.XLOOKUP(InvestmentCase[[#This Row],[Bloomberg ticker]],PreferredList[Bloomberg_ticker], PreferredList[Fund_htt_exists])</f>
        <v>0</v>
      </c>
      <c r="H119" s="64" t="b">
        <f ca="1">_xlfn.XLOOKUP(InvestmentCase[[#This Row],[Bloomberg ticker]],PreferredList[Bloomberg_ticker], PreferredList[Fund_smallercompanies_exists])</f>
        <v>0</v>
      </c>
      <c r="I119" s="64" t="b">
        <f ca="1">_xlfn.XLOOKUP(InvestmentCase[[#This Row],[Bloomberg ticker]],PreferredList[Bloomberg_ticker], PreferredList[Fund_emergingmarkets_exists])</f>
        <v>1</v>
      </c>
      <c r="J119" s="64" t="b">
        <f ca="1">_xlfn.XLOOKUP(InvestmentCase[[#This Row],[Bloomberg ticker]],PreferredList[Bloomberg_ticker], PreferredList[Fund_privateclient_or_AIM_exists])</f>
        <v>0</v>
      </c>
      <c r="K119" s="95" t="s">
        <v>919</v>
      </c>
      <c r="L119" s="95" t="s">
        <v>792</v>
      </c>
      <c r="M119" s="62" t="s">
        <v>763</v>
      </c>
      <c r="N119" s="62" t="s">
        <v>798</v>
      </c>
      <c r="O119" s="62" t="s">
        <v>980</v>
      </c>
      <c r="V119" s="89" t="str">
        <f>IF(_xlfn.XLOOKUP(InvestmentCase[[#This Row],[Bloomberg ticker]],'[3]4 Ratios log (START w. Macro)'!$D:$D,'[3]4 Ratios log (START w. Macro)'!$J:$J) = 0, "-", _xlfn.XLOOKUP(InvestmentCase[[#This Row],[Bloomberg ticker]],'[3]4 Ratios log (START w. Macro)'!$D:$D,'[3]4 Ratios log (START w. Macro)'!$J:$J))</f>
        <v>Hold</v>
      </c>
    </row>
    <row r="120" spans="1:22" ht="90" customHeight="1" x14ac:dyDescent="0.25">
      <c r="A120" s="61">
        <v>39146.000023148146</v>
      </c>
      <c r="B120" s="62" t="s">
        <v>412</v>
      </c>
      <c r="C120" s="64" t="str">
        <f>_xlfn.XLOOKUP(InvestmentCase[[#This Row],[Bloomberg ticker]],PreferredList[Bloomberg_ticker],PreferredList[Security_name])</f>
        <v>Embotelladora Andina</v>
      </c>
      <c r="D120" s="71" t="b">
        <f ca="1">_xlfn.XLOOKUP(InvestmentCase[[#This Row],[Bloomberg ticker]],PreferredList[Bloomberg_ticker], PreferredList[Preferred_list_exists])</f>
        <v>1</v>
      </c>
      <c r="E120" s="64" t="b">
        <f ca="1">_xlfn.XLOOKUP(InvestmentCase[[#This Row],[Bloomberg ticker]],PreferredList[Bloomberg_ticker], PreferredList[Fund_balanced_exists])</f>
        <v>0</v>
      </c>
      <c r="F120" s="64" t="b">
        <f ca="1">_xlfn.XLOOKUP(InvestmentCase[[#This Row],[Bloomberg ticker]],PreferredList[Bloomberg_ticker], PreferredList[Fund_income_exists])</f>
        <v>1</v>
      </c>
      <c r="G120" s="64" t="b">
        <f ca="1">_xlfn.XLOOKUP(InvestmentCase[[#This Row],[Bloomberg ticker]],PreferredList[Bloomberg_ticker], PreferredList[Fund_htt_exists])</f>
        <v>0</v>
      </c>
      <c r="H120" s="64" t="b">
        <f ca="1">_xlfn.XLOOKUP(InvestmentCase[[#This Row],[Bloomberg ticker]],PreferredList[Bloomberg_ticker], PreferredList[Fund_smallercompanies_exists])</f>
        <v>0</v>
      </c>
      <c r="I120" s="64" t="b">
        <f ca="1">_xlfn.XLOOKUP(InvestmentCase[[#This Row],[Bloomberg ticker]],PreferredList[Bloomberg_ticker], PreferredList[Fund_emergingmarkets_exists])</f>
        <v>1</v>
      </c>
      <c r="J120" s="64" t="b">
        <f ca="1">_xlfn.XLOOKUP(InvestmentCase[[#This Row],[Bloomberg ticker]],PreferredList[Bloomberg_ticker], PreferredList[Fund_privateclient_or_AIM_exists])</f>
        <v>0</v>
      </c>
      <c r="K120" s="95" t="s">
        <v>876</v>
      </c>
      <c r="L120" s="95" t="s">
        <v>786</v>
      </c>
      <c r="M120" s="62" t="s">
        <v>763</v>
      </c>
      <c r="N120" s="62" t="s">
        <v>799</v>
      </c>
      <c r="O120" s="62" t="s">
        <v>1007</v>
      </c>
      <c r="V120" s="89" t="str">
        <f>IF(_xlfn.XLOOKUP(InvestmentCase[[#This Row],[Bloomberg ticker]],'[3]4 Ratios log (START w. Macro)'!$D:$D,'[3]4 Ratios log (START w. Macro)'!$J:$J) = 0, "-", _xlfn.XLOOKUP(InvestmentCase[[#This Row],[Bloomberg ticker]],'[3]4 Ratios log (START w. Macro)'!$D:$D,'[3]4 Ratios log (START w. Macro)'!$J:$J))</f>
        <v>Hold</v>
      </c>
    </row>
    <row r="121" spans="1:22" ht="90" customHeight="1" x14ac:dyDescent="0.25">
      <c r="A121" s="61">
        <v>39146.000011574077</v>
      </c>
      <c r="B121" s="62" t="s">
        <v>410</v>
      </c>
      <c r="C121" s="64" t="str">
        <f>_xlfn.XLOOKUP(InvestmentCase[[#This Row],[Bloomberg ticker]],PreferredList[Bloomberg_ticker],PreferredList[Security_name])</f>
        <v>America Movil</v>
      </c>
      <c r="D121" s="71" t="b">
        <f ca="1">_xlfn.XLOOKUP(InvestmentCase[[#This Row],[Bloomberg ticker]],PreferredList[Bloomberg_ticker], PreferredList[Preferred_list_exists])</f>
        <v>0</v>
      </c>
      <c r="E121" s="64" t="b">
        <f ca="1">_xlfn.XLOOKUP(InvestmentCase[[#This Row],[Bloomberg ticker]],PreferredList[Bloomberg_ticker], PreferredList[Fund_balanced_exists])</f>
        <v>0</v>
      </c>
      <c r="F121" s="64" t="b">
        <f ca="1">_xlfn.XLOOKUP(InvestmentCase[[#This Row],[Bloomberg ticker]],PreferredList[Bloomberg_ticker], PreferredList[Fund_income_exists])</f>
        <v>0</v>
      </c>
      <c r="G121" s="64" t="b">
        <f ca="1">_xlfn.XLOOKUP(InvestmentCase[[#This Row],[Bloomberg ticker]],PreferredList[Bloomberg_ticker], PreferredList[Fund_htt_exists])</f>
        <v>0</v>
      </c>
      <c r="H121" s="64" t="b">
        <f ca="1">_xlfn.XLOOKUP(InvestmentCase[[#This Row],[Bloomberg ticker]],PreferredList[Bloomberg_ticker], PreferredList[Fund_smallercompanies_exists])</f>
        <v>0</v>
      </c>
      <c r="I121" s="64" t="b">
        <f ca="1">_xlfn.XLOOKUP(InvestmentCase[[#This Row],[Bloomberg ticker]],PreferredList[Bloomberg_ticker], PreferredList[Fund_emergingmarkets_exists])</f>
        <v>0</v>
      </c>
      <c r="J121" s="64" t="b">
        <f ca="1">_xlfn.XLOOKUP(InvestmentCase[[#This Row],[Bloomberg ticker]],PreferredList[Bloomberg_ticker], PreferredList[Fund_privateclient_or_AIM_exists])</f>
        <v>0</v>
      </c>
      <c r="K121" s="95" t="s">
        <v>888</v>
      </c>
      <c r="L121" s="95" t="s">
        <v>791</v>
      </c>
      <c r="M121" s="62" t="s">
        <v>763</v>
      </c>
      <c r="N121" s="62" t="s">
        <v>797</v>
      </c>
      <c r="O121" s="62" t="s">
        <v>1020</v>
      </c>
      <c r="V121" s="89" t="str">
        <f>IF(_xlfn.XLOOKUP(InvestmentCase[[#This Row],[Bloomberg ticker]],'[3]4 Ratios log (START w. Macro)'!$D:$D,'[3]4 Ratios log (START w. Macro)'!$J:$J) = 0, "-", _xlfn.XLOOKUP(InvestmentCase[[#This Row],[Bloomberg ticker]],'[3]4 Ratios log (START w. Macro)'!$D:$D,'[3]4 Ratios log (START w. Macro)'!$J:$J))</f>
        <v>Ammunition</v>
      </c>
    </row>
    <row r="122" spans="1:22" ht="90" customHeight="1" x14ac:dyDescent="0.25">
      <c r="A122" s="61">
        <v>39113</v>
      </c>
      <c r="B122" s="62" t="s">
        <v>342</v>
      </c>
      <c r="C122" s="64" t="str">
        <f>_xlfn.XLOOKUP(InvestmentCase[[#This Row],[Bloomberg ticker]],PreferredList[Bloomberg_ticker],PreferredList[Security_name])</f>
        <v>Spectris</v>
      </c>
      <c r="D122" s="71" t="b">
        <f ca="1">_xlfn.XLOOKUP(InvestmentCase[[#This Row],[Bloomberg ticker]],PreferredList[Bloomberg_ticker], PreferredList[Preferred_list_exists])</f>
        <v>1</v>
      </c>
      <c r="E122" s="64" t="b">
        <f ca="1">_xlfn.XLOOKUP(InvestmentCase[[#This Row],[Bloomberg ticker]],PreferredList[Bloomberg_ticker], PreferredList[Fund_balanced_exists])</f>
        <v>0</v>
      </c>
      <c r="F122" s="64" t="b">
        <f ca="1">_xlfn.XLOOKUP(InvestmentCase[[#This Row],[Bloomberg ticker]],PreferredList[Bloomberg_ticker], PreferredList[Fund_income_exists])</f>
        <v>0</v>
      </c>
      <c r="G122" s="64" t="b">
        <f ca="1">_xlfn.XLOOKUP(InvestmentCase[[#This Row],[Bloomberg ticker]],PreferredList[Bloomberg_ticker], PreferredList[Fund_htt_exists])</f>
        <v>0</v>
      </c>
      <c r="H122" s="64" t="b">
        <f ca="1">_xlfn.XLOOKUP(InvestmentCase[[#This Row],[Bloomberg ticker]],PreferredList[Bloomberg_ticker], PreferredList[Fund_smallercompanies_exists])</f>
        <v>1</v>
      </c>
      <c r="I122" s="64" t="b">
        <f ca="1">_xlfn.XLOOKUP(InvestmentCase[[#This Row],[Bloomberg ticker]],PreferredList[Bloomberg_ticker], PreferredList[Fund_emergingmarkets_exists])</f>
        <v>0</v>
      </c>
      <c r="J122" s="64" t="b">
        <f ca="1">_xlfn.XLOOKUP(InvestmentCase[[#This Row],[Bloomberg ticker]],PreferredList[Bloomberg_ticker], PreferredList[Fund_privateclient_or_AIM_exists])</f>
        <v>0</v>
      </c>
      <c r="K122" s="95" t="s">
        <v>891</v>
      </c>
      <c r="L122" s="95" t="s">
        <v>788</v>
      </c>
      <c r="M122" s="62" t="s">
        <v>761</v>
      </c>
      <c r="N122" s="62" t="s">
        <v>751</v>
      </c>
      <c r="O122" s="62" t="s">
        <v>1024</v>
      </c>
      <c r="V122" s="89" t="str">
        <f>IF(_xlfn.XLOOKUP(InvestmentCase[[#This Row],[Bloomberg ticker]],'[3]4 Ratios log (START w. Macro)'!$D:$D,'[3]4 Ratios log (START w. Macro)'!$J:$J) = 0, "-", _xlfn.XLOOKUP(InvestmentCase[[#This Row],[Bloomberg ticker]],'[3]4 Ratios log (START w. Macro)'!$D:$D,'[3]4 Ratios log (START w. Macro)'!$J:$J))</f>
        <v>Hold</v>
      </c>
    </row>
    <row r="123" spans="1:22" ht="90" customHeight="1" x14ac:dyDescent="0.25">
      <c r="A123" s="61">
        <v>38818</v>
      </c>
      <c r="B123" s="62" t="s">
        <v>407</v>
      </c>
      <c r="C123" s="64" t="str">
        <f>_xlfn.XLOOKUP(InvestmentCase[[#This Row],[Bloomberg ticker]],PreferredList[Bloomberg_ticker],PreferredList[Security_name])</f>
        <v>Vitasoy</v>
      </c>
      <c r="D123" s="71" t="b">
        <f ca="1">_xlfn.XLOOKUP(InvestmentCase[[#This Row],[Bloomberg ticker]],PreferredList[Bloomberg_ticker], PreferredList[Preferred_list_exists])</f>
        <v>1</v>
      </c>
      <c r="E123" s="64" t="b">
        <f ca="1">_xlfn.XLOOKUP(InvestmentCase[[#This Row],[Bloomberg ticker]],PreferredList[Bloomberg_ticker], PreferredList[Fund_balanced_exists])</f>
        <v>1</v>
      </c>
      <c r="F123" s="64" t="b">
        <f ca="1">_xlfn.XLOOKUP(InvestmentCase[[#This Row],[Bloomberg ticker]],PreferredList[Bloomberg_ticker], PreferredList[Fund_income_exists])</f>
        <v>1</v>
      </c>
      <c r="G123" s="64" t="b">
        <f ca="1">_xlfn.XLOOKUP(InvestmentCase[[#This Row],[Bloomberg ticker]],PreferredList[Bloomberg_ticker], PreferredList[Fund_htt_exists])</f>
        <v>1</v>
      </c>
      <c r="H123" s="64" t="b">
        <f ca="1">_xlfn.XLOOKUP(InvestmentCase[[#This Row],[Bloomberg ticker]],PreferredList[Bloomberg_ticker], PreferredList[Fund_smallercompanies_exists])</f>
        <v>0</v>
      </c>
      <c r="I123" s="64" t="b">
        <f ca="1">_xlfn.XLOOKUP(InvestmentCase[[#This Row],[Bloomberg ticker]],PreferredList[Bloomberg_ticker], PreferredList[Fund_emergingmarkets_exists])</f>
        <v>1</v>
      </c>
      <c r="J123" s="64" t="b">
        <f ca="1">_xlfn.XLOOKUP(InvestmentCase[[#This Row],[Bloomberg ticker]],PreferredList[Bloomberg_ticker], PreferredList[Fund_privateclient_or_AIM_exists])</f>
        <v>0</v>
      </c>
      <c r="K123" s="95" t="s">
        <v>889</v>
      </c>
      <c r="L123" s="95" t="s">
        <v>786</v>
      </c>
      <c r="M123" s="62" t="s">
        <v>763</v>
      </c>
      <c r="N123" s="62" t="s">
        <v>798</v>
      </c>
      <c r="O123" s="62" t="s">
        <v>1022</v>
      </c>
      <c r="V123" s="89" t="str">
        <f>IF(_xlfn.XLOOKUP(InvestmentCase[[#This Row],[Bloomberg ticker]],'[3]4 Ratios log (START w. Macro)'!$D:$D,'[3]4 Ratios log (START w. Macro)'!$J:$J) = 0, "-", _xlfn.XLOOKUP(InvestmentCase[[#This Row],[Bloomberg ticker]],'[3]4 Ratios log (START w. Macro)'!$D:$D,'[3]4 Ratios log (START w. Macro)'!$J:$J))</f>
        <v>Hold</v>
      </c>
    </row>
    <row r="124" spans="1:22" ht="90" customHeight="1" x14ac:dyDescent="0.25">
      <c r="A124" s="61">
        <v>38684</v>
      </c>
      <c r="B124" s="62" t="s">
        <v>356</v>
      </c>
      <c r="C124" s="64" t="str">
        <f>_xlfn.XLOOKUP(InvestmentCase[[#This Row],[Bloomberg ticker]],PreferredList[Bloomberg_ticker],PreferredList[Security_name])</f>
        <v>Sonova</v>
      </c>
      <c r="D124" s="71" t="b">
        <f ca="1">_xlfn.XLOOKUP(InvestmentCase[[#This Row],[Bloomberg ticker]],PreferredList[Bloomberg_ticker], PreferredList[Preferred_list_exists])</f>
        <v>1</v>
      </c>
      <c r="E124" s="64" t="b">
        <f ca="1">_xlfn.XLOOKUP(InvestmentCase[[#This Row],[Bloomberg ticker]],PreferredList[Bloomberg_ticker], PreferredList[Fund_balanced_exists])</f>
        <v>1</v>
      </c>
      <c r="F124" s="64" t="b">
        <f ca="1">_xlfn.XLOOKUP(InvestmentCase[[#This Row],[Bloomberg ticker]],PreferredList[Bloomberg_ticker], PreferredList[Fund_income_exists])</f>
        <v>0</v>
      </c>
      <c r="G124" s="64" t="b">
        <f ca="1">_xlfn.XLOOKUP(InvestmentCase[[#This Row],[Bloomberg ticker]],PreferredList[Bloomberg_ticker], PreferredList[Fund_htt_exists])</f>
        <v>1</v>
      </c>
      <c r="H124" s="64" t="b">
        <f ca="1">_xlfn.XLOOKUP(InvestmentCase[[#This Row],[Bloomberg ticker]],PreferredList[Bloomberg_ticker], PreferredList[Fund_smallercompanies_exists])</f>
        <v>1</v>
      </c>
      <c r="I124" s="64" t="b">
        <f ca="1">_xlfn.XLOOKUP(InvestmentCase[[#This Row],[Bloomberg ticker]],PreferredList[Bloomberg_ticker], PreferredList[Fund_emergingmarkets_exists])</f>
        <v>0</v>
      </c>
      <c r="J124" s="64" t="b">
        <f ca="1">_xlfn.XLOOKUP(InvestmentCase[[#This Row],[Bloomberg ticker]],PreferredList[Bloomberg_ticker], PreferredList[Fund_privateclient_or_AIM_exists])</f>
        <v>0</v>
      </c>
      <c r="K124" s="95" t="s">
        <v>924</v>
      </c>
      <c r="L124" s="95" t="s">
        <v>789</v>
      </c>
      <c r="M124" s="62" t="s">
        <v>761</v>
      </c>
      <c r="N124" s="62" t="s">
        <v>742</v>
      </c>
      <c r="O124" s="62" t="s">
        <v>1017</v>
      </c>
      <c r="V124" s="89" t="str">
        <f>IF(_xlfn.XLOOKUP(InvestmentCase[[#This Row],[Bloomberg ticker]],'[3]4 Ratios log (START w. Macro)'!$D:$D,'[3]4 Ratios log (START w. Macro)'!$J:$J) = 0, "-", _xlfn.XLOOKUP(InvestmentCase[[#This Row],[Bloomberg ticker]],'[3]4 Ratios log (START w. Macro)'!$D:$D,'[3]4 Ratios log (START w. Macro)'!$J:$J))</f>
        <v>Hold</v>
      </c>
    </row>
    <row r="125" spans="1:22" ht="90" customHeight="1" x14ac:dyDescent="0.25">
      <c r="A125" s="61">
        <v>38684</v>
      </c>
      <c r="B125" s="62" t="s">
        <v>358</v>
      </c>
      <c r="C125" s="64" t="str">
        <f>_xlfn.XLOOKUP(InvestmentCase[[#This Row],[Bloomberg ticker]],PreferredList[Bloomberg_ticker],PreferredList[Security_name])</f>
        <v>Teleperformance</v>
      </c>
      <c r="D125" s="71" t="b">
        <f ca="1">_xlfn.XLOOKUP(InvestmentCase[[#This Row],[Bloomberg ticker]],PreferredList[Bloomberg_ticker], PreferredList[Preferred_list_exists])</f>
        <v>1</v>
      </c>
      <c r="E125" s="64" t="b">
        <f ca="1">_xlfn.XLOOKUP(InvestmentCase[[#This Row],[Bloomberg ticker]],PreferredList[Bloomberg_ticker], PreferredList[Fund_balanced_exists])</f>
        <v>0</v>
      </c>
      <c r="F125" s="64" t="b">
        <f ca="1">_xlfn.XLOOKUP(InvestmentCase[[#This Row],[Bloomberg ticker]],PreferredList[Bloomberg_ticker], PreferredList[Fund_income_exists])</f>
        <v>0</v>
      </c>
      <c r="G125" s="64" t="b">
        <f ca="1">_xlfn.XLOOKUP(InvestmentCase[[#This Row],[Bloomberg ticker]],PreferredList[Bloomberg_ticker], PreferredList[Fund_htt_exists])</f>
        <v>0</v>
      </c>
      <c r="H125" s="64" t="b">
        <f ca="1">_xlfn.XLOOKUP(InvestmentCase[[#This Row],[Bloomberg ticker]],PreferredList[Bloomberg_ticker], PreferredList[Fund_smallercompanies_exists])</f>
        <v>1</v>
      </c>
      <c r="I125" s="64" t="b">
        <f ca="1">_xlfn.XLOOKUP(InvestmentCase[[#This Row],[Bloomberg ticker]],PreferredList[Bloomberg_ticker], PreferredList[Fund_emergingmarkets_exists])</f>
        <v>0</v>
      </c>
      <c r="J125" s="64" t="b">
        <f ca="1">_xlfn.XLOOKUP(InvestmentCase[[#This Row],[Bloomberg ticker]],PreferredList[Bloomberg_ticker], PreferredList[Fund_privateclient_or_AIM_exists])</f>
        <v>0</v>
      </c>
      <c r="K125" s="95" t="s">
        <v>892</v>
      </c>
      <c r="L125" s="95" t="s">
        <v>793</v>
      </c>
      <c r="M125" s="62" t="s">
        <v>1045</v>
      </c>
      <c r="N125" s="62" t="s">
        <v>751</v>
      </c>
      <c r="O125" s="62" t="s">
        <v>1025</v>
      </c>
      <c r="V125" s="89" t="str">
        <f>IF(_xlfn.XLOOKUP(InvestmentCase[[#This Row],[Bloomberg ticker]],'[3]4 Ratios log (START w. Macro)'!$D:$D,'[3]4 Ratios log (START w. Macro)'!$J:$J) = 0, "-", _xlfn.XLOOKUP(InvestmentCase[[#This Row],[Bloomberg ticker]],'[3]4 Ratios log (START w. Macro)'!$D:$D,'[3]4 Ratios log (START w. Macro)'!$J:$J))</f>
        <v>Hold</v>
      </c>
    </row>
    <row r="126" spans="1:22" ht="90" customHeight="1" x14ac:dyDescent="0.25">
      <c r="A126" s="61">
        <v>38455</v>
      </c>
      <c r="B126" s="62" t="s">
        <v>344</v>
      </c>
      <c r="C126" s="64" t="str">
        <f>_xlfn.XLOOKUP(InvestmentCase[[#This Row],[Bloomberg ticker]],PreferredList[Bloomberg_ticker],PreferredList[Security_name])</f>
        <v>Spirax Sarco</v>
      </c>
      <c r="D126" s="71" t="b">
        <f ca="1">_xlfn.XLOOKUP(InvestmentCase[[#This Row],[Bloomberg ticker]],PreferredList[Bloomberg_ticker], PreferredList[Preferred_list_exists])</f>
        <v>1</v>
      </c>
      <c r="E126" s="64" t="b">
        <f ca="1">_xlfn.XLOOKUP(InvestmentCase[[#This Row],[Bloomberg ticker]],PreferredList[Bloomberg_ticker], PreferredList[Fund_balanced_exists])</f>
        <v>1</v>
      </c>
      <c r="F126" s="64" t="b">
        <f ca="1">_xlfn.XLOOKUP(InvestmentCase[[#This Row],[Bloomberg ticker]],PreferredList[Bloomberg_ticker], PreferredList[Fund_income_exists])</f>
        <v>1</v>
      </c>
      <c r="G126" s="64" t="b">
        <f ca="1">_xlfn.XLOOKUP(InvestmentCase[[#This Row],[Bloomberg ticker]],PreferredList[Bloomberg_ticker], PreferredList[Fund_htt_exists])</f>
        <v>1</v>
      </c>
      <c r="H126" s="64" t="b">
        <f ca="1">_xlfn.XLOOKUP(InvestmentCase[[#This Row],[Bloomberg ticker]],PreferredList[Bloomberg_ticker], PreferredList[Fund_smallercompanies_exists])</f>
        <v>1</v>
      </c>
      <c r="I126" s="64" t="b">
        <f ca="1">_xlfn.XLOOKUP(InvestmentCase[[#This Row],[Bloomberg ticker]],PreferredList[Bloomberg_ticker], PreferredList[Fund_emergingmarkets_exists])</f>
        <v>0</v>
      </c>
      <c r="J126" s="64" t="b">
        <f ca="1">_xlfn.XLOOKUP(InvestmentCase[[#This Row],[Bloomberg ticker]],PreferredList[Bloomberg_ticker], PreferredList[Fund_privateclient_or_AIM_exists])</f>
        <v>0</v>
      </c>
      <c r="K126" s="95" t="s">
        <v>886</v>
      </c>
      <c r="L126" s="95" t="s">
        <v>793</v>
      </c>
      <c r="M126" s="62" t="s">
        <v>758</v>
      </c>
      <c r="N126" s="62" t="s">
        <v>751</v>
      </c>
      <c r="O126" s="62" t="s">
        <v>1018</v>
      </c>
      <c r="V126" s="89" t="str">
        <f>IF(_xlfn.XLOOKUP(InvestmentCase[[#This Row],[Bloomberg ticker]],'[3]4 Ratios log (START w. Macro)'!$D:$D,'[3]4 Ratios log (START w. Macro)'!$J:$J) = 0, "-", _xlfn.XLOOKUP(InvestmentCase[[#This Row],[Bloomberg ticker]],'[3]4 Ratios log (START w. Macro)'!$D:$D,'[3]4 Ratios log (START w. Macro)'!$J:$J))</f>
        <v>Hold</v>
      </c>
    </row>
    <row r="127" spans="1:22" ht="90" customHeight="1" x14ac:dyDescent="0.25">
      <c r="A127" s="61">
        <v>38446</v>
      </c>
      <c r="B127" s="62" t="s">
        <v>224</v>
      </c>
      <c r="C127" s="64" t="str">
        <f>_xlfn.XLOOKUP(InvestmentCase[[#This Row],[Bloomberg ticker]],PreferredList[Bloomberg_ticker],PreferredList[Security_name])</f>
        <v>Watsco</v>
      </c>
      <c r="D127" s="71" t="b">
        <f ca="1">_xlfn.XLOOKUP(InvestmentCase[[#This Row],[Bloomberg ticker]],PreferredList[Bloomberg_ticker], PreferredList[Preferred_list_exists])</f>
        <v>1</v>
      </c>
      <c r="E127" s="64" t="b">
        <f ca="1">_xlfn.XLOOKUP(InvestmentCase[[#This Row],[Bloomberg ticker]],PreferredList[Bloomberg_ticker], PreferredList[Fund_balanced_exists])</f>
        <v>1</v>
      </c>
      <c r="F127" s="64" t="b">
        <f ca="1">_xlfn.XLOOKUP(InvestmentCase[[#This Row],[Bloomberg ticker]],PreferredList[Bloomberg_ticker], PreferredList[Fund_income_exists])</f>
        <v>1</v>
      </c>
      <c r="G127" s="64" t="b">
        <f ca="1">_xlfn.XLOOKUP(InvestmentCase[[#This Row],[Bloomberg ticker]],PreferredList[Bloomberg_ticker], PreferredList[Fund_htt_exists])</f>
        <v>1</v>
      </c>
      <c r="H127" s="64" t="b">
        <f ca="1">_xlfn.XLOOKUP(InvestmentCase[[#This Row],[Bloomberg ticker]],PreferredList[Bloomberg_ticker], PreferredList[Fund_smallercompanies_exists])</f>
        <v>1</v>
      </c>
      <c r="I127" s="64" t="b">
        <f ca="1">_xlfn.XLOOKUP(InvestmentCase[[#This Row],[Bloomberg ticker]],PreferredList[Bloomberg_ticker], PreferredList[Fund_emergingmarkets_exists])</f>
        <v>0</v>
      </c>
      <c r="J127" s="64" t="b">
        <f ca="1">_xlfn.XLOOKUP(InvestmentCase[[#This Row],[Bloomberg ticker]],PreferredList[Bloomberg_ticker], PreferredList[Fund_privateclient_or_AIM_exists])</f>
        <v>0</v>
      </c>
      <c r="K127" s="95" t="s">
        <v>868</v>
      </c>
      <c r="L127" s="95" t="s">
        <v>793</v>
      </c>
      <c r="M127" s="62" t="s">
        <v>762</v>
      </c>
      <c r="N127" s="62" t="s">
        <v>751</v>
      </c>
      <c r="O127" s="62" t="s">
        <v>999</v>
      </c>
      <c r="V127" s="89" t="str">
        <f>IF(_xlfn.XLOOKUP(InvestmentCase[[#This Row],[Bloomberg ticker]],'[3]4 Ratios log (START w. Macro)'!$D:$D,'[3]4 Ratios log (START w. Macro)'!$J:$J) = 0, "-", _xlfn.XLOOKUP(InvestmentCase[[#This Row],[Bloomberg ticker]],'[3]4 Ratios log (START w. Macro)'!$D:$D,'[3]4 Ratios log (START w. Macro)'!$J:$J))</f>
        <v>Hold</v>
      </c>
    </row>
    <row r="128" spans="1:22" ht="90" customHeight="1" x14ac:dyDescent="0.25">
      <c r="A128" s="61">
        <v>38408</v>
      </c>
      <c r="B128" s="62" t="s">
        <v>318</v>
      </c>
      <c r="C128" s="64" t="str">
        <f>_xlfn.XLOOKUP(InvestmentCase[[#This Row],[Bloomberg ticker]],PreferredList[Bloomberg_ticker],PreferredList[Security_name])</f>
        <v>TotalEnergies</v>
      </c>
      <c r="D128" s="71" t="b">
        <f ca="1">_xlfn.XLOOKUP(InvestmentCase[[#This Row],[Bloomberg ticker]],PreferredList[Bloomberg_ticker], PreferredList[Preferred_list_exists])</f>
        <v>1</v>
      </c>
      <c r="E128" s="64" t="b">
        <f ca="1">_xlfn.XLOOKUP(InvestmentCase[[#This Row],[Bloomberg ticker]],PreferredList[Bloomberg_ticker], PreferredList[Fund_balanced_exists])</f>
        <v>0</v>
      </c>
      <c r="F128" s="64" t="b">
        <f ca="1">_xlfn.XLOOKUP(InvestmentCase[[#This Row],[Bloomberg ticker]],PreferredList[Bloomberg_ticker], PreferredList[Fund_income_exists])</f>
        <v>1</v>
      </c>
      <c r="G128" s="64" t="b">
        <f ca="1">_xlfn.XLOOKUP(InvestmentCase[[#This Row],[Bloomberg ticker]],PreferredList[Bloomberg_ticker], PreferredList[Fund_htt_exists])</f>
        <v>1</v>
      </c>
      <c r="H128" s="64" t="b">
        <f ca="1">_xlfn.XLOOKUP(InvestmentCase[[#This Row],[Bloomberg ticker]],PreferredList[Bloomberg_ticker], PreferredList[Fund_smallercompanies_exists])</f>
        <v>0</v>
      </c>
      <c r="I128" s="64" t="b">
        <f ca="1">_xlfn.XLOOKUP(InvestmentCase[[#This Row],[Bloomberg ticker]],PreferredList[Bloomberg_ticker], PreferredList[Fund_emergingmarkets_exists])</f>
        <v>0</v>
      </c>
      <c r="J128" s="64" t="b">
        <f ca="1">_xlfn.XLOOKUP(InvestmentCase[[#This Row],[Bloomberg ticker]],PreferredList[Bloomberg_ticker], PreferredList[Fund_privateclient_or_AIM_exists])</f>
        <v>0</v>
      </c>
      <c r="K128" s="95" t="s">
        <v>923</v>
      </c>
      <c r="L128" s="95" t="s">
        <v>795</v>
      </c>
      <c r="M128" s="62" t="s">
        <v>762</v>
      </c>
      <c r="N128" s="62" t="s">
        <v>798</v>
      </c>
      <c r="O128" s="62" t="e">
        <v>#N/A</v>
      </c>
      <c r="V128" s="89" t="str">
        <f>IF(_xlfn.XLOOKUP(InvestmentCase[[#This Row],[Bloomberg ticker]],'[3]4 Ratios log (START w. Macro)'!$D:$D,'[3]4 Ratios log (START w. Macro)'!$J:$J) = 0, "-", _xlfn.XLOOKUP(InvestmentCase[[#This Row],[Bloomberg ticker]],'[3]4 Ratios log (START w. Macro)'!$D:$D,'[3]4 Ratios log (START w. Macro)'!$J:$J))</f>
        <v>Hold</v>
      </c>
    </row>
    <row r="129" spans="1:22" ht="90" customHeight="1" x14ac:dyDescent="0.25">
      <c r="A129" s="61">
        <v>38391</v>
      </c>
      <c r="B129" s="62" t="s">
        <v>341</v>
      </c>
      <c r="C129" s="64" t="str">
        <f>_xlfn.XLOOKUP(InvestmentCase[[#This Row],[Bloomberg ticker]],PreferredList[Bloomberg_ticker],PreferredList[Security_name])</f>
        <v>Rotork</v>
      </c>
      <c r="D129" s="71" t="b">
        <f ca="1">_xlfn.XLOOKUP(InvestmentCase[[#This Row],[Bloomberg ticker]],PreferredList[Bloomberg_ticker], PreferredList[Preferred_list_exists])</f>
        <v>1</v>
      </c>
      <c r="E129" s="64" t="b">
        <f ca="1">_xlfn.XLOOKUP(InvestmentCase[[#This Row],[Bloomberg ticker]],PreferredList[Bloomberg_ticker], PreferredList[Fund_balanced_exists])</f>
        <v>0</v>
      </c>
      <c r="F129" s="64" t="b">
        <f ca="1">_xlfn.XLOOKUP(InvestmentCase[[#This Row],[Bloomberg ticker]],PreferredList[Bloomberg_ticker], PreferredList[Fund_income_exists])</f>
        <v>0</v>
      </c>
      <c r="G129" s="64" t="b">
        <f ca="1">_xlfn.XLOOKUP(InvestmentCase[[#This Row],[Bloomberg ticker]],PreferredList[Bloomberg_ticker], PreferredList[Fund_htt_exists])</f>
        <v>0</v>
      </c>
      <c r="H129" s="64" t="b">
        <f ca="1">_xlfn.XLOOKUP(InvestmentCase[[#This Row],[Bloomberg ticker]],PreferredList[Bloomberg_ticker], PreferredList[Fund_smallercompanies_exists])</f>
        <v>1</v>
      </c>
      <c r="I129" s="64" t="b">
        <f ca="1">_xlfn.XLOOKUP(InvestmentCase[[#This Row],[Bloomberg ticker]],PreferredList[Bloomberg_ticker], PreferredList[Fund_emergingmarkets_exists])</f>
        <v>0</v>
      </c>
      <c r="J129" s="64" t="b">
        <f ca="1">_xlfn.XLOOKUP(InvestmentCase[[#This Row],[Bloomberg ticker]],PreferredList[Bloomberg_ticker], PreferredList[Fund_privateclient_or_AIM_exists])</f>
        <v>0</v>
      </c>
      <c r="K129" s="95" t="s">
        <v>801</v>
      </c>
      <c r="L129" s="95" t="s">
        <v>793</v>
      </c>
      <c r="M129" s="62" t="s">
        <v>762</v>
      </c>
      <c r="N129" s="62" t="s">
        <v>751</v>
      </c>
      <c r="O129" s="62" t="s">
        <v>929</v>
      </c>
      <c r="V129" s="89" t="str">
        <f>IF(_xlfn.XLOOKUP(InvestmentCase[[#This Row],[Bloomberg ticker]],'[3]4 Ratios log (START w. Macro)'!$D:$D,'[3]4 Ratios log (START w. Macro)'!$J:$J) = 0, "-", _xlfn.XLOOKUP(InvestmentCase[[#This Row],[Bloomberg ticker]],'[3]4 Ratios log (START w. Macro)'!$D:$D,'[3]4 Ratios log (START w. Macro)'!$J:$J))</f>
        <v>Hold</v>
      </c>
    </row>
    <row r="130" spans="1:22" ht="90" customHeight="1" x14ac:dyDescent="0.25">
      <c r="A130" s="61">
        <v>37799</v>
      </c>
      <c r="B130" s="62" t="s">
        <v>348</v>
      </c>
      <c r="C130" s="64" t="str">
        <f>_xlfn.XLOOKUP(InvestmentCase[[#This Row],[Bloomberg ticker]],PreferredList[Bloomberg_ticker],PreferredList[Security_name])</f>
        <v>Belimo</v>
      </c>
      <c r="D130" s="71" t="b">
        <f ca="1">_xlfn.XLOOKUP(InvestmentCase[[#This Row],[Bloomberg ticker]],PreferredList[Bloomberg_ticker], PreferredList[Preferred_list_exists])</f>
        <v>1</v>
      </c>
      <c r="E130" s="64" t="b">
        <f ca="1">_xlfn.XLOOKUP(InvestmentCase[[#This Row],[Bloomberg ticker]],PreferredList[Bloomberg_ticker], PreferredList[Fund_balanced_exists])</f>
        <v>0</v>
      </c>
      <c r="F130" s="64" t="b">
        <f ca="1">_xlfn.XLOOKUP(InvestmentCase[[#This Row],[Bloomberg ticker]],PreferredList[Bloomberg_ticker], PreferredList[Fund_income_exists])</f>
        <v>0</v>
      </c>
      <c r="G130" s="64" t="b">
        <f ca="1">_xlfn.XLOOKUP(InvestmentCase[[#This Row],[Bloomberg ticker]],PreferredList[Bloomberg_ticker], PreferredList[Fund_htt_exists])</f>
        <v>1</v>
      </c>
      <c r="H130" s="64" t="b">
        <f ca="1">_xlfn.XLOOKUP(InvestmentCase[[#This Row],[Bloomberg ticker]],PreferredList[Bloomberg_ticker], PreferredList[Fund_smallercompanies_exists])</f>
        <v>1</v>
      </c>
      <c r="I130" s="64" t="b">
        <f ca="1">_xlfn.XLOOKUP(InvestmentCase[[#This Row],[Bloomberg ticker]],PreferredList[Bloomberg_ticker], PreferredList[Fund_emergingmarkets_exists])</f>
        <v>0</v>
      </c>
      <c r="J130" s="64" t="b">
        <f ca="1">_xlfn.XLOOKUP(InvestmentCase[[#This Row],[Bloomberg ticker]],PreferredList[Bloomberg_ticker], PreferredList[Fund_privateclient_or_AIM_exists])</f>
        <v>0</v>
      </c>
      <c r="K130" s="95" t="s">
        <v>836</v>
      </c>
      <c r="L130" s="95" t="s">
        <v>793</v>
      </c>
      <c r="M130" s="62" t="s">
        <v>762</v>
      </c>
      <c r="N130" s="62" t="s">
        <v>742</v>
      </c>
      <c r="O130" s="62" t="s">
        <v>966</v>
      </c>
      <c r="V130" s="89" t="str">
        <f>IF(_xlfn.XLOOKUP(InvestmentCase[[#This Row],[Bloomberg ticker]],'[3]4 Ratios log (START w. Macro)'!$D:$D,'[3]4 Ratios log (START w. Macro)'!$J:$J) = 0, "-", _xlfn.XLOOKUP(InvestmentCase[[#This Row],[Bloomberg ticker]],'[3]4 Ratios log (START w. Macro)'!$D:$D,'[3]4 Ratios log (START w. Macro)'!$J:$J))</f>
        <v>-</v>
      </c>
    </row>
    <row r="131" spans="1:22" ht="90" customHeight="1" x14ac:dyDescent="0.25">
      <c r="A131" s="61">
        <v>37757</v>
      </c>
      <c r="B131" s="62" t="s">
        <v>361</v>
      </c>
      <c r="C131" s="64" t="str">
        <f>_xlfn.XLOOKUP(InvestmentCase[[#This Row],[Bloomberg ticker]],PreferredList[Bloomberg_ticker],PreferredList[Security_name])</f>
        <v>Helios Technologies</v>
      </c>
      <c r="D131" s="71" t="b">
        <f ca="1">_xlfn.XLOOKUP(InvestmentCase[[#This Row],[Bloomberg ticker]],PreferredList[Bloomberg_ticker], PreferredList[Preferred_list_exists])</f>
        <v>1</v>
      </c>
      <c r="E131" s="64" t="b">
        <f ca="1">_xlfn.XLOOKUP(InvestmentCase[[#This Row],[Bloomberg ticker]],PreferredList[Bloomberg_ticker], PreferredList[Fund_balanced_exists])</f>
        <v>0</v>
      </c>
      <c r="F131" s="64" t="b">
        <f ca="1">_xlfn.XLOOKUP(InvestmentCase[[#This Row],[Bloomberg ticker]],PreferredList[Bloomberg_ticker], PreferredList[Fund_income_exists])</f>
        <v>0</v>
      </c>
      <c r="G131" s="64" t="b">
        <f ca="1">_xlfn.XLOOKUP(InvestmentCase[[#This Row],[Bloomberg ticker]],PreferredList[Bloomberg_ticker], PreferredList[Fund_htt_exists])</f>
        <v>0</v>
      </c>
      <c r="H131" s="64" t="b">
        <f ca="1">_xlfn.XLOOKUP(InvestmentCase[[#This Row],[Bloomberg ticker]],PreferredList[Bloomberg_ticker], PreferredList[Fund_smallercompanies_exists])</f>
        <v>1</v>
      </c>
      <c r="I131" s="64" t="b">
        <f ca="1">_xlfn.XLOOKUP(InvestmentCase[[#This Row],[Bloomberg ticker]],PreferredList[Bloomberg_ticker], PreferredList[Fund_emergingmarkets_exists])</f>
        <v>0</v>
      </c>
      <c r="J131" s="64" t="b">
        <f ca="1">_xlfn.XLOOKUP(InvestmentCase[[#This Row],[Bloomberg ticker]],PreferredList[Bloomberg_ticker], PreferredList[Fund_privateclient_or_AIM_exists])</f>
        <v>0</v>
      </c>
      <c r="K131" s="95" t="s">
        <v>895</v>
      </c>
      <c r="L131" s="95" t="s">
        <v>793</v>
      </c>
      <c r="M131" s="62" t="s">
        <v>758</v>
      </c>
      <c r="N131" s="62" t="s">
        <v>751</v>
      </c>
      <c r="O131" s="62" t="s">
        <v>1028</v>
      </c>
      <c r="V131" s="89" t="str">
        <f>IF(_xlfn.XLOOKUP(InvestmentCase[[#This Row],[Bloomberg ticker]],'[3]4 Ratios log (START w. Macro)'!$D:$D,'[3]4 Ratios log (START w. Macro)'!$J:$J) = 0, "-", _xlfn.XLOOKUP(InvestmentCase[[#This Row],[Bloomberg ticker]],'[3]4 Ratios log (START w. Macro)'!$D:$D,'[3]4 Ratios log (START w. Macro)'!$J:$J))</f>
        <v>Hold</v>
      </c>
    </row>
    <row r="132" spans="1:22" ht="90" customHeight="1" x14ac:dyDescent="0.25">
      <c r="A132" s="61">
        <v>37753</v>
      </c>
      <c r="B132" s="62" t="s">
        <v>314</v>
      </c>
      <c r="C132" s="64" t="str">
        <f>_xlfn.XLOOKUP(InvestmentCase[[#This Row],[Bloomberg ticker]],PreferredList[Bloomberg_ticker],PreferredList[Security_name])</f>
        <v>Kuehne &amp; Nagel</v>
      </c>
      <c r="D132" s="71" t="b">
        <f ca="1">_xlfn.XLOOKUP(InvestmentCase[[#This Row],[Bloomberg ticker]],PreferredList[Bloomberg_ticker], PreferredList[Preferred_list_exists])</f>
        <v>1</v>
      </c>
      <c r="E132" s="64" t="b">
        <f ca="1">_xlfn.XLOOKUP(InvestmentCase[[#This Row],[Bloomberg ticker]],PreferredList[Bloomberg_ticker], PreferredList[Fund_balanced_exists])</f>
        <v>0</v>
      </c>
      <c r="F132" s="64" t="b">
        <f ca="1">_xlfn.XLOOKUP(InvestmentCase[[#This Row],[Bloomberg ticker]],PreferredList[Bloomberg_ticker], PreferredList[Fund_income_exists])</f>
        <v>1</v>
      </c>
      <c r="G132" s="64" t="b">
        <f ca="1">_xlfn.XLOOKUP(InvestmentCase[[#This Row],[Bloomberg ticker]],PreferredList[Bloomberg_ticker], PreferredList[Fund_htt_exists])</f>
        <v>0</v>
      </c>
      <c r="H132" s="64" t="b">
        <f ca="1">_xlfn.XLOOKUP(InvestmentCase[[#This Row],[Bloomberg ticker]],PreferredList[Bloomberg_ticker], PreferredList[Fund_smallercompanies_exists])</f>
        <v>0</v>
      </c>
      <c r="I132" s="64" t="b">
        <f ca="1">_xlfn.XLOOKUP(InvestmentCase[[#This Row],[Bloomberg ticker]],PreferredList[Bloomberg_ticker], PreferredList[Fund_emergingmarkets_exists])</f>
        <v>0</v>
      </c>
      <c r="J132" s="64" t="b">
        <f ca="1">_xlfn.XLOOKUP(InvestmentCase[[#This Row],[Bloomberg ticker]],PreferredList[Bloomberg_ticker], PreferredList[Fund_privateclient_or_AIM_exists])</f>
        <v>0</v>
      </c>
      <c r="K132" s="95" t="s">
        <v>855</v>
      </c>
      <c r="L132" s="95" t="s">
        <v>793</v>
      </c>
      <c r="M132" s="62" t="s">
        <v>758</v>
      </c>
      <c r="N132" s="62" t="s">
        <v>798</v>
      </c>
      <c r="O132" s="62" t="s">
        <v>986</v>
      </c>
      <c r="V132" s="89" t="str">
        <f>IF(_xlfn.XLOOKUP(InvestmentCase[[#This Row],[Bloomberg ticker]],'[3]4 Ratios log (START w. Macro)'!$D:$D,'[3]4 Ratios log (START w. Macro)'!$J:$J) = 0, "-", _xlfn.XLOOKUP(InvestmentCase[[#This Row],[Bloomberg ticker]],'[3]4 Ratios log (START w. Macro)'!$D:$D,'[3]4 Ratios log (START w. Macro)'!$J:$J))</f>
        <v>Hold</v>
      </c>
    </row>
    <row r="133" spans="1:22" ht="90" customHeight="1" x14ac:dyDescent="0.25">
      <c r="A133" s="61">
        <v>37725</v>
      </c>
      <c r="B133" s="62" t="s">
        <v>307</v>
      </c>
      <c r="C133" s="64" t="str">
        <f>_xlfn.XLOOKUP(InvestmentCase[[#This Row],[Bloomberg ticker]],PreferredList[Bloomberg_ticker],PreferredList[Security_name])</f>
        <v>National Grid</v>
      </c>
      <c r="D133" s="71" t="b">
        <f ca="1">_xlfn.XLOOKUP(InvestmentCase[[#This Row],[Bloomberg ticker]],PreferredList[Bloomberg_ticker], PreferredList[Preferred_list_exists])</f>
        <v>1</v>
      </c>
      <c r="E133" s="64" t="b">
        <f ca="1">_xlfn.XLOOKUP(InvestmentCase[[#This Row],[Bloomberg ticker]],PreferredList[Bloomberg_ticker], PreferredList[Fund_balanced_exists])</f>
        <v>0</v>
      </c>
      <c r="F133" s="64" t="b">
        <f ca="1">_xlfn.XLOOKUP(InvestmentCase[[#This Row],[Bloomberg ticker]],PreferredList[Bloomberg_ticker], PreferredList[Fund_income_exists])</f>
        <v>1</v>
      </c>
      <c r="G133" s="64" t="b">
        <f ca="1">_xlfn.XLOOKUP(InvestmentCase[[#This Row],[Bloomberg ticker]],PreferredList[Bloomberg_ticker], PreferredList[Fund_htt_exists])</f>
        <v>0</v>
      </c>
      <c r="H133" s="64" t="b">
        <f ca="1">_xlfn.XLOOKUP(InvestmentCase[[#This Row],[Bloomberg ticker]],PreferredList[Bloomberg_ticker], PreferredList[Fund_smallercompanies_exists])</f>
        <v>0</v>
      </c>
      <c r="I133" s="64" t="b">
        <f ca="1">_xlfn.XLOOKUP(InvestmentCase[[#This Row],[Bloomberg ticker]],PreferredList[Bloomberg_ticker], PreferredList[Fund_emergingmarkets_exists])</f>
        <v>0</v>
      </c>
      <c r="J133" s="64" t="b">
        <f ca="1">_xlfn.XLOOKUP(InvestmentCase[[#This Row],[Bloomberg ticker]],PreferredList[Bloomberg_ticker], PreferredList[Fund_privateclient_or_AIM_exists])</f>
        <v>0</v>
      </c>
      <c r="K133" s="95" t="s">
        <v>896</v>
      </c>
      <c r="L133" s="95" t="s">
        <v>796</v>
      </c>
      <c r="M133" s="62" t="s">
        <v>762</v>
      </c>
      <c r="N133" s="62" t="s">
        <v>799</v>
      </c>
      <c r="O133" s="62" t="s">
        <v>1029</v>
      </c>
      <c r="V133" s="89" t="str">
        <f>IF(_xlfn.XLOOKUP(InvestmentCase[[#This Row],[Bloomberg ticker]],'[3]4 Ratios log (START w. Macro)'!$D:$D,'[3]4 Ratios log (START w. Macro)'!$J:$J) = 0, "-", _xlfn.XLOOKUP(InvestmentCase[[#This Row],[Bloomberg ticker]],'[3]4 Ratios log (START w. Macro)'!$D:$D,'[3]4 Ratios log (START w. Macro)'!$J:$J))</f>
        <v>Hold</v>
      </c>
    </row>
    <row r="134" spans="1:22" ht="90" customHeight="1" x14ac:dyDescent="0.25">
      <c r="A134" s="61">
        <v>37621</v>
      </c>
      <c r="B134" s="62" t="s">
        <v>334</v>
      </c>
      <c r="C134" s="64" t="str">
        <f>_xlfn.XLOOKUP(InvestmentCase[[#This Row],[Bloomberg ticker]],PreferredList[Bloomberg_ticker],PreferredList[Security_name])</f>
        <v>National Retail Properties Inc</v>
      </c>
      <c r="D134" s="71" t="b">
        <f ca="1">_xlfn.XLOOKUP(InvestmentCase[[#This Row],[Bloomberg ticker]],PreferredList[Bloomberg_ticker], PreferredList[Preferred_list_exists])</f>
        <v>1</v>
      </c>
      <c r="E134" s="64" t="b">
        <f ca="1">_xlfn.XLOOKUP(InvestmentCase[[#This Row],[Bloomberg ticker]],PreferredList[Bloomberg_ticker], PreferredList[Fund_balanced_exists])</f>
        <v>0</v>
      </c>
      <c r="F134" s="64" t="b">
        <f ca="1">_xlfn.XLOOKUP(InvestmentCase[[#This Row],[Bloomberg ticker]],PreferredList[Bloomberg_ticker], PreferredList[Fund_income_exists])</f>
        <v>1</v>
      </c>
      <c r="G134" s="64" t="b">
        <f ca="1">_xlfn.XLOOKUP(InvestmentCase[[#This Row],[Bloomberg ticker]],PreferredList[Bloomberg_ticker], PreferredList[Fund_htt_exists])</f>
        <v>0</v>
      </c>
      <c r="H134" s="64" t="b">
        <f ca="1">_xlfn.XLOOKUP(InvestmentCase[[#This Row],[Bloomberg ticker]],PreferredList[Bloomberg_ticker], PreferredList[Fund_smallercompanies_exists])</f>
        <v>0</v>
      </c>
      <c r="I134" s="64" t="b">
        <f ca="1">_xlfn.XLOOKUP(InvestmentCase[[#This Row],[Bloomberg ticker]],PreferredList[Bloomberg_ticker], PreferredList[Fund_emergingmarkets_exists])</f>
        <v>0</v>
      </c>
      <c r="J134" s="64" t="b">
        <f ca="1">_xlfn.XLOOKUP(InvestmentCase[[#This Row],[Bloomberg ticker]],PreferredList[Bloomberg_ticker], PreferredList[Fund_privateclient_or_AIM_exists])</f>
        <v>0</v>
      </c>
      <c r="K134" s="95" t="s">
        <v>897</v>
      </c>
      <c r="L134" s="95" t="s">
        <v>792</v>
      </c>
      <c r="M134" s="62" t="s">
        <v>750</v>
      </c>
      <c r="N134" s="62" t="s">
        <v>799</v>
      </c>
      <c r="O134" s="62" t="s">
        <v>1030</v>
      </c>
      <c r="V134" s="89" t="str">
        <f>IF(_xlfn.XLOOKUP(InvestmentCase[[#This Row],[Bloomberg ticker]],'[3]4 Ratios log (START w. Macro)'!$D:$D,'[3]4 Ratios log (START w. Macro)'!$J:$J) = 0, "-", _xlfn.XLOOKUP(InvestmentCase[[#This Row],[Bloomberg ticker]],'[3]4 Ratios log (START w. Macro)'!$D:$D,'[3]4 Ratios log (START w. Macro)'!$J:$J))</f>
        <v>Hold</v>
      </c>
    </row>
    <row r="135" spans="1:22" ht="90" customHeight="1" x14ac:dyDescent="0.25">
      <c r="A135" s="61">
        <v>37560</v>
      </c>
      <c r="B135" s="62" t="s">
        <v>332</v>
      </c>
      <c r="C135" s="64" t="str">
        <f>_xlfn.XLOOKUP(InvestmentCase[[#This Row],[Bloomberg ticker]],PreferredList[Bloomberg_ticker],PreferredList[Security_name])</f>
        <v xml:space="preserve">Mettler Toledo </v>
      </c>
      <c r="D135" s="71" t="b">
        <f ca="1">_xlfn.XLOOKUP(InvestmentCase[[#This Row],[Bloomberg ticker]],PreferredList[Bloomberg_ticker], PreferredList[Preferred_list_exists])</f>
        <v>1</v>
      </c>
      <c r="E135" s="64" t="b">
        <f ca="1">_xlfn.XLOOKUP(InvestmentCase[[#This Row],[Bloomberg ticker]],PreferredList[Bloomberg_ticker], PreferredList[Fund_balanced_exists])</f>
        <v>1</v>
      </c>
      <c r="F135" s="64" t="b">
        <f ca="1">_xlfn.XLOOKUP(InvestmentCase[[#This Row],[Bloomberg ticker]],PreferredList[Bloomberg_ticker], PreferredList[Fund_income_exists])</f>
        <v>0</v>
      </c>
      <c r="G135" s="64" t="b">
        <f ca="1">_xlfn.XLOOKUP(InvestmentCase[[#This Row],[Bloomberg ticker]],PreferredList[Bloomberg_ticker], PreferredList[Fund_htt_exists])</f>
        <v>1</v>
      </c>
      <c r="H135" s="64" t="b">
        <f ca="1">_xlfn.XLOOKUP(InvestmentCase[[#This Row],[Bloomberg ticker]],PreferredList[Bloomberg_ticker], PreferredList[Fund_smallercompanies_exists])</f>
        <v>0</v>
      </c>
      <c r="I135" s="64" t="b">
        <f ca="1">_xlfn.XLOOKUP(InvestmentCase[[#This Row],[Bloomberg ticker]],PreferredList[Bloomberg_ticker], PreferredList[Fund_emergingmarkets_exists])</f>
        <v>0</v>
      </c>
      <c r="J135" s="64" t="b">
        <f ca="1">_xlfn.XLOOKUP(InvestmentCase[[#This Row],[Bloomberg ticker]],PreferredList[Bloomberg_ticker], PreferredList[Fund_privateclient_or_AIM_exists])</f>
        <v>0</v>
      </c>
      <c r="K135" s="95" t="s">
        <v>893</v>
      </c>
      <c r="L135" s="95" t="s">
        <v>789</v>
      </c>
      <c r="M135" s="62" t="s">
        <v>761</v>
      </c>
      <c r="N135" s="62" t="s">
        <v>798</v>
      </c>
      <c r="O135" s="62" t="s">
        <v>1026</v>
      </c>
      <c r="V135" s="89" t="str">
        <f>IF(_xlfn.XLOOKUP(InvestmentCase[[#This Row],[Bloomberg ticker]],'[3]4 Ratios log (START w. Macro)'!$D:$D,'[3]4 Ratios log (START w. Macro)'!$J:$J) = 0, "-", _xlfn.XLOOKUP(InvestmentCase[[#This Row],[Bloomberg ticker]],'[3]4 Ratios log (START w. Macro)'!$D:$D,'[3]4 Ratios log (START w. Macro)'!$J:$J))</f>
        <v>Hold</v>
      </c>
    </row>
    <row r="136" spans="1:22" ht="90" customHeight="1" x14ac:dyDescent="0.25">
      <c r="A136" s="61">
        <v>37376</v>
      </c>
      <c r="B136" s="62" t="s">
        <v>330</v>
      </c>
      <c r="C136" s="64" t="str">
        <f>_xlfn.XLOOKUP(InvestmentCase[[#This Row],[Bloomberg ticker]],PreferredList[Bloomberg_ticker],PreferredList[Security_name])</f>
        <v>Ecolab</v>
      </c>
      <c r="D136" s="71" t="b">
        <f ca="1">_xlfn.XLOOKUP(InvestmentCase[[#This Row],[Bloomberg ticker]],PreferredList[Bloomberg_ticker], PreferredList[Preferred_list_exists])</f>
        <v>1</v>
      </c>
      <c r="E136" s="64" t="b">
        <f ca="1">_xlfn.XLOOKUP(InvestmentCase[[#This Row],[Bloomberg ticker]],PreferredList[Bloomberg_ticker], PreferredList[Fund_balanced_exists])</f>
        <v>1</v>
      </c>
      <c r="F136" s="64" t="b">
        <f ca="1">_xlfn.XLOOKUP(InvestmentCase[[#This Row],[Bloomberg ticker]],PreferredList[Bloomberg_ticker], PreferredList[Fund_income_exists])</f>
        <v>0</v>
      </c>
      <c r="G136" s="64" t="b">
        <f ca="1">_xlfn.XLOOKUP(InvestmentCase[[#This Row],[Bloomberg ticker]],PreferredList[Bloomberg_ticker], PreferredList[Fund_htt_exists])</f>
        <v>1</v>
      </c>
      <c r="H136" s="64" t="b">
        <f ca="1">_xlfn.XLOOKUP(InvestmentCase[[#This Row],[Bloomberg ticker]],PreferredList[Bloomberg_ticker], PreferredList[Fund_smallercompanies_exists])</f>
        <v>0</v>
      </c>
      <c r="I136" s="64" t="b">
        <f ca="1">_xlfn.XLOOKUP(InvestmentCase[[#This Row],[Bloomberg ticker]],PreferredList[Bloomberg_ticker], PreferredList[Fund_emergingmarkets_exists])</f>
        <v>0</v>
      </c>
      <c r="J136" s="64" t="b">
        <f ca="1">_xlfn.XLOOKUP(InvestmentCase[[#This Row],[Bloomberg ticker]],PreferredList[Bloomberg_ticker], PreferredList[Fund_privateclient_or_AIM_exists])</f>
        <v>0</v>
      </c>
      <c r="K136" s="95" t="s">
        <v>828</v>
      </c>
      <c r="L136" s="95" t="s">
        <v>790</v>
      </c>
      <c r="M136" s="62" t="s">
        <v>763</v>
      </c>
      <c r="N136" s="62" t="s">
        <v>751</v>
      </c>
      <c r="O136" s="62" t="s">
        <v>958</v>
      </c>
      <c r="V136" s="89" t="str">
        <f>IF(_xlfn.XLOOKUP(InvestmentCase[[#This Row],[Bloomberg ticker]],'[3]4 Ratios log (START w. Macro)'!$D:$D,'[3]4 Ratios log (START w. Macro)'!$J:$J) = 0, "-", _xlfn.XLOOKUP(InvestmentCase[[#This Row],[Bloomberg ticker]],'[3]4 Ratios log (START w. Macro)'!$D:$D,'[3]4 Ratios log (START w. Macro)'!$J:$J))</f>
        <v>Hold</v>
      </c>
    </row>
    <row r="137" spans="1:22" ht="90" customHeight="1" x14ac:dyDescent="0.25">
      <c r="A137" s="61">
        <v>36646</v>
      </c>
      <c r="B137" s="62" t="s">
        <v>1054</v>
      </c>
      <c r="C137" s="64" t="str">
        <f>_xlfn.XLOOKUP(InvestmentCase[[#This Row],[Bloomberg ticker]],PreferredList[Bloomberg_ticker],PreferredList[Security_name])</f>
        <v>SAP</v>
      </c>
      <c r="D137" s="71" t="b">
        <f ca="1">_xlfn.XLOOKUP(InvestmentCase[[#This Row],[Bloomberg ticker]],PreferredList[Bloomberg_ticker], PreferredList[Preferred_list_exists])</f>
        <v>1</v>
      </c>
      <c r="E137" s="64" t="b">
        <f ca="1">_xlfn.XLOOKUP(InvestmentCase[[#This Row],[Bloomberg ticker]],PreferredList[Bloomberg_ticker], PreferredList[Fund_balanced_exists])</f>
        <v>1</v>
      </c>
      <c r="F137" s="64" t="b">
        <f ca="1">_xlfn.XLOOKUP(InvestmentCase[[#This Row],[Bloomberg ticker]],PreferredList[Bloomberg_ticker], PreferredList[Fund_income_exists])</f>
        <v>0</v>
      </c>
      <c r="G137" s="64" t="b">
        <f ca="1">_xlfn.XLOOKUP(InvestmentCase[[#This Row],[Bloomberg ticker]],PreferredList[Bloomberg_ticker], PreferredList[Fund_htt_exists])</f>
        <v>1</v>
      </c>
      <c r="H137" s="64" t="b">
        <f ca="1">_xlfn.XLOOKUP(InvestmentCase[[#This Row],[Bloomberg ticker]],PreferredList[Bloomberg_ticker], PreferredList[Fund_smallercompanies_exists])</f>
        <v>0</v>
      </c>
      <c r="I137" s="64" t="b">
        <f ca="1">_xlfn.XLOOKUP(InvestmentCase[[#This Row],[Bloomberg ticker]],PreferredList[Bloomberg_ticker], PreferredList[Fund_emergingmarkets_exists])</f>
        <v>0</v>
      </c>
      <c r="J137" s="64" t="b">
        <f ca="1">_xlfn.XLOOKUP(InvestmentCase[[#This Row],[Bloomberg ticker]],PreferredList[Bloomberg_ticker], PreferredList[Fund_privateclient_or_AIM_exists])</f>
        <v>0</v>
      </c>
      <c r="K137" s="95" t="s">
        <v>928</v>
      </c>
      <c r="L137" s="95" t="s">
        <v>788</v>
      </c>
      <c r="M137" s="62" t="s">
        <v>1045</v>
      </c>
      <c r="N137" s="62" t="s">
        <v>751</v>
      </c>
      <c r="O137" s="62" t="e">
        <v>#N/A</v>
      </c>
      <c r="V137" s="89" t="str">
        <f>IF(_xlfn.XLOOKUP(InvestmentCase[[#This Row],[Bloomberg ticker]],'[3]4 Ratios log (START w. Macro)'!$D:$D,'[3]4 Ratios log (START w. Macro)'!$J:$J) = 0, "-", _xlfn.XLOOKUP(InvestmentCase[[#This Row],[Bloomberg ticker]],'[3]4 Ratios log (START w. Macro)'!$D:$D,'[3]4 Ratios log (START w. Macro)'!$J:$J))</f>
        <v>Hold</v>
      </c>
    </row>
    <row r="138" spans="1:22" ht="90" customHeight="1" x14ac:dyDescent="0.25">
      <c r="A138" s="61">
        <v>35915</v>
      </c>
      <c r="B138" s="62" t="s">
        <v>309</v>
      </c>
      <c r="C138" s="64" t="str">
        <f>_xlfn.XLOOKUP(InvestmentCase[[#This Row],[Bloomberg ticker]],PreferredList[Bloomberg_ticker],PreferredList[Security_name])</f>
        <v>Rio Tinto</v>
      </c>
      <c r="D138" s="71" t="b">
        <f ca="1">_xlfn.XLOOKUP(InvestmentCase[[#This Row],[Bloomberg ticker]],PreferredList[Bloomberg_ticker], PreferredList[Preferred_list_exists])</f>
        <v>1</v>
      </c>
      <c r="E138" s="64" t="b">
        <f ca="1">_xlfn.XLOOKUP(InvestmentCase[[#This Row],[Bloomberg ticker]],PreferredList[Bloomberg_ticker], PreferredList[Fund_balanced_exists])</f>
        <v>1</v>
      </c>
      <c r="F138" s="64" t="b">
        <f ca="1">_xlfn.XLOOKUP(InvestmentCase[[#This Row],[Bloomberg ticker]],PreferredList[Bloomberg_ticker], PreferredList[Fund_income_exists])</f>
        <v>1</v>
      </c>
      <c r="G138" s="64" t="b">
        <f ca="1">_xlfn.XLOOKUP(InvestmentCase[[#This Row],[Bloomberg ticker]],PreferredList[Bloomberg_ticker], PreferredList[Fund_htt_exists])</f>
        <v>1</v>
      </c>
      <c r="H138" s="64" t="b">
        <f ca="1">_xlfn.XLOOKUP(InvestmentCase[[#This Row],[Bloomberg ticker]],PreferredList[Bloomberg_ticker], PreferredList[Fund_smallercompanies_exists])</f>
        <v>0</v>
      </c>
      <c r="I138" s="64" t="b">
        <f ca="1">_xlfn.XLOOKUP(InvestmentCase[[#This Row],[Bloomberg ticker]],PreferredList[Bloomberg_ticker], PreferredList[Fund_emergingmarkets_exists])</f>
        <v>0</v>
      </c>
      <c r="J138" s="64" t="b">
        <f ca="1">_xlfn.XLOOKUP(InvestmentCase[[#This Row],[Bloomberg ticker]],PreferredList[Bloomberg_ticker], PreferredList[Fund_privateclient_or_AIM_exists])</f>
        <v>0</v>
      </c>
      <c r="K138" s="95" t="s">
        <v>894</v>
      </c>
      <c r="L138" s="95" t="s">
        <v>790</v>
      </c>
      <c r="M138" s="62" t="s">
        <v>762</v>
      </c>
      <c r="N138" s="62" t="s">
        <v>798</v>
      </c>
      <c r="O138" s="62" t="s">
        <v>1027</v>
      </c>
      <c r="V138" s="89" t="str">
        <f>IF(_xlfn.XLOOKUP(InvestmentCase[[#This Row],[Bloomberg ticker]],'[3]4 Ratios log (START w. Macro)'!$D:$D,'[3]4 Ratios log (START w. Macro)'!$J:$J) = 0, "-", _xlfn.XLOOKUP(InvestmentCase[[#This Row],[Bloomberg ticker]],'[3]4 Ratios log (START w. Macro)'!$D:$D,'[3]4 Ratios log (START w. Macro)'!$J:$J))</f>
        <v>Hold</v>
      </c>
    </row>
    <row r="139" spans="1:22" ht="90" customHeight="1" x14ac:dyDescent="0.25">
      <c r="A139" s="61">
        <v>34089</v>
      </c>
      <c r="B139" s="62" t="s">
        <v>700</v>
      </c>
      <c r="C139" s="64" t="str">
        <f>_xlfn.XLOOKUP(InvestmentCase[[#This Row],[Bloomberg ticker]],PreferredList[Bloomberg_ticker],PreferredList[Security_name])</f>
        <v>Abbott Laboratories</v>
      </c>
      <c r="D139" s="71" t="b">
        <f ca="1">_xlfn.XLOOKUP(InvestmentCase[[#This Row],[Bloomberg ticker]],PreferredList[Bloomberg_ticker], PreferredList[Preferred_list_exists])</f>
        <v>1</v>
      </c>
      <c r="E139" s="64" t="b">
        <f ca="1">_xlfn.XLOOKUP(InvestmentCase[[#This Row],[Bloomberg ticker]],PreferredList[Bloomberg_ticker], PreferredList[Fund_balanced_exists])</f>
        <v>1</v>
      </c>
      <c r="F139" s="64" t="b">
        <f ca="1">_xlfn.XLOOKUP(InvestmentCase[[#This Row],[Bloomberg ticker]],PreferredList[Bloomberg_ticker], PreferredList[Fund_income_exists])</f>
        <v>0</v>
      </c>
      <c r="G139" s="64" t="b">
        <f ca="1">_xlfn.XLOOKUP(InvestmentCase[[#This Row],[Bloomberg ticker]],PreferredList[Bloomberg_ticker], PreferredList[Fund_htt_exists])</f>
        <v>0</v>
      </c>
      <c r="H139" s="64" t="b">
        <f ca="1">_xlfn.XLOOKUP(InvestmentCase[[#This Row],[Bloomberg ticker]],PreferredList[Bloomberg_ticker], PreferredList[Fund_smallercompanies_exists])</f>
        <v>0</v>
      </c>
      <c r="I139" s="64" t="b">
        <f ca="1">_xlfn.XLOOKUP(InvestmentCase[[#This Row],[Bloomberg ticker]],PreferredList[Bloomberg_ticker], PreferredList[Fund_emergingmarkets_exists])</f>
        <v>0</v>
      </c>
      <c r="J139" s="64" t="b">
        <f ca="1">_xlfn.XLOOKUP(InvestmentCase[[#This Row],[Bloomberg ticker]],PreferredList[Bloomberg_ticker], PreferredList[Fund_privateclient_or_AIM_exists])</f>
        <v>0</v>
      </c>
      <c r="K139" s="95" t="s">
        <v>898</v>
      </c>
      <c r="L139" s="95" t="s">
        <v>789</v>
      </c>
      <c r="M139" s="62" t="s">
        <v>761</v>
      </c>
      <c r="N139" s="62" t="s">
        <v>751</v>
      </c>
      <c r="O139" s="62" t="s">
        <v>1031</v>
      </c>
      <c r="V139" s="89" t="str">
        <f>IF(_xlfn.XLOOKUP(InvestmentCase[[#This Row],[Bloomberg ticker]],'[3]4 Ratios log (START w. Macro)'!$D:$D,'[3]4 Ratios log (START w. Macro)'!$J:$J) = 0, "-", _xlfn.XLOOKUP(InvestmentCase[[#This Row],[Bloomberg ticker]],'[3]4 Ratios log (START w. Macro)'!$D:$D,'[3]4 Ratios log (START w. Macro)'!$J:$J))</f>
        <v>Hold</v>
      </c>
    </row>
    <row r="140" spans="1:22" ht="90" customHeight="1" x14ac:dyDescent="0.25">
      <c r="A140" s="61">
        <v>32993</v>
      </c>
      <c r="B140" s="62" t="s">
        <v>531</v>
      </c>
      <c r="C140" s="64" t="str">
        <f>_xlfn.XLOOKUP(InvestmentCase[[#This Row],[Bloomberg ticker]],PreferredList[Bloomberg_ticker],PreferredList[Security_name])</f>
        <v>Shell</v>
      </c>
      <c r="D140" s="71" t="b">
        <f ca="1">_xlfn.XLOOKUP(InvestmentCase[[#This Row],[Bloomberg ticker]],PreferredList[Bloomberg_ticker], PreferredList[Preferred_list_exists])</f>
        <v>1</v>
      </c>
      <c r="E140" s="64" t="b">
        <f ca="1">_xlfn.XLOOKUP(InvestmentCase[[#This Row],[Bloomberg ticker]],PreferredList[Bloomberg_ticker], PreferredList[Fund_balanced_exists])</f>
        <v>1</v>
      </c>
      <c r="F140" s="64" t="b">
        <f ca="1">_xlfn.XLOOKUP(InvestmentCase[[#This Row],[Bloomberg ticker]],PreferredList[Bloomberg_ticker], PreferredList[Fund_income_exists])</f>
        <v>1</v>
      </c>
      <c r="G140" s="64" t="b">
        <f ca="1">_xlfn.XLOOKUP(InvestmentCase[[#This Row],[Bloomberg ticker]],PreferredList[Bloomberg_ticker], PreferredList[Fund_htt_exists])</f>
        <v>0</v>
      </c>
      <c r="H140" s="64" t="b">
        <f ca="1">_xlfn.XLOOKUP(InvestmentCase[[#This Row],[Bloomberg ticker]],PreferredList[Bloomberg_ticker], PreferredList[Fund_smallercompanies_exists])</f>
        <v>0</v>
      </c>
      <c r="I140" s="64" t="b">
        <f ca="1">_xlfn.XLOOKUP(InvestmentCase[[#This Row],[Bloomberg ticker]],PreferredList[Bloomberg_ticker], PreferredList[Fund_emergingmarkets_exists])</f>
        <v>0</v>
      </c>
      <c r="J140" s="64" t="b">
        <f ca="1">_xlfn.XLOOKUP(InvestmentCase[[#This Row],[Bloomberg ticker]],PreferredList[Bloomberg_ticker], PreferredList[Fund_privateclient_or_AIM_exists])</f>
        <v>0</v>
      </c>
      <c r="K140" s="95" t="s">
        <v>1336</v>
      </c>
      <c r="L140" s="95" t="s">
        <v>795</v>
      </c>
      <c r="M140" s="62" t="s">
        <v>762</v>
      </c>
      <c r="N140" s="62" t="s">
        <v>799</v>
      </c>
      <c r="O140" s="62" t="e">
        <v>#N/A</v>
      </c>
      <c r="V140" s="89" t="str">
        <f>IF(_xlfn.XLOOKUP(InvestmentCase[[#This Row],[Bloomberg ticker]],'[3]4 Ratios log (START w. Macro)'!$D:$D,'[3]4 Ratios log (START w. Macro)'!$J:$J) = 0, "-", _xlfn.XLOOKUP(InvestmentCase[[#This Row],[Bloomberg ticker]],'[3]4 Ratios log (START w. Macro)'!$D:$D,'[3]4 Ratios log (START w. Macro)'!$J:$J))</f>
        <v>Hold</v>
      </c>
    </row>
  </sheetData>
  <conditionalFormatting sqref="D1:D140">
    <cfRule type="containsText" dxfId="30" priority="7" operator="containsText" text="TRUE">
      <formula>NOT(ISERROR(SEARCH("TRUE",D1)))</formula>
    </cfRule>
  </conditionalFormatting>
  <conditionalFormatting sqref="C141:C1048576 E1:E140">
    <cfRule type="containsText" dxfId="29" priority="6" operator="containsText" text="TRUE">
      <formula>NOT(ISERROR(SEARCH("TRUE",C1)))</formula>
    </cfRule>
  </conditionalFormatting>
  <conditionalFormatting sqref="D141:D1048576 F1:F140">
    <cfRule type="containsText" dxfId="28" priority="5" operator="containsText" text="TRUE">
      <formula>NOT(ISERROR(SEARCH("TRUE",D1)))</formula>
    </cfRule>
  </conditionalFormatting>
  <conditionalFormatting sqref="E141:E1048576 G1:G140">
    <cfRule type="containsText" dxfId="27" priority="4" operator="containsText" text="TRUE">
      <formula>NOT(ISERROR(SEARCH("TRUE",E1)))</formula>
    </cfRule>
  </conditionalFormatting>
  <conditionalFormatting sqref="F141:F1048576 H1:H140">
    <cfRule type="containsText" dxfId="26" priority="3" operator="containsText" text="TRUE">
      <formula>NOT(ISERROR(SEARCH("TRUE",F1)))</formula>
    </cfRule>
  </conditionalFormatting>
  <conditionalFormatting sqref="G141:G1048576 I1:I140">
    <cfRule type="containsText" dxfId="25" priority="2" operator="containsText" text="TRUE">
      <formula>NOT(ISERROR(SEARCH("TRUE",G1)))</formula>
    </cfRule>
  </conditionalFormatting>
  <conditionalFormatting sqref="H141:H1048576 J6 J7:L140 K2:L140 J1:L5">
    <cfRule type="containsText" dxfId="24" priority="1" operator="containsText" text="TRUE">
      <formula>NOT(ISERROR(SEARCH("TRUE",H1)))</formula>
    </cfRule>
  </conditionalFormatting>
  <dataValidations count="2">
    <dataValidation type="list" allowBlank="1" showInputMessage="1" showErrorMessage="1" sqref="N2:N140" xr:uid="{2139C43C-7963-45D0-BFC0-E70337DD0D82}">
      <formula1>"Growth, Steady growth, Growth with income, Growing income, Income"</formula1>
    </dataValidation>
    <dataValidation type="list" allowBlank="1" showInputMessage="1" showErrorMessage="1" sqref="M2:M140" xr:uid="{AA725002-7D3F-4809-BD52-183D54E7F2AC}">
      <formula1>"Demographics (rising middle class), Digitisation, Energy transition, Industry enablers, Healthcare, Other high quality business"</formula1>
    </dataValidation>
  </dataValidations>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 Preferred List (Summary)</vt:lpstr>
      <vt:lpstr>1 Preferred List (Data)</vt:lpstr>
      <vt:lpstr>3 Investment Case log</vt:lpstr>
      <vt:lpstr>'2 Preferred List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Sheddon</dc:creator>
  <cp:lastModifiedBy>Vincent Wong</cp:lastModifiedBy>
  <cp:lastPrinted>2022-05-26T11:24:06Z</cp:lastPrinted>
  <dcterms:created xsi:type="dcterms:W3CDTF">2022-05-10T18:38:26Z</dcterms:created>
  <dcterms:modified xsi:type="dcterms:W3CDTF">2023-02-10T10:02:07Z</dcterms:modified>
</cp:coreProperties>
</file>