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dd\Documents\MyLearning\Data Science\DS Projects\Equity research dashboard\Version 2 (May 2022)\"/>
    </mc:Choice>
  </mc:AlternateContent>
  <xr:revisionPtr revIDLastSave="0" documentId="13_ncr:1_{921C96E6-A33F-4E7E-8F20-675A53D21727}" xr6:coauthVersionLast="47" xr6:coauthVersionMax="47" xr10:uidLastSave="{00000000-0000-0000-0000-000000000000}"/>
  <bookViews>
    <workbookView xWindow="-22728" yWindow="312" windowWidth="17280" windowHeight="9060" xr2:uid="{81A6A2E3-AEE2-40C7-8181-D1CED3C31468}"/>
  </bookViews>
  <sheets>
    <sheet name="Posi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3" i="1" l="1"/>
  <c r="T4" i="1"/>
  <c r="T8" i="1"/>
  <c r="T7" i="1"/>
  <c r="T10" i="1"/>
  <c r="T12" i="1"/>
  <c r="T15" i="1"/>
  <c r="T2" i="1"/>
  <c r="T14" i="1"/>
  <c r="T5" i="1"/>
  <c r="T13" i="1"/>
  <c r="T9" i="1"/>
  <c r="T11" i="1"/>
  <c r="T6" i="1"/>
  <c r="S3" i="1"/>
  <c r="S4" i="1"/>
  <c r="S8" i="1"/>
  <c r="S7" i="1"/>
  <c r="S10" i="1"/>
  <c r="S12" i="1"/>
  <c r="S15" i="1"/>
  <c r="S2" i="1"/>
  <c r="S14" i="1"/>
  <c r="S5" i="1"/>
  <c r="S13" i="1"/>
  <c r="S9" i="1"/>
  <c r="S11" i="1"/>
  <c r="S6" i="1"/>
  <c r="R3" i="1"/>
  <c r="Q3" i="1" s="1"/>
  <c r="R4" i="1"/>
  <c r="Q4" i="1" s="1"/>
  <c r="R8" i="1"/>
  <c r="R7" i="1"/>
  <c r="Q7" i="1" s="1"/>
  <c r="R10" i="1"/>
  <c r="Q10" i="1" s="1"/>
  <c r="R12" i="1"/>
  <c r="Q12" i="1" s="1"/>
  <c r="R15" i="1"/>
  <c r="Q15" i="1" s="1"/>
  <c r="R2" i="1"/>
  <c r="R14" i="1"/>
  <c r="R5" i="1"/>
  <c r="Q5" i="1" s="1"/>
  <c r="R13" i="1"/>
  <c r="R9" i="1"/>
  <c r="Q9" i="1" s="1"/>
  <c r="R11" i="1"/>
  <c r="Q11" i="1" s="1"/>
  <c r="R6" i="1"/>
  <c r="Q6" i="1" s="1"/>
  <c r="M3" i="1" a="1"/>
  <c r="M3" i="1" s="1"/>
  <c r="M4" i="1" a="1"/>
  <c r="M4" i="1" s="1"/>
  <c r="M8" i="1" a="1"/>
  <c r="M8" i="1" s="1"/>
  <c r="M7" i="1" a="1"/>
  <c r="M7" i="1" s="1"/>
  <c r="M10" i="1" a="1"/>
  <c r="M10" i="1" s="1"/>
  <c r="M12" i="1" a="1"/>
  <c r="M12" i="1" s="1"/>
  <c r="M15" i="1" a="1"/>
  <c r="M15" i="1" s="1"/>
  <c r="M2" i="1" a="1"/>
  <c r="M2" i="1" s="1"/>
  <c r="M14" i="1" a="1"/>
  <c r="M14" i="1" s="1"/>
  <c r="M5" i="1" a="1"/>
  <c r="M5" i="1" s="1"/>
  <c r="M13" i="1" a="1"/>
  <c r="M13" i="1" s="1"/>
  <c r="M9" i="1" a="1"/>
  <c r="M9" i="1" s="1"/>
  <c r="M11" i="1" a="1"/>
  <c r="M11" i="1" s="1"/>
  <c r="M6" i="1" a="1"/>
  <c r="M6" i="1" s="1"/>
  <c r="J3" i="1" a="1"/>
  <c r="J3" i="1" s="1"/>
  <c r="J4" i="1" a="1"/>
  <c r="J4" i="1" s="1"/>
  <c r="J8" i="1" a="1"/>
  <c r="J8" i="1" s="1"/>
  <c r="J7" i="1" a="1"/>
  <c r="J7" i="1" s="1"/>
  <c r="J10" i="1" a="1"/>
  <c r="J10" i="1" s="1"/>
  <c r="J12" i="1" a="1"/>
  <c r="J12" i="1" s="1"/>
  <c r="J15" i="1" a="1"/>
  <c r="J15" i="1" s="1"/>
  <c r="J2" i="1" a="1"/>
  <c r="J2" i="1" s="1"/>
  <c r="J14" i="1" a="1"/>
  <c r="J14" i="1" s="1"/>
  <c r="J5" i="1" a="1"/>
  <c r="J5" i="1" s="1"/>
  <c r="J13" i="1" a="1"/>
  <c r="J13" i="1" s="1"/>
  <c r="J9" i="1" a="1"/>
  <c r="J9" i="1" s="1"/>
  <c r="J11" i="1" a="1"/>
  <c r="J11" i="1" s="1"/>
  <c r="J6" i="1" a="1"/>
  <c r="J6" i="1" s="1"/>
  <c r="Q2" i="1" l="1"/>
  <c r="Q8" i="1"/>
  <c r="Q14" i="1"/>
  <c r="Q1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<sst xmlns="http://schemas.openxmlformats.org/spreadsheetml/2006/main" count="146" uniqueCount="75">
  <si>
    <t>Security_name</t>
  </si>
  <si>
    <t>Bloomberg_ticker</t>
  </si>
  <si>
    <t>Asset_class</t>
  </si>
  <si>
    <t>Change</t>
  </si>
  <si>
    <t>Date_of_change</t>
  </si>
  <si>
    <t>Equity_region</t>
  </si>
  <si>
    <t>Equity_country</t>
  </si>
  <si>
    <t>Bond_type</t>
  </si>
  <si>
    <t>Bond_currency</t>
  </si>
  <si>
    <t>Bond_maturity_date</t>
  </si>
  <si>
    <t>Bond_years_to_maturity</t>
  </si>
  <si>
    <t>Portfolio_positions_exists</t>
  </si>
  <si>
    <t>Microsoft</t>
  </si>
  <si>
    <t>Adobe</t>
  </si>
  <si>
    <t>Unilever</t>
  </si>
  <si>
    <t>GitLab</t>
  </si>
  <si>
    <t>Amazon</t>
  </si>
  <si>
    <t>Siemens</t>
  </si>
  <si>
    <t>Hargreaves Lansdowne</t>
  </si>
  <si>
    <t>Dominos Pizza</t>
  </si>
  <si>
    <t>Danone</t>
  </si>
  <si>
    <t>Equity</t>
  </si>
  <si>
    <t>Ticker_simple</t>
  </si>
  <si>
    <t>MSFT</t>
  </si>
  <si>
    <t>ADBE</t>
  </si>
  <si>
    <t>MSFT US Equity</t>
  </si>
  <si>
    <t>ADBE US Equity</t>
  </si>
  <si>
    <t>ULVR</t>
  </si>
  <si>
    <t>ULVR LN Equity</t>
  </si>
  <si>
    <t>GTLB</t>
  </si>
  <si>
    <t>AMZN</t>
  </si>
  <si>
    <t>AMZN US Equity</t>
  </si>
  <si>
    <t>GTLB US Equity</t>
  </si>
  <si>
    <t>SIE</t>
  </si>
  <si>
    <t>SIE GY Equity</t>
  </si>
  <si>
    <t>HL</t>
  </si>
  <si>
    <t>HL LN Equity</t>
  </si>
  <si>
    <t>DPZ</t>
  </si>
  <si>
    <t>DPZ US Equity</t>
  </si>
  <si>
    <t>BN</t>
  </si>
  <si>
    <t>BN FP Equity</t>
  </si>
  <si>
    <t>Complete addition</t>
  </si>
  <si>
    <t>Complete removal</t>
  </si>
  <si>
    <t>Visa</t>
  </si>
  <si>
    <t>V</t>
  </si>
  <si>
    <t>V US Equity</t>
  </si>
  <si>
    <t>USA</t>
  </si>
  <si>
    <t>UK</t>
  </si>
  <si>
    <t>US Smaller Companies</t>
  </si>
  <si>
    <t>Europe</t>
  </si>
  <si>
    <t>France</t>
  </si>
  <si>
    <t>Germany</t>
  </si>
  <si>
    <t>Removal</t>
  </si>
  <si>
    <t>Fund_US</t>
  </si>
  <si>
    <t>Fund_Small</t>
  </si>
  <si>
    <t>Fund_US_exists</t>
  </si>
  <si>
    <t>Fund_EuropeUK_exists</t>
  </si>
  <si>
    <t>Fund_Small_exists</t>
  </si>
  <si>
    <t>Addition</t>
  </si>
  <si>
    <t>Fund_EuropeUK</t>
  </si>
  <si>
    <t>Reason_for_change</t>
  </si>
  <si>
    <t>Duopoly in DevOps with Github (Microsoft)</t>
  </si>
  <si>
    <t>Automation</t>
  </si>
  <si>
    <t>Stable portfolio w/ soy milk portfolio</t>
  </si>
  <si>
    <t>Pizza will always be tasty</t>
  </si>
  <si>
    <t>Adobe is a bad company to be in, should an economic slowdown hurt digital ad budgets</t>
  </si>
  <si>
    <t>eCommerce suffers because of recession</t>
  </si>
  <si>
    <t>Lack confidence in strategy</t>
  </si>
  <si>
    <t>Zero sum game occuring in online brokerage business model</t>
  </si>
  <si>
    <t>Tax of GDP growth</t>
  </si>
  <si>
    <t>Best business ever</t>
  </si>
  <si>
    <t>Enabler of digital marketing trend</t>
  </si>
  <si>
    <t>Benefits as pensions shift towards defined contribution</t>
  </si>
  <si>
    <t>Economies of scale, shared</t>
  </si>
  <si>
    <t>I like mayo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</si>
</sst>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19"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color theme="4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font>
        <b/>
        <strike val="0"/>
        <outline val="0"/>
        <shadow val="0"/>
        <u val="none"/>
        <vertAlign val="baseline"/>
        <sz val="11"/>
        <color theme="4"/>
        <name val="Calibri"/>
        <family val="2"/>
        <scheme val="minor"/>
      </font>
      <numFmt numFmtId="0" formatCode="General"/>
    </dxf>
    <dxf>
      <numFmt numFmtId="19" formatCode="dd/mm/yyyy"/>
    </dxf>
    <dxf>
      <numFmt numFmtId="19" formatCode="dd/mm/yyyy"/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4" tint="0.39994506668294322"/>
        </patternFill>
      </fill>
    </dxf>
    <dxf>
      <fill>
        <patternFill>
          <bgColor theme="2"/>
        </patternFill>
      </fill>
    </dxf>
    <dxf>
      <font>
        <b/>
        <i val="0"/>
      </font>
      <fill>
        <patternFill>
          <bgColor theme="6"/>
        </patternFill>
      </fill>
      <border>
        <bottom style="thick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Matthew_portfolio_positions_list" defaultPivotStyle="PivotStyleLight16">
    <tableStyle name="Matthew_portfolio_positions_list" pivot="0" count="3" xr9:uid="{95D79A09-73EF-401D-9B87-D19E954B2A64}">
      <tableStyleElement type="wholeTable" dxfId="18"/>
      <tableStyleElement type="headerRow" dxfId="17"/>
      <tableStyleElement type="secondRowStripe" dxfId="16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34038CC-F361-43BC-88DF-39229C6DA9C2}" name="Table1" displayName="Table1" ref="A1:T15" totalsRowShown="0">
  <autoFilter ref="A1:T15" xr:uid="{D34038CC-F361-43BC-88DF-39229C6DA9C2}"/>
  <sortState xmlns:xlrd2="http://schemas.microsoft.com/office/spreadsheetml/2017/richdata2" ref="A2:T15">
    <sortCondition descending="1" ref="F1:F15"/>
  </sortState>
  <tableColumns count="20">
    <tableColumn id="1" xr3:uid="{D6DFFC90-D2B2-484C-BAE6-0BE913A77AE0}" name="Security_name"/>
    <tableColumn id="5" xr3:uid="{8BD4126A-F585-4892-B41E-1493455E4966}" name="Asset_class"/>
    <tableColumn id="2" xr3:uid="{9B8978F6-403F-4DD0-B99E-8DAE33DAAD07}" name="Ticker_simple"/>
    <tableColumn id="3" xr3:uid="{32E2E2EF-4229-436E-AB96-EF0E8740AB34}" name="Bloomberg_ticker"/>
    <tableColumn id="7" xr3:uid="{1869B4CF-7E92-44D9-809A-67F724171124}" name="Change"/>
    <tableColumn id="8" xr3:uid="{9317AD50-B6E2-4F6B-AF29-AD47050071CB}" name="Date_of_change" dataDxfId="7"/>
    <tableColumn id="28" xr3:uid="{1E50CFA9-8398-44E9-9F37-0EBC8C1AAFEB}" name="Reason_for_change" dataDxfId="6"/>
    <tableColumn id="9" xr3:uid="{B7EEC433-D502-4C25-BE31-4DCA2B40112A}" name="Equity_region"/>
    <tableColumn id="10" xr3:uid="{4FE606F0-9B46-4DFD-9DEE-38B6E70A0FDD}" name="Equity_country"/>
    <tableColumn id="11" xr3:uid="{D7C3CD37-A803-4D37-BE2F-219061CE94B9}" name="Bond_type" dataDxfId="5">
      <calculatedColumnFormula array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calculatedColumnFormula>
    </tableColumn>
    <tableColumn id="12" xr3:uid="{12926B66-92F3-4535-9B26-D94987C066FC}" name="Bond_currency"/>
    <tableColumn id="13" xr3:uid="{7F2910AD-A025-4DF6-9B47-B8D0CB3F5B7D}" name="Bond_maturity_date"/>
    <tableColumn id="14" xr3:uid="{5DAD8E8D-DB5D-4D5D-A357-97C283329902}" name="Bond_years_to_maturity" dataDxfId="4">
      <calculatedColumnFormula array="1">_xlfn.IFS(Table1[[#This Row],[Asset_class]]&lt;&gt;"Bond","-",Table1[[#This Row],[Asset_class]]="Bond",IF(ISBLANK(Table1[[#This Row],[Bond_maturity_date]]),"NaN",(Table1[[#This Row],[Bond_maturity_date]]-TODAY())/365))</calculatedColumnFormula>
    </tableColumn>
    <tableColumn id="15" xr3:uid="{AF3ECF83-DA8C-4CA4-A2FB-70EDCA612C3F}" name="Fund_US"/>
    <tableColumn id="16" xr3:uid="{A4428B28-4339-47B3-903B-0FC435258B38}" name="Fund_EuropeUK"/>
    <tableColumn id="17" xr3:uid="{17E9ECDA-0DA6-4861-B5CC-D16936CEACF2}" name="Fund_Small"/>
    <tableColumn id="21" xr3:uid="{847FA112-1C0A-4E34-8B49-B74B9185F2EF}" name="Portfolio_positions_exists" dataDxfId="3">
      <calculatedColumnFormula>OR(Table1[[#This Row],[Fund_US_exists]],Table1[[#This Row],[Fund_EuropeUK_exists]],Table1[[#This Row],[Fund_Small_exists]])</calculatedColumnFormula>
    </tableColumn>
    <tableColumn id="22" xr3:uid="{AA570E84-7159-4A30-9538-4903045275A0}" name="Fund_US_exists" dataDxfId="2">
      <calculatedColumnFormula>IF(
COUNTIFS(
Table1[Security_name],Table1[[#This Row],[Security_name]],
Table1[Fund_US],"Addition")
 &gt;
COUNTIFS(Table1[Security_name],Table1[[#This Row],[Security_name]],
Table1[Fund_US],"Removal"),
TRUE(),
FALSE()
)</calculatedColumnFormula>
    </tableColumn>
    <tableColumn id="23" xr3:uid="{E3CEB667-0DA1-49EA-91F0-B1659C0A3815}" name="Fund_EuropeUK_exists" dataDxfId="1">
      <calculatedColumnFormula>IF(
COUNTIFS(
Table1[Security_name],Table1[[#This Row],[Security_name]],
Table1[Fund_EuropeUK],"Addition")
 &gt;
COUNTIFS(Table1[Security_name],Table1[[#This Row],[Security_name]],
Table1[Fund_EuropeUK],"Removal"),
TRUE(),
FALSE()
)</calculatedColumnFormula>
    </tableColumn>
    <tableColumn id="24" xr3:uid="{29184CCC-24B0-4A35-91A9-668F7E6A9419}" name="Fund_Small_exists" dataDxfId="0">
      <calculatedColumnFormula>IF(
COUNTIFS(
Table1[Security_name],Table1[[#This Row],[Security_name]],
Table1[Fund_Small],"Addition")
 &gt;
COUNTIFS(Table1[Security_name],Table1[[#This Row],[Security_name]],
Table1[Fund_Small],"Removal"),
TRUE(),
FALSE()
)</calculatedColumnFormula>
    </tableColumn>
  </tableColumns>
  <tableStyleInfo name="Matthew_portfolio_positions_lis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66D1DC-5DAF-41CA-9519-C0BB5A3ED685}">
  <dimension ref="A1:T15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3" sqref="E3"/>
    </sheetView>
  </sheetViews>
  <sheetFormatPr defaultColWidth="15.7109375" defaultRowHeight="12" x14ac:dyDescent="0.2"/>
  <cols>
    <col min="1" max="16384" width="15.7109375" style="1"/>
  </cols>
  <sheetData>
    <row r="1" spans="1:20" customFormat="1" ht="15" x14ac:dyDescent="0.25">
      <c r="A1" t="s">
        <v>0</v>
      </c>
      <c r="B1" t="s">
        <v>2</v>
      </c>
      <c r="C1" t="s">
        <v>22</v>
      </c>
      <c r="D1" t="s">
        <v>1</v>
      </c>
      <c r="E1" t="s">
        <v>3</v>
      </c>
      <c r="F1" t="s">
        <v>4</v>
      </c>
      <c r="G1" t="s">
        <v>60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53</v>
      </c>
      <c r="O1" t="s">
        <v>59</v>
      </c>
      <c r="P1" t="s">
        <v>54</v>
      </c>
      <c r="Q1" t="s">
        <v>11</v>
      </c>
      <c r="R1" t="s">
        <v>55</v>
      </c>
      <c r="S1" t="s">
        <v>56</v>
      </c>
      <c r="T1" t="s">
        <v>57</v>
      </c>
    </row>
    <row r="2" spans="1:20" customFormat="1" ht="15" x14ac:dyDescent="0.25">
      <c r="A2" t="s">
        <v>15</v>
      </c>
      <c r="B2" t="s">
        <v>21</v>
      </c>
      <c r="C2" t="s">
        <v>29</v>
      </c>
      <c r="D2" t="s">
        <v>32</v>
      </c>
      <c r="E2" t="s">
        <v>41</v>
      </c>
      <c r="F2" s="2">
        <v>44550</v>
      </c>
      <c r="G2" s="2" t="s">
        <v>61</v>
      </c>
      <c r="H2" t="s">
        <v>48</v>
      </c>
      <c r="I2" t="s">
        <v>46</v>
      </c>
      <c r="J2" s="3" t="str" cm="1">
        <f t="array" aca="1" ref="J2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2" s="3" t="str" cm="1">
        <f t="array" aca="1" ref="M2" ca="1">_xlfn.IFS(Table1[[#This Row],[Asset_class]]&lt;&gt;"Bond","-",Table1[[#This Row],[Asset_class]]="Bond",IF(ISBLANK(Table1[[#This Row],[Bond_maturity_date]]),"NaN",(Table1[[#This Row],[Bond_maturity_date]]-TODAY())/365))</f>
        <v>-</v>
      </c>
      <c r="P2" t="s">
        <v>58</v>
      </c>
      <c r="Q2" s="3" t="b">
        <f>OR(Table1[[#This Row],[Fund_US_exists]],Table1[[#This Row],[Fund_EuropeUK_exists]],Table1[[#This Row],[Fund_Small_exists]])</f>
        <v>1</v>
      </c>
      <c r="R2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2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2" s="3" t="b">
        <f>IF(
COUNTIFS(
Table1[Security_name],Table1[[#This Row],[Security_name]],
Table1[Fund_Small],"Addition")
 &gt;
COUNTIFS(Table1[Security_name],Table1[[#This Row],[Security_name]],
Table1[Fund_Small],"Removal"),
TRUE(),
FALSE()
)</f>
        <v>1</v>
      </c>
    </row>
    <row r="3" spans="1:20" customFormat="1" ht="15" x14ac:dyDescent="0.25">
      <c r="A3" t="s">
        <v>13</v>
      </c>
      <c r="B3" t="s">
        <v>21</v>
      </c>
      <c r="C3" t="s">
        <v>24</v>
      </c>
      <c r="D3" t="s">
        <v>26</v>
      </c>
      <c r="E3" t="s">
        <v>42</v>
      </c>
      <c r="F3" s="2">
        <v>44542</v>
      </c>
      <c r="G3" s="2" t="s">
        <v>65</v>
      </c>
      <c r="H3" t="s">
        <v>46</v>
      </c>
      <c r="I3" t="s">
        <v>46</v>
      </c>
      <c r="J3" s="3" t="str" cm="1">
        <f t="array" aca="1" ref="J3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3" s="3" t="str" cm="1">
        <f t="array" aca="1" ref="M3" ca="1">_xlfn.IFS(Table1[[#This Row],[Asset_class]]&lt;&gt;"Bond","-",Table1[[#This Row],[Asset_class]]="Bond",IF(ISBLANK(Table1[[#This Row],[Bond_maturity_date]]),"NaN",(Table1[[#This Row],[Bond_maturity_date]]-TODAY())/365))</f>
        <v>-</v>
      </c>
      <c r="N3" t="s">
        <v>52</v>
      </c>
      <c r="Q3" s="3" t="b">
        <f>OR(Table1[[#This Row],[Fund_US_exists]],Table1[[#This Row],[Fund_EuropeUK_exists]],Table1[[#This Row],[Fund_Small_exists]])</f>
        <v>0</v>
      </c>
      <c r="R3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3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3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4" spans="1:20" customFormat="1" ht="15" x14ac:dyDescent="0.25">
      <c r="A4" t="s">
        <v>16</v>
      </c>
      <c r="B4" t="s">
        <v>21</v>
      </c>
      <c r="C4" t="s">
        <v>30</v>
      </c>
      <c r="D4" t="s">
        <v>31</v>
      </c>
      <c r="E4" t="s">
        <v>42</v>
      </c>
      <c r="F4" s="2">
        <v>44512</v>
      </c>
      <c r="G4" s="2" t="s">
        <v>66</v>
      </c>
      <c r="H4" t="s">
        <v>46</v>
      </c>
      <c r="I4" t="s">
        <v>46</v>
      </c>
      <c r="J4" s="3" t="str" cm="1">
        <f t="array" aca="1" ref="J4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4" s="3" t="str" cm="1">
        <f t="array" aca="1" ref="M4" ca="1">_xlfn.IFS(Table1[[#This Row],[Asset_class]]&lt;&gt;"Bond","-",Table1[[#This Row],[Asset_class]]="Bond",IF(ISBLANK(Table1[[#This Row],[Bond_maturity_date]]),"NaN",(Table1[[#This Row],[Bond_maturity_date]]-TODAY())/365))</f>
        <v>-</v>
      </c>
      <c r="N4" t="s">
        <v>52</v>
      </c>
      <c r="Q4" s="3" t="b">
        <f>OR(Table1[[#This Row],[Fund_US_exists]],Table1[[#This Row],[Fund_EuropeUK_exists]],Table1[[#This Row],[Fund_Small_exists]])</f>
        <v>0</v>
      </c>
      <c r="R4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4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4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5" spans="1:20" customFormat="1" ht="15" x14ac:dyDescent="0.25">
      <c r="A5" t="s">
        <v>17</v>
      </c>
      <c r="B5" t="s">
        <v>21</v>
      </c>
      <c r="C5" t="s">
        <v>33</v>
      </c>
      <c r="D5" t="s">
        <v>34</v>
      </c>
      <c r="E5" t="s">
        <v>41</v>
      </c>
      <c r="F5" s="2">
        <v>43910</v>
      </c>
      <c r="G5" s="2" t="s">
        <v>62</v>
      </c>
      <c r="H5" t="s">
        <v>49</v>
      </c>
      <c r="I5" t="s">
        <v>51</v>
      </c>
      <c r="J5" s="3" t="str" cm="1">
        <f t="array" aca="1" ref="J5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5" s="3" t="str" cm="1">
        <f t="array" aca="1" ref="M5" ca="1">_xlfn.IFS(Table1[[#This Row],[Asset_class]]&lt;&gt;"Bond","-",Table1[[#This Row],[Asset_class]]="Bond",IF(ISBLANK(Table1[[#This Row],[Bond_maturity_date]]),"NaN",(Table1[[#This Row],[Bond_maturity_date]]-TODAY())/365))</f>
        <v>-</v>
      </c>
      <c r="O5" t="s">
        <v>58</v>
      </c>
      <c r="Q5" s="3" t="b">
        <f>OR(Table1[[#This Row],[Fund_US_exists]],Table1[[#This Row],[Fund_EuropeUK_exists]],Table1[[#This Row],[Fund_Small_exists]])</f>
        <v>1</v>
      </c>
      <c r="R5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5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5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6" spans="1:20" customFormat="1" ht="15" x14ac:dyDescent="0.25">
      <c r="A6" t="s">
        <v>20</v>
      </c>
      <c r="B6" t="s">
        <v>21</v>
      </c>
      <c r="C6" t="s">
        <v>39</v>
      </c>
      <c r="D6" t="s">
        <v>40</v>
      </c>
      <c r="E6" t="s">
        <v>41</v>
      </c>
      <c r="F6" s="2">
        <v>43910</v>
      </c>
      <c r="G6" s="2" t="s">
        <v>63</v>
      </c>
      <c r="H6" t="s">
        <v>49</v>
      </c>
      <c r="I6" t="s">
        <v>50</v>
      </c>
      <c r="J6" s="3" t="str" cm="1">
        <f t="array" aca="1" ref="J6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6" s="3" t="str" cm="1">
        <f t="array" aca="1" ref="M6" ca="1">_xlfn.IFS(Table1[[#This Row],[Asset_class]]&lt;&gt;"Bond","-",Table1[[#This Row],[Asset_class]]="Bond",IF(ISBLANK(Table1[[#This Row],[Bond_maturity_date]]),"NaN",(Table1[[#This Row],[Bond_maturity_date]]-TODAY())/365))</f>
        <v>-</v>
      </c>
      <c r="O6" t="s">
        <v>58</v>
      </c>
      <c r="Q6" s="3" t="b">
        <f>OR(Table1[[#This Row],[Fund_US_exists]],Table1[[#This Row],[Fund_EuropeUK_exists]],Table1[[#This Row],[Fund_Small_exists]])</f>
        <v>1</v>
      </c>
      <c r="R6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6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6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7" spans="1:20" customFormat="1" ht="15" x14ac:dyDescent="0.25">
      <c r="A7" t="s">
        <v>19</v>
      </c>
      <c r="B7" t="s">
        <v>21</v>
      </c>
      <c r="C7" t="s">
        <v>37</v>
      </c>
      <c r="D7" t="s">
        <v>38</v>
      </c>
      <c r="E7" t="s">
        <v>42</v>
      </c>
      <c r="F7" s="2">
        <v>43835</v>
      </c>
      <c r="G7" s="2" t="s">
        <v>67</v>
      </c>
      <c r="H7" t="s">
        <v>48</v>
      </c>
      <c r="I7" t="s">
        <v>46</v>
      </c>
      <c r="J7" s="3" t="str" cm="1">
        <f t="array" aca="1" ref="J7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7" s="3" t="str" cm="1">
        <f t="array" aca="1" ref="M7" ca="1">_xlfn.IFS(Table1[[#This Row],[Asset_class]]&lt;&gt;"Bond","-",Table1[[#This Row],[Asset_class]]="Bond",IF(ISBLANK(Table1[[#This Row],[Bond_maturity_date]]),"NaN",(Table1[[#This Row],[Bond_maturity_date]]-TODAY())/365))</f>
        <v>-</v>
      </c>
      <c r="P7" t="s">
        <v>52</v>
      </c>
      <c r="Q7" s="3" t="b">
        <f>OR(Table1[[#This Row],[Fund_US_exists]],Table1[[#This Row],[Fund_EuropeUK_exists]],Table1[[#This Row],[Fund_Small_exists]])</f>
        <v>0</v>
      </c>
      <c r="R7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7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7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8" spans="1:20" customFormat="1" ht="15" x14ac:dyDescent="0.25">
      <c r="A8" t="s">
        <v>18</v>
      </c>
      <c r="B8" t="s">
        <v>21</v>
      </c>
      <c r="C8" t="s">
        <v>35</v>
      </c>
      <c r="D8" t="s">
        <v>36</v>
      </c>
      <c r="E8" t="s">
        <v>42</v>
      </c>
      <c r="F8" s="2">
        <v>43259</v>
      </c>
      <c r="G8" s="2" t="s">
        <v>68</v>
      </c>
      <c r="H8" t="s">
        <v>47</v>
      </c>
      <c r="I8" t="s">
        <v>47</v>
      </c>
      <c r="J8" s="3" t="str" cm="1">
        <f t="array" aca="1" ref="J8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8" s="3" t="str" cm="1">
        <f t="array" aca="1" ref="M8" ca="1">_xlfn.IFS(Table1[[#This Row],[Asset_class]]&lt;&gt;"Bond","-",Table1[[#This Row],[Asset_class]]="Bond",IF(ISBLANK(Table1[[#This Row],[Bond_maturity_date]]),"NaN",(Table1[[#This Row],[Bond_maturity_date]]-TODAY())/365))</f>
        <v>-</v>
      </c>
      <c r="O8" t="s">
        <v>52</v>
      </c>
      <c r="Q8" s="3" t="b">
        <f>OR(Table1[[#This Row],[Fund_US_exists]],Table1[[#This Row],[Fund_EuropeUK_exists]],Table1[[#This Row],[Fund_Small_exists]])</f>
        <v>0</v>
      </c>
      <c r="R8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8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8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9" spans="1:20" customFormat="1" ht="15" x14ac:dyDescent="0.25">
      <c r="A9" t="s">
        <v>43</v>
      </c>
      <c r="B9" t="s">
        <v>21</v>
      </c>
      <c r="C9" t="s">
        <v>44</v>
      </c>
      <c r="D9" t="s">
        <v>45</v>
      </c>
      <c r="E9" t="s">
        <v>41</v>
      </c>
      <c r="F9" s="2">
        <v>43208</v>
      </c>
      <c r="G9" s="2" t="s">
        <v>69</v>
      </c>
      <c r="H9" t="s">
        <v>46</v>
      </c>
      <c r="I9" t="s">
        <v>46</v>
      </c>
      <c r="J9" s="3" t="str" cm="1">
        <f t="array" aca="1" ref="J9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9" s="3" t="str" cm="1">
        <f t="array" aca="1" ref="M9" ca="1">_xlfn.IFS(Table1[[#This Row],[Asset_class]]&lt;&gt;"Bond","-",Table1[[#This Row],[Asset_class]]="Bond",IF(ISBLANK(Table1[[#This Row],[Bond_maturity_date]]),"NaN",(Table1[[#This Row],[Bond_maturity_date]]-TODAY())/365))</f>
        <v>-</v>
      </c>
      <c r="N9" t="s">
        <v>58</v>
      </c>
      <c r="Q9" s="3" t="b">
        <f>OR(Table1[[#This Row],[Fund_US_exists]],Table1[[#This Row],[Fund_EuropeUK_exists]],Table1[[#This Row],[Fund_Small_exists]])</f>
        <v>1</v>
      </c>
      <c r="R9" s="3" t="b">
        <f>IF(
COUNTIFS(
Table1[Security_name],Table1[[#This Row],[Security_name]],
Table1[Fund_US],"Addition")
 &gt;
COUNTIFS(Table1[Security_name],Table1[[#This Row],[Security_name]],
Table1[Fund_US],"Removal"),
TRUE(),
FALSE()
)</f>
        <v>1</v>
      </c>
      <c r="S9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9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0" spans="1:20" customFormat="1" ht="15" x14ac:dyDescent="0.25">
      <c r="A10" t="s">
        <v>12</v>
      </c>
      <c r="B10" t="s">
        <v>21</v>
      </c>
      <c r="C10" t="s">
        <v>23</v>
      </c>
      <c r="D10" t="s">
        <v>25</v>
      </c>
      <c r="E10" t="s">
        <v>41</v>
      </c>
      <c r="F10" s="2">
        <v>42736</v>
      </c>
      <c r="G10" s="2" t="s">
        <v>70</v>
      </c>
      <c r="H10" t="s">
        <v>46</v>
      </c>
      <c r="I10" t="s">
        <v>46</v>
      </c>
      <c r="J10" s="3" t="str" cm="1">
        <f t="array" aca="1" ref="J10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M10" s="3" t="str" cm="1">
        <f t="array" aca="1" ref="M10" ca="1">_xlfn.IFS(Table1[[#This Row],[Asset_class]]&lt;&gt;"Bond","-",Table1[[#This Row],[Asset_class]]="Bond",IF(ISBLANK(Table1[[#This Row],[Bond_maturity_date]]),"NaN",(Table1[[#This Row],[Bond_maturity_date]]-TODAY())/365))</f>
        <v>-</v>
      </c>
      <c r="N10" t="s">
        <v>58</v>
      </c>
      <c r="Q10" s="3" t="b">
        <f>OR(Table1[[#This Row],[Fund_US_exists]],Table1[[#This Row],[Fund_EuropeUK_exists]],Table1[[#This Row],[Fund_Small_exists]])</f>
        <v>1</v>
      </c>
      <c r="R10" s="3" t="b">
        <f>IF(
COUNTIFS(
Table1[Security_name],Table1[[#This Row],[Security_name]],
Table1[Fund_US],"Addition")
 &gt;
COUNTIFS(Table1[Security_name],Table1[[#This Row],[Security_name]],
Table1[Fund_US],"Removal"),
TRUE(),
FALSE()
)</f>
        <v>1</v>
      </c>
      <c r="S10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0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1" spans="1:20" ht="15" x14ac:dyDescent="0.25">
      <c r="A11" t="s">
        <v>19</v>
      </c>
      <c r="B11" t="s">
        <v>21</v>
      </c>
      <c r="C11" t="s">
        <v>37</v>
      </c>
      <c r="D11" t="s">
        <v>38</v>
      </c>
      <c r="E11" t="s">
        <v>41</v>
      </c>
      <c r="F11" s="2">
        <v>42628</v>
      </c>
      <c r="G11" s="2" t="s">
        <v>64</v>
      </c>
      <c r="H11" t="s">
        <v>48</v>
      </c>
      <c r="I11" t="s">
        <v>46</v>
      </c>
      <c r="J11" s="3" t="str" cm="1">
        <f t="array" aca="1" ref="J11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1"/>
      <c r="L11"/>
      <c r="M11" s="3" t="str" cm="1">
        <f t="array" aca="1" ref="M11" ca="1">_xlfn.IFS(Table1[[#This Row],[Asset_class]]&lt;&gt;"Bond","-",Table1[[#This Row],[Asset_class]]="Bond",IF(ISBLANK(Table1[[#This Row],[Bond_maturity_date]]),"NaN",(Table1[[#This Row],[Bond_maturity_date]]-TODAY())/365))</f>
        <v>-</v>
      </c>
      <c r="N11"/>
      <c r="O11"/>
      <c r="P11" t="s">
        <v>58</v>
      </c>
      <c r="Q11" s="3" t="b">
        <f>OR(Table1[[#This Row],[Fund_US_exists]],Table1[[#This Row],[Fund_EuropeUK_exists]],Table1[[#This Row],[Fund_Small_exists]])</f>
        <v>0</v>
      </c>
      <c r="R11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1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1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2" spans="1:20" ht="15" x14ac:dyDescent="0.25">
      <c r="A12" t="s">
        <v>13</v>
      </c>
      <c r="B12" t="s">
        <v>21</v>
      </c>
      <c r="C12" t="s">
        <v>24</v>
      </c>
      <c r="D12" t="s">
        <v>26</v>
      </c>
      <c r="E12" t="s">
        <v>41</v>
      </c>
      <c r="F12" s="2">
        <v>42099</v>
      </c>
      <c r="G12" s="2" t="s">
        <v>71</v>
      </c>
      <c r="H12" t="s">
        <v>46</v>
      </c>
      <c r="I12" t="s">
        <v>46</v>
      </c>
      <c r="J12" s="3" t="str" cm="1">
        <f t="array" aca="1" ref="J12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2"/>
      <c r="L12"/>
      <c r="M12" s="3" t="str" cm="1">
        <f t="array" aca="1" ref="M12" ca="1">_xlfn.IFS(Table1[[#This Row],[Asset_class]]&lt;&gt;"Bond","-",Table1[[#This Row],[Asset_class]]="Bond",IF(ISBLANK(Table1[[#This Row],[Bond_maturity_date]]),"NaN",(Table1[[#This Row],[Bond_maturity_date]]-TODAY())/365))</f>
        <v>-</v>
      </c>
      <c r="N12" t="s">
        <v>58</v>
      </c>
      <c r="O12"/>
      <c r="P12"/>
      <c r="Q12" s="3" t="b">
        <f>OR(Table1[[#This Row],[Fund_US_exists]],Table1[[#This Row],[Fund_EuropeUK_exists]],Table1[[#This Row],[Fund_Small_exists]])</f>
        <v>0</v>
      </c>
      <c r="R12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2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2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3" spans="1:20" ht="15" x14ac:dyDescent="0.25">
      <c r="A13" t="s">
        <v>18</v>
      </c>
      <c r="B13" t="s">
        <v>21</v>
      </c>
      <c r="C13" t="s">
        <v>35</v>
      </c>
      <c r="D13" t="s">
        <v>36</v>
      </c>
      <c r="E13" t="s">
        <v>41</v>
      </c>
      <c r="F13" s="2">
        <v>42034</v>
      </c>
      <c r="G13" s="2" t="s">
        <v>72</v>
      </c>
      <c r="H13" t="s">
        <v>47</v>
      </c>
      <c r="I13" t="s">
        <v>47</v>
      </c>
      <c r="J13" s="3" t="str" cm="1">
        <f t="array" aca="1" ref="J13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3"/>
      <c r="L13"/>
      <c r="M13" s="3" t="str" cm="1">
        <f t="array" aca="1" ref="M13" ca="1">_xlfn.IFS(Table1[[#This Row],[Asset_class]]&lt;&gt;"Bond","-",Table1[[#This Row],[Asset_class]]="Bond",IF(ISBLANK(Table1[[#This Row],[Bond_maturity_date]]),"NaN",(Table1[[#This Row],[Bond_maturity_date]]-TODAY())/365))</f>
        <v>-</v>
      </c>
      <c r="N13"/>
      <c r="O13" t="s">
        <v>58</v>
      </c>
      <c r="P13"/>
      <c r="Q13" s="3" t="b">
        <f>OR(Table1[[#This Row],[Fund_US_exists]],Table1[[#This Row],[Fund_EuropeUK_exists]],Table1[[#This Row],[Fund_Small_exists]])</f>
        <v>0</v>
      </c>
      <c r="R13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3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3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4" spans="1:20" ht="15" x14ac:dyDescent="0.25">
      <c r="A14" t="s">
        <v>16</v>
      </c>
      <c r="B14" t="s">
        <v>21</v>
      </c>
      <c r="C14" t="s">
        <v>30</v>
      </c>
      <c r="D14" t="s">
        <v>31</v>
      </c>
      <c r="E14" t="s">
        <v>41</v>
      </c>
      <c r="F14" s="2">
        <v>41765</v>
      </c>
      <c r="G14" s="2" t="s">
        <v>73</v>
      </c>
      <c r="H14" t="s">
        <v>46</v>
      </c>
      <c r="I14" t="s">
        <v>46</v>
      </c>
      <c r="J14" s="3" t="str" cm="1">
        <f t="array" aca="1" ref="J14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4"/>
      <c r="L14"/>
      <c r="M14" s="3" t="str" cm="1">
        <f t="array" aca="1" ref="M14" ca="1">_xlfn.IFS(Table1[[#This Row],[Asset_class]]&lt;&gt;"Bond","-",Table1[[#This Row],[Asset_class]]="Bond",IF(ISBLANK(Table1[[#This Row],[Bond_maturity_date]]),"NaN",(Table1[[#This Row],[Bond_maturity_date]]-TODAY())/365))</f>
        <v>-</v>
      </c>
      <c r="N14" t="s">
        <v>58</v>
      </c>
      <c r="O14"/>
      <c r="P14"/>
      <c r="Q14" s="3" t="b">
        <f>OR(Table1[[#This Row],[Fund_US_exists]],Table1[[#This Row],[Fund_EuropeUK_exists]],Table1[[#This Row],[Fund_Small_exists]])</f>
        <v>0</v>
      </c>
      <c r="R14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4" s="3" t="b">
        <f>IF(
COUNTIFS(
Table1[Security_name],Table1[[#This Row],[Security_name]],
Table1[Fund_EuropeUK],"Addition")
 &gt;
COUNTIFS(Table1[Security_name],Table1[[#This Row],[Security_name]],
Table1[Fund_EuropeUK],"Removal"),
TRUE(),
FALSE()
)</f>
        <v>0</v>
      </c>
      <c r="T14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  <row r="15" spans="1:20" ht="15" x14ac:dyDescent="0.25">
      <c r="A15" t="s">
        <v>14</v>
      </c>
      <c r="B15" t="s">
        <v>21</v>
      </c>
      <c r="C15" t="s">
        <v>27</v>
      </c>
      <c r="D15" t="s">
        <v>28</v>
      </c>
      <c r="E15" t="s">
        <v>41</v>
      </c>
      <c r="F15" s="2">
        <v>40622</v>
      </c>
      <c r="G15" s="2" t="s">
        <v>74</v>
      </c>
      <c r="H15" t="s">
        <v>47</v>
      </c>
      <c r="I15" t="s">
        <v>47</v>
      </c>
      <c r="J15" s="3" t="str" cm="1">
        <f t="array" aca="1" ref="J15" ca="1">_xlfn.IFS(Table1[[#This Row],[Asset_class]]&lt;&gt;"Bond","-",Table1[[#This Row],[Asset_class]]="Bond",
_xlfn.IFS(
OR(ISNUMBER(SEARCH("I-L", Table1[[#This Row],[Security_name]])), ISNUMBER(SEARCH("TIPS", Table1[[#This Row],[Security_name]]))),"Index Linked",
Table1[[#This Row],[Bond_maturity_date]]-TODAY() &lt;= (365 * 5),"Short Dated",
AND(Table1[[#This Row],[Bond_maturity_date]]-TODAY() &gt; (365 * 5), Table1[[#This Row],[Bond_maturity_date]]-TODAY() &lt;= (365 * 10)),"Medium Dated",
Table1[[#This Row],[Bond_maturity_date]]-TODAY() &gt; (365 * 5),"Long Dated"
)
)</f>
        <v>-</v>
      </c>
      <c r="K15"/>
      <c r="L15"/>
      <c r="M15" s="3" t="str" cm="1">
        <f t="array" aca="1" ref="M15" ca="1">_xlfn.IFS(Table1[[#This Row],[Asset_class]]&lt;&gt;"Bond","-",Table1[[#This Row],[Asset_class]]="Bond",IF(ISBLANK(Table1[[#This Row],[Bond_maturity_date]]),"NaN",(Table1[[#This Row],[Bond_maturity_date]]-TODAY())/365))</f>
        <v>-</v>
      </c>
      <c r="N15"/>
      <c r="O15" t="s">
        <v>58</v>
      </c>
      <c r="P15"/>
      <c r="Q15" s="3" t="b">
        <f>OR(Table1[[#This Row],[Fund_US_exists]],Table1[[#This Row],[Fund_EuropeUK_exists]],Table1[[#This Row],[Fund_Small_exists]])</f>
        <v>1</v>
      </c>
      <c r="R15" s="3" t="b">
        <f>IF(
COUNTIFS(
Table1[Security_name],Table1[[#This Row],[Security_name]],
Table1[Fund_US],"Addition")
 &gt;
COUNTIFS(Table1[Security_name],Table1[[#This Row],[Security_name]],
Table1[Fund_US],"Removal"),
TRUE(),
FALSE()
)</f>
        <v>0</v>
      </c>
      <c r="S15" s="3" t="b">
        <f>IF(
COUNTIFS(
Table1[Security_name],Table1[[#This Row],[Security_name]],
Table1[Fund_EuropeUK],"Addition")
 &gt;
COUNTIFS(Table1[Security_name],Table1[[#This Row],[Security_name]],
Table1[Fund_EuropeUK],"Removal"),
TRUE(),
FALSE()
)</f>
        <v>1</v>
      </c>
      <c r="T15" s="3" t="b">
        <f>IF(
COUNTIFS(
Table1[Security_name],Table1[[#This Row],[Security_name]],
Table1[Fund_Small],"Addition")
 &gt;
COUNTIFS(Table1[Security_name],Table1[[#This Row],[Security_name]],
Table1[Fund_Small],"Removal"),
TRUE(),
FALSE()
)</f>
        <v>0</v>
      </c>
    </row>
  </sheetData>
  <conditionalFormatting sqref="M16:M1048576 N1:N15">
    <cfRule type="containsText" dxfId="15" priority="3" operator="containsText" text="Addition">
      <formula>NOT(ISERROR(SEARCH("Addition",M1)))</formula>
    </cfRule>
    <cfRule type="containsText" dxfId="14" priority="4" operator="containsText" text="Removal">
      <formula>NOT(ISERROR(SEARCH("Removal",M1)))</formula>
    </cfRule>
  </conditionalFormatting>
  <conditionalFormatting sqref="N16:N1048576 O1:O15">
    <cfRule type="containsText" dxfId="13" priority="5" operator="containsText" text="Addition">
      <formula>NOT(ISERROR(SEARCH("Addition",N1)))</formula>
    </cfRule>
    <cfRule type="containsText" dxfId="12" priority="8" operator="containsText" text="Removal">
      <formula>NOT(ISERROR(SEARCH("Removal",N1)))</formula>
    </cfRule>
  </conditionalFormatting>
  <conditionalFormatting sqref="O16:O1048576 P1:P15">
    <cfRule type="containsText" dxfId="11" priority="9" operator="containsText" text="Addition">
      <formula>NOT(ISERROR(SEARCH("Addition",O1)))</formula>
    </cfRule>
    <cfRule type="containsText" dxfId="10" priority="10" operator="containsText" text="Removal">
      <formula>NOT(ISERROR(SEARCH("Removal",O1)))</formula>
    </cfRule>
  </conditionalFormatting>
  <conditionalFormatting sqref="E1:E1048576">
    <cfRule type="containsText" dxfId="9" priority="1" operator="containsText" text="Addition">
      <formula>NOT(ISERROR(SEARCH("Addition",E1)))</formula>
    </cfRule>
    <cfRule type="containsText" dxfId="8" priority="2" operator="containsText" text="Removal">
      <formula>NOT(ISERROR(SEARCH("Removal",E1)))</formula>
    </cfRule>
  </conditionalFormatting>
  <dataValidations count="3">
    <dataValidation type="list" allowBlank="1" showInputMessage="1" showErrorMessage="1" sqref="B2:B15" xr:uid="{1B1E71C1-A3A3-4180-B0B4-748B0183B00F}">
      <formula1>"Equity, Bond, Gold, Investment trust"</formula1>
    </dataValidation>
    <dataValidation type="list" allowBlank="1" showInputMessage="1" showErrorMessage="1" sqref="E2:E15" xr:uid="{2DDC9AA6-047C-4FDE-9437-EAA3B3208E0C}">
      <formula1>"Complete addition, Partial addition, Complete removal, Partial removal"</formula1>
    </dataValidation>
    <dataValidation type="list" allowBlank="1" showInputMessage="1" showErrorMessage="1" sqref="N2:P15" xr:uid="{A321DAF6-897D-4CC0-BB12-DE96445CCD03}">
      <formula1>"Addition, Removal"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Shedden</dc:creator>
  <cp:lastModifiedBy>Matthew Shedden</cp:lastModifiedBy>
  <dcterms:created xsi:type="dcterms:W3CDTF">2022-05-15T17:51:30Z</dcterms:created>
  <dcterms:modified xsi:type="dcterms:W3CDTF">2022-05-16T21:31:45Z</dcterms:modified>
</cp:coreProperties>
</file>