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DATI ORDINATI TEST" sheetId="1" r:id="rId1"/>
  </sheets>
  <externalReferences>
    <externalReference r:id="rId2"/>
  </externalReferences>
  <definedNames>
    <definedName name="_xlnm.Print_Area" localSheetId="0">'DATI ORDINATI TEST'!$B$1:$AE$237</definedName>
    <definedName name="solver_adj" localSheetId="0" hidden="1">'DATI ORDINATI TEST'!#REF!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'DATI ORDINATI TEST'!$K$2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E231" i="1" l="1"/>
  <c r="F231" i="1" s="1"/>
  <c r="F232" i="1" s="1"/>
  <c r="F234" i="1" s="1"/>
  <c r="F229" i="1"/>
  <c r="F228" i="1"/>
  <c r="Q215" i="1"/>
  <c r="AC213" i="1"/>
  <c r="Q213" i="1"/>
  <c r="V212" i="1"/>
  <c r="Q212" i="1"/>
  <c r="Q219" i="1" s="1"/>
  <c r="AC208" i="1"/>
  <c r="V208" i="1"/>
  <c r="AF207" i="1"/>
  <c r="I207" i="1"/>
  <c r="C214" i="1" s="1"/>
  <c r="H4" i="1"/>
  <c r="G4" i="1"/>
  <c r="F4" i="1"/>
  <c r="E4" i="1"/>
  <c r="D4" i="1"/>
  <c r="C4" i="1"/>
  <c r="M2" i="1"/>
  <c r="M3" i="1" s="1"/>
  <c r="L2" i="1"/>
  <c r="L3" i="1" s="1"/>
  <c r="K2" i="1"/>
  <c r="G212" i="1" s="1"/>
  <c r="J2" i="1"/>
  <c r="F212" i="1" s="1"/>
  <c r="J8" i="1" l="1"/>
  <c r="J7" i="1"/>
  <c r="J6" i="1"/>
  <c r="J13" i="1"/>
  <c r="J21" i="1"/>
  <c r="J29" i="1"/>
  <c r="J30" i="1"/>
  <c r="J11" i="1"/>
  <c r="J12" i="1"/>
  <c r="J19" i="1"/>
  <c r="J20" i="1"/>
  <c r="J27" i="1"/>
  <c r="J28" i="1"/>
  <c r="J35" i="1"/>
  <c r="J36" i="1"/>
  <c r="J51" i="1"/>
  <c r="J66" i="1"/>
  <c r="J206" i="1"/>
  <c r="J203" i="1"/>
  <c r="J201" i="1"/>
  <c r="J199" i="1"/>
  <c r="J197" i="1"/>
  <c r="J195" i="1"/>
  <c r="J193" i="1"/>
  <c r="J191" i="1"/>
  <c r="J189" i="1"/>
  <c r="J202" i="1"/>
  <c r="J194" i="1"/>
  <c r="J187" i="1"/>
  <c r="J183" i="1"/>
  <c r="J186" i="1"/>
  <c r="J185" i="1"/>
  <c r="J184" i="1"/>
  <c r="J181" i="1"/>
  <c r="J177" i="1"/>
  <c r="J176" i="1"/>
  <c r="J192" i="1"/>
  <c r="J190" i="1"/>
  <c r="J188" i="1"/>
  <c r="J179" i="1"/>
  <c r="J178" i="1"/>
  <c r="J171" i="1"/>
  <c r="J170" i="1"/>
  <c r="J163" i="1"/>
  <c r="J162" i="1"/>
  <c r="J200" i="1"/>
  <c r="J196" i="1"/>
  <c r="J180" i="1"/>
  <c r="J168" i="1"/>
  <c r="J165" i="1"/>
  <c r="J158" i="1"/>
  <c r="J153" i="1"/>
  <c r="J152" i="1"/>
  <c r="J145" i="1"/>
  <c r="J144" i="1"/>
  <c r="J137" i="1"/>
  <c r="J136" i="1"/>
  <c r="J129" i="1"/>
  <c r="J128" i="1"/>
  <c r="J121" i="1"/>
  <c r="J120" i="1"/>
  <c r="J113" i="1"/>
  <c r="J205" i="1"/>
  <c r="J167" i="1"/>
  <c r="J160" i="1"/>
  <c r="J157" i="1"/>
  <c r="J155" i="1"/>
  <c r="J154" i="1"/>
  <c r="J147" i="1"/>
  <c r="J146" i="1"/>
  <c r="J139" i="1"/>
  <c r="J138" i="1"/>
  <c r="J131" i="1"/>
  <c r="J130" i="1"/>
  <c r="J123" i="1"/>
  <c r="J122" i="1"/>
  <c r="J115" i="1"/>
  <c r="J114" i="1"/>
  <c r="J112" i="1"/>
  <c r="J110" i="1"/>
  <c r="J108" i="1"/>
  <c r="J106" i="1"/>
  <c r="J104" i="1"/>
  <c r="J102" i="1"/>
  <c r="J100" i="1"/>
  <c r="J98" i="1"/>
  <c r="J96" i="1"/>
  <c r="J94" i="1"/>
  <c r="J92" i="1"/>
  <c r="J90" i="1"/>
  <c r="J88" i="1"/>
  <c r="J86" i="1"/>
  <c r="J84" i="1"/>
  <c r="J82" i="1"/>
  <c r="J198" i="1"/>
  <c r="J172" i="1"/>
  <c r="J169" i="1"/>
  <c r="J159" i="1"/>
  <c r="J141" i="1"/>
  <c r="J140" i="1"/>
  <c r="J125" i="1"/>
  <c r="J124" i="1"/>
  <c r="J182" i="1"/>
  <c r="J161" i="1"/>
  <c r="J151" i="1"/>
  <c r="J148" i="1"/>
  <c r="J134" i="1"/>
  <c r="J105" i="1"/>
  <c r="J103" i="1"/>
  <c r="J87" i="1"/>
  <c r="J174" i="1"/>
  <c r="J150" i="1"/>
  <c r="J142" i="1"/>
  <c r="J127" i="1"/>
  <c r="J109" i="1"/>
  <c r="J95" i="1"/>
  <c r="J83" i="1"/>
  <c r="J74" i="1"/>
  <c r="J173" i="1"/>
  <c r="J149" i="1"/>
  <c r="J132" i="1"/>
  <c r="J119" i="1"/>
  <c r="J117" i="1"/>
  <c r="J99" i="1"/>
  <c r="J93" i="1"/>
  <c r="J85" i="1"/>
  <c r="J77" i="1"/>
  <c r="J76" i="1"/>
  <c r="J69" i="1"/>
  <c r="J68" i="1"/>
  <c r="J61" i="1"/>
  <c r="J60" i="1"/>
  <c r="J53" i="1"/>
  <c r="J52" i="1"/>
  <c r="J164" i="1"/>
  <c r="J143" i="1"/>
  <c r="J126" i="1"/>
  <c r="J107" i="1"/>
  <c r="J97" i="1"/>
  <c r="J89" i="1"/>
  <c r="J79" i="1"/>
  <c r="J78" i="1"/>
  <c r="J71" i="1"/>
  <c r="J70" i="1"/>
  <c r="J63" i="1"/>
  <c r="J62" i="1"/>
  <c r="J55" i="1"/>
  <c r="J54" i="1"/>
  <c r="J47" i="1"/>
  <c r="J45" i="1"/>
  <c r="J43" i="1"/>
  <c r="J41" i="1"/>
  <c r="J175" i="1"/>
  <c r="J166" i="1"/>
  <c r="J156" i="1"/>
  <c r="J135" i="1"/>
  <c r="J133" i="1"/>
  <c r="J118" i="1"/>
  <c r="J116" i="1"/>
  <c r="J111" i="1"/>
  <c r="J101" i="1"/>
  <c r="J91" i="1"/>
  <c r="J81" i="1"/>
  <c r="J80" i="1"/>
  <c r="J73" i="1"/>
  <c r="J72" i="1"/>
  <c r="J65" i="1"/>
  <c r="J64" i="1"/>
  <c r="J57" i="1"/>
  <c r="J56" i="1"/>
  <c r="J49" i="1"/>
  <c r="J48" i="1"/>
  <c r="J9" i="1"/>
  <c r="J10" i="1"/>
  <c r="J17" i="1"/>
  <c r="J18" i="1"/>
  <c r="J25" i="1"/>
  <c r="J26" i="1"/>
  <c r="J33" i="1"/>
  <c r="J34" i="1"/>
  <c r="J44" i="1"/>
  <c r="J58" i="1"/>
  <c r="J15" i="1"/>
  <c r="J16" i="1"/>
  <c r="J23" i="1"/>
  <c r="J24" i="1"/>
  <c r="J31" i="1"/>
  <c r="J32" i="1"/>
  <c r="J39" i="1"/>
  <c r="J40" i="1"/>
  <c r="J42" i="1"/>
  <c r="J46" i="1"/>
  <c r="J50" i="1"/>
  <c r="J67" i="1"/>
  <c r="J14" i="1"/>
  <c r="J22" i="1"/>
  <c r="J37" i="1"/>
  <c r="J38" i="1"/>
  <c r="J59" i="1"/>
  <c r="J75" i="1"/>
  <c r="V217" i="1"/>
  <c r="J208" i="1" l="1"/>
  <c r="J209" i="1"/>
  <c r="K53" i="1" s="1"/>
  <c r="L53" i="1" s="1"/>
  <c r="K78" i="1"/>
  <c r="L78" i="1" s="1"/>
  <c r="K125" i="1"/>
  <c r="L125" i="1" s="1"/>
  <c r="K160" i="1"/>
  <c r="L160" i="1" s="1"/>
  <c r="K28" i="1"/>
  <c r="L28" i="1" s="1"/>
  <c r="K187" i="1" l="1"/>
  <c r="L187" i="1" s="1"/>
  <c r="P187" i="1" s="1"/>
  <c r="K8" i="1"/>
  <c r="L8" i="1" s="1"/>
  <c r="K162" i="1"/>
  <c r="L162" i="1" s="1"/>
  <c r="M162" i="1" s="1"/>
  <c r="N162" i="1" s="1"/>
  <c r="K57" i="1"/>
  <c r="L57" i="1" s="1"/>
  <c r="P28" i="1"/>
  <c r="M28" i="1"/>
  <c r="N28" i="1" s="1"/>
  <c r="M160" i="1"/>
  <c r="N160" i="1" s="1"/>
  <c r="P160" i="1"/>
  <c r="P125" i="1"/>
  <c r="M125" i="1"/>
  <c r="N125" i="1" s="1"/>
  <c r="P57" i="1"/>
  <c r="M57" i="1"/>
  <c r="N57" i="1" s="1"/>
  <c r="K14" i="1"/>
  <c r="L14" i="1" s="1"/>
  <c r="K183" i="1"/>
  <c r="L183" i="1" s="1"/>
  <c r="K113" i="1"/>
  <c r="L113" i="1" s="1"/>
  <c r="K114" i="1"/>
  <c r="L114" i="1" s="1"/>
  <c r="K82" i="1"/>
  <c r="L82" i="1" s="1"/>
  <c r="K87" i="1"/>
  <c r="L87" i="1" s="1"/>
  <c r="K85" i="1"/>
  <c r="L85" i="1" s="1"/>
  <c r="K38" i="1"/>
  <c r="L38" i="1" s="1"/>
  <c r="K184" i="1"/>
  <c r="L184" i="1" s="1"/>
  <c r="K168" i="1"/>
  <c r="L168" i="1" s="1"/>
  <c r="K131" i="1"/>
  <c r="L131" i="1" s="1"/>
  <c r="K79" i="1"/>
  <c r="L79" i="1" s="1"/>
  <c r="K25" i="1"/>
  <c r="L25" i="1" s="1"/>
  <c r="K58" i="1"/>
  <c r="L58" i="1" s="1"/>
  <c r="K7" i="1"/>
  <c r="L7" i="1" s="1"/>
  <c r="K181" i="1"/>
  <c r="L181" i="1" s="1"/>
  <c r="K165" i="1"/>
  <c r="L165" i="1" s="1"/>
  <c r="K157" i="1"/>
  <c r="L157" i="1" s="1"/>
  <c r="K159" i="1"/>
  <c r="L159" i="1" s="1"/>
  <c r="K127" i="1"/>
  <c r="L127" i="1" s="1"/>
  <c r="K62" i="1"/>
  <c r="L62" i="1" s="1"/>
  <c r="K91" i="1"/>
  <c r="L91" i="1" s="1"/>
  <c r="K30" i="1"/>
  <c r="L30" i="1" s="1"/>
  <c r="K188" i="1"/>
  <c r="L188" i="1" s="1"/>
  <c r="K164" i="1"/>
  <c r="L164" i="1" s="1"/>
  <c r="K21" i="1"/>
  <c r="L21" i="1" s="1"/>
  <c r="K199" i="1"/>
  <c r="L199" i="1" s="1"/>
  <c r="K192" i="1"/>
  <c r="L192" i="1" s="1"/>
  <c r="K152" i="1"/>
  <c r="L152" i="1" s="1"/>
  <c r="K108" i="1"/>
  <c r="L108" i="1" s="1"/>
  <c r="K83" i="1"/>
  <c r="L83" i="1" s="1"/>
  <c r="K47" i="1"/>
  <c r="L47" i="1" s="1"/>
  <c r="K23" i="1"/>
  <c r="L23" i="1" s="1"/>
  <c r="K67" i="1"/>
  <c r="L67" i="1" s="1"/>
  <c r="K29" i="1"/>
  <c r="L29" i="1" s="1"/>
  <c r="K197" i="1"/>
  <c r="L197" i="1" s="1"/>
  <c r="K190" i="1"/>
  <c r="L190" i="1" s="1"/>
  <c r="K145" i="1"/>
  <c r="L145" i="1" s="1"/>
  <c r="K146" i="1"/>
  <c r="L146" i="1" s="1"/>
  <c r="K98" i="1"/>
  <c r="L98" i="1" s="1"/>
  <c r="K124" i="1"/>
  <c r="L124" i="1" s="1"/>
  <c r="K74" i="1"/>
  <c r="L74" i="1" s="1"/>
  <c r="K52" i="1"/>
  <c r="L52" i="1" s="1"/>
  <c r="K45" i="1"/>
  <c r="L45" i="1" s="1"/>
  <c r="K10" i="1"/>
  <c r="L10" i="1" s="1"/>
  <c r="K6" i="1"/>
  <c r="L6" i="1" s="1"/>
  <c r="K20" i="1"/>
  <c r="L20" i="1" s="1"/>
  <c r="K202" i="1"/>
  <c r="L202" i="1" s="1"/>
  <c r="K170" i="1"/>
  <c r="L170" i="1" s="1"/>
  <c r="K128" i="1"/>
  <c r="L128" i="1" s="1"/>
  <c r="K123" i="1"/>
  <c r="L123" i="1" s="1"/>
  <c r="K88" i="1"/>
  <c r="L88" i="1" s="1"/>
  <c r="K134" i="1"/>
  <c r="L134" i="1" s="1"/>
  <c r="K117" i="1"/>
  <c r="L117" i="1" s="1"/>
  <c r="K97" i="1"/>
  <c r="L97" i="1" s="1"/>
  <c r="K156" i="1"/>
  <c r="L156" i="1" s="1"/>
  <c r="K49" i="1"/>
  <c r="L49" i="1" s="1"/>
  <c r="K11" i="1"/>
  <c r="L11" i="1" s="1"/>
  <c r="K193" i="1"/>
  <c r="L193" i="1" s="1"/>
  <c r="K179" i="1"/>
  <c r="L179" i="1" s="1"/>
  <c r="K137" i="1"/>
  <c r="L137" i="1" s="1"/>
  <c r="K138" i="1"/>
  <c r="L138" i="1" s="1"/>
  <c r="K94" i="1"/>
  <c r="L94" i="1" s="1"/>
  <c r="K161" i="1"/>
  <c r="L161" i="1" s="1"/>
  <c r="K149" i="1"/>
  <c r="L149" i="1" s="1"/>
  <c r="K143" i="1"/>
  <c r="L143" i="1" s="1"/>
  <c r="K41" i="1"/>
  <c r="L41" i="1" s="1"/>
  <c r="K64" i="1"/>
  <c r="L64" i="1" s="1"/>
  <c r="K16" i="1"/>
  <c r="L16" i="1" s="1"/>
  <c r="K75" i="1"/>
  <c r="L75" i="1" s="1"/>
  <c r="K100" i="1"/>
  <c r="L100" i="1" s="1"/>
  <c r="K142" i="1"/>
  <c r="L142" i="1" s="1"/>
  <c r="K63" i="1"/>
  <c r="L63" i="1" s="1"/>
  <c r="K9" i="1"/>
  <c r="L9" i="1" s="1"/>
  <c r="K72" i="1"/>
  <c r="L72" i="1" s="1"/>
  <c r="K59" i="1"/>
  <c r="L59" i="1" s="1"/>
  <c r="K12" i="1"/>
  <c r="L12" i="1" s="1"/>
  <c r="K191" i="1"/>
  <c r="L191" i="1" s="1"/>
  <c r="K178" i="1"/>
  <c r="L178" i="1" s="1"/>
  <c r="K120" i="1"/>
  <c r="L120" i="1" s="1"/>
  <c r="K92" i="1"/>
  <c r="L92" i="1" s="1"/>
  <c r="K93" i="1"/>
  <c r="L93" i="1" s="1"/>
  <c r="K101" i="1"/>
  <c r="L101" i="1" s="1"/>
  <c r="K50" i="1"/>
  <c r="L50" i="1" s="1"/>
  <c r="K33" i="1"/>
  <c r="L33" i="1" s="1"/>
  <c r="K19" i="1"/>
  <c r="L19" i="1" s="1"/>
  <c r="K189" i="1"/>
  <c r="L189" i="1" s="1"/>
  <c r="K171" i="1"/>
  <c r="L171" i="1" s="1"/>
  <c r="K129" i="1"/>
  <c r="L129" i="1" s="1"/>
  <c r="K130" i="1"/>
  <c r="L130" i="1" s="1"/>
  <c r="K90" i="1"/>
  <c r="L90" i="1" s="1"/>
  <c r="K148" i="1"/>
  <c r="L148" i="1" s="1"/>
  <c r="K119" i="1"/>
  <c r="L119" i="1" s="1"/>
  <c r="K107" i="1"/>
  <c r="L107" i="1" s="1"/>
  <c r="K166" i="1"/>
  <c r="L166" i="1" s="1"/>
  <c r="K24" i="1"/>
  <c r="L24" i="1" s="1"/>
  <c r="K36" i="1"/>
  <c r="L36" i="1" s="1"/>
  <c r="K186" i="1"/>
  <c r="L186" i="1" s="1"/>
  <c r="K196" i="1"/>
  <c r="L196" i="1" s="1"/>
  <c r="K205" i="1"/>
  <c r="L205" i="1" s="1"/>
  <c r="K112" i="1"/>
  <c r="L112" i="1" s="1"/>
  <c r="K198" i="1"/>
  <c r="L198" i="1" s="1"/>
  <c r="K174" i="1"/>
  <c r="L174" i="1" s="1"/>
  <c r="K77" i="1"/>
  <c r="L77" i="1" s="1"/>
  <c r="K71" i="1"/>
  <c r="L71" i="1" s="1"/>
  <c r="K116" i="1"/>
  <c r="L116" i="1" s="1"/>
  <c r="K17" i="1"/>
  <c r="L17" i="1" s="1"/>
  <c r="K27" i="1"/>
  <c r="L27" i="1" s="1"/>
  <c r="K194" i="1"/>
  <c r="L194" i="1" s="1"/>
  <c r="K163" i="1"/>
  <c r="L163" i="1" s="1"/>
  <c r="K121" i="1"/>
  <c r="L121" i="1" s="1"/>
  <c r="K122" i="1"/>
  <c r="L122" i="1" s="1"/>
  <c r="K86" i="1"/>
  <c r="L86" i="1" s="1"/>
  <c r="K105" i="1"/>
  <c r="L105" i="1" s="1"/>
  <c r="K99" i="1"/>
  <c r="L99" i="1" s="1"/>
  <c r="K89" i="1"/>
  <c r="L89" i="1" s="1"/>
  <c r="K135" i="1"/>
  <c r="L135" i="1" s="1"/>
  <c r="K48" i="1"/>
  <c r="L48" i="1" s="1"/>
  <c r="K32" i="1"/>
  <c r="L32" i="1" s="1"/>
  <c r="K136" i="1"/>
  <c r="L136" i="1" s="1"/>
  <c r="K84" i="1"/>
  <c r="L84" i="1" s="1"/>
  <c r="K132" i="1"/>
  <c r="L132" i="1" s="1"/>
  <c r="K175" i="1"/>
  <c r="L175" i="1" s="1"/>
  <c r="K44" i="1"/>
  <c r="L44" i="1" s="1"/>
  <c r="K26" i="1"/>
  <c r="L26" i="1" s="1"/>
  <c r="P162" i="1"/>
  <c r="P8" i="1"/>
  <c r="M8" i="1"/>
  <c r="N8" i="1" s="1"/>
  <c r="K203" i="1"/>
  <c r="L203" i="1" s="1"/>
  <c r="K177" i="1"/>
  <c r="L177" i="1" s="1"/>
  <c r="K158" i="1"/>
  <c r="L158" i="1" s="1"/>
  <c r="K155" i="1"/>
  <c r="L155" i="1" s="1"/>
  <c r="K104" i="1"/>
  <c r="L104" i="1" s="1"/>
  <c r="K141" i="1"/>
  <c r="L141" i="1" s="1"/>
  <c r="K109" i="1"/>
  <c r="L109" i="1" s="1"/>
  <c r="K61" i="1"/>
  <c r="L61" i="1" s="1"/>
  <c r="K55" i="1"/>
  <c r="L55" i="1" s="1"/>
  <c r="K81" i="1"/>
  <c r="L81" i="1" s="1"/>
  <c r="K15" i="1"/>
  <c r="L15" i="1" s="1"/>
  <c r="K51" i="1"/>
  <c r="L51" i="1" s="1"/>
  <c r="K185" i="1"/>
  <c r="L185" i="1" s="1"/>
  <c r="K180" i="1"/>
  <c r="L180" i="1" s="1"/>
  <c r="K167" i="1"/>
  <c r="L167" i="1" s="1"/>
  <c r="K110" i="1"/>
  <c r="L110" i="1" s="1"/>
  <c r="K172" i="1"/>
  <c r="L172" i="1" s="1"/>
  <c r="K150" i="1"/>
  <c r="L150" i="1" s="1"/>
  <c r="K76" i="1"/>
  <c r="L76" i="1" s="1"/>
  <c r="K70" i="1"/>
  <c r="L70" i="1" s="1"/>
  <c r="K111" i="1"/>
  <c r="L111" i="1" s="1"/>
  <c r="K18" i="1"/>
  <c r="L18" i="1" s="1"/>
  <c r="K46" i="1"/>
  <c r="L46" i="1" s="1"/>
  <c r="K147" i="1"/>
  <c r="L147" i="1" s="1"/>
  <c r="K169" i="1"/>
  <c r="L169" i="1" s="1"/>
  <c r="K69" i="1"/>
  <c r="L69" i="1" s="1"/>
  <c r="K133" i="1"/>
  <c r="L133" i="1" s="1"/>
  <c r="K39" i="1"/>
  <c r="L39" i="1" s="1"/>
  <c r="K40" i="1"/>
  <c r="L40" i="1" s="1"/>
  <c r="P53" i="1"/>
  <c r="M53" i="1"/>
  <c r="N53" i="1" s="1"/>
  <c r="K56" i="1"/>
  <c r="L56" i="1" s="1"/>
  <c r="K35" i="1"/>
  <c r="L35" i="1" s="1"/>
  <c r="K200" i="1"/>
  <c r="L200" i="1" s="1"/>
  <c r="K118" i="1"/>
  <c r="L118" i="1" s="1"/>
  <c r="K66" i="1"/>
  <c r="L66" i="1" s="1"/>
  <c r="K103" i="1"/>
  <c r="L103" i="1" s="1"/>
  <c r="K206" i="1"/>
  <c r="L206" i="1" s="1"/>
  <c r="K106" i="1"/>
  <c r="L106" i="1" s="1"/>
  <c r="K68" i="1"/>
  <c r="L68" i="1" s="1"/>
  <c r="K42" i="1"/>
  <c r="L42" i="1" s="1"/>
  <c r="K195" i="1"/>
  <c r="L195" i="1" s="1"/>
  <c r="K144" i="1"/>
  <c r="L144" i="1" s="1"/>
  <c r="K139" i="1"/>
  <c r="L139" i="1" s="1"/>
  <c r="K96" i="1"/>
  <c r="L96" i="1" s="1"/>
  <c r="K182" i="1"/>
  <c r="L182" i="1" s="1"/>
  <c r="K173" i="1"/>
  <c r="L173" i="1" s="1"/>
  <c r="K43" i="1"/>
  <c r="L43" i="1" s="1"/>
  <c r="K65" i="1"/>
  <c r="L65" i="1" s="1"/>
  <c r="K13" i="1"/>
  <c r="L13" i="1" s="1"/>
  <c r="K201" i="1"/>
  <c r="L201" i="1" s="1"/>
  <c r="K176" i="1"/>
  <c r="L176" i="1" s="1"/>
  <c r="K153" i="1"/>
  <c r="L153" i="1" s="1"/>
  <c r="K154" i="1"/>
  <c r="L154" i="1" s="1"/>
  <c r="K102" i="1"/>
  <c r="L102" i="1" s="1"/>
  <c r="K140" i="1"/>
  <c r="L140" i="1" s="1"/>
  <c r="K95" i="1"/>
  <c r="L95" i="1" s="1"/>
  <c r="K60" i="1"/>
  <c r="L60" i="1" s="1"/>
  <c r="K54" i="1"/>
  <c r="L54" i="1" s="1"/>
  <c r="K80" i="1"/>
  <c r="L80" i="1" s="1"/>
  <c r="K34" i="1"/>
  <c r="L34" i="1" s="1"/>
  <c r="K22" i="1"/>
  <c r="L22" i="1" s="1"/>
  <c r="K115" i="1"/>
  <c r="L115" i="1" s="1"/>
  <c r="K151" i="1"/>
  <c r="L151" i="1" s="1"/>
  <c r="K126" i="1"/>
  <c r="L126" i="1" s="1"/>
  <c r="K73" i="1"/>
  <c r="L73" i="1" s="1"/>
  <c r="K37" i="1"/>
  <c r="L37" i="1" s="1"/>
  <c r="K31" i="1"/>
  <c r="L31" i="1" s="1"/>
  <c r="M78" i="1"/>
  <c r="N78" i="1" s="1"/>
  <c r="P78" i="1"/>
  <c r="M187" i="1" l="1"/>
  <c r="N187" i="1" s="1"/>
  <c r="M126" i="1"/>
  <c r="N126" i="1" s="1"/>
  <c r="P126" i="1"/>
  <c r="P34" i="1"/>
  <c r="M34" i="1"/>
  <c r="N34" i="1" s="1"/>
  <c r="M95" i="1"/>
  <c r="N95" i="1" s="1"/>
  <c r="P95" i="1"/>
  <c r="P153" i="1"/>
  <c r="M153" i="1"/>
  <c r="N153" i="1" s="1"/>
  <c r="P65" i="1"/>
  <c r="M65" i="1"/>
  <c r="N65" i="1" s="1"/>
  <c r="P96" i="1"/>
  <c r="M96" i="1"/>
  <c r="N96" i="1" s="1"/>
  <c r="P42" i="1"/>
  <c r="M42" i="1"/>
  <c r="N42" i="1" s="1"/>
  <c r="M103" i="1"/>
  <c r="N103" i="1" s="1"/>
  <c r="P103" i="1"/>
  <c r="M35" i="1"/>
  <c r="N35" i="1" s="1"/>
  <c r="P35" i="1"/>
  <c r="P40" i="1"/>
  <c r="M40" i="1"/>
  <c r="N40" i="1" s="1"/>
  <c r="P169" i="1"/>
  <c r="M169" i="1"/>
  <c r="N169" i="1" s="1"/>
  <c r="M111" i="1"/>
  <c r="N111" i="1" s="1"/>
  <c r="P111" i="1"/>
  <c r="M172" i="1"/>
  <c r="N172" i="1" s="1"/>
  <c r="P172" i="1"/>
  <c r="P185" i="1"/>
  <c r="M185" i="1"/>
  <c r="N185" i="1" s="1"/>
  <c r="P55" i="1"/>
  <c r="M55" i="1"/>
  <c r="N55" i="1" s="1"/>
  <c r="P104" i="1"/>
  <c r="M104" i="1"/>
  <c r="N104" i="1" s="1"/>
  <c r="P203" i="1"/>
  <c r="M203" i="1"/>
  <c r="N203" i="1" s="1"/>
  <c r="M132" i="1"/>
  <c r="N132" i="1" s="1"/>
  <c r="P132" i="1"/>
  <c r="M48" i="1"/>
  <c r="N48" i="1" s="1"/>
  <c r="P48" i="1"/>
  <c r="M105" i="1"/>
  <c r="N105" i="1" s="1"/>
  <c r="P105" i="1"/>
  <c r="P163" i="1"/>
  <c r="M163" i="1"/>
  <c r="N163" i="1" s="1"/>
  <c r="M116" i="1"/>
  <c r="N116" i="1" s="1"/>
  <c r="P116" i="1"/>
  <c r="M198" i="1"/>
  <c r="N198" i="1" s="1"/>
  <c r="P198" i="1"/>
  <c r="M186" i="1"/>
  <c r="N186" i="1" s="1"/>
  <c r="P186" i="1"/>
  <c r="M107" i="1"/>
  <c r="N107" i="1" s="1"/>
  <c r="P107" i="1"/>
  <c r="M130" i="1"/>
  <c r="N130" i="1" s="1"/>
  <c r="P130" i="1"/>
  <c r="M19" i="1"/>
  <c r="N19" i="1" s="1"/>
  <c r="P19" i="1"/>
  <c r="M93" i="1"/>
  <c r="N93" i="1" s="1"/>
  <c r="P93" i="1"/>
  <c r="P191" i="1"/>
  <c r="M191" i="1"/>
  <c r="N191" i="1" s="1"/>
  <c r="M9" i="1"/>
  <c r="N9" i="1" s="1"/>
  <c r="P9" i="1"/>
  <c r="P75" i="1"/>
  <c r="M75" i="1"/>
  <c r="N75" i="1" s="1"/>
  <c r="P143" i="1"/>
  <c r="M143" i="1"/>
  <c r="N143" i="1" s="1"/>
  <c r="M138" i="1"/>
  <c r="N138" i="1" s="1"/>
  <c r="P138" i="1"/>
  <c r="M11" i="1"/>
  <c r="N11" i="1" s="1"/>
  <c r="P11" i="1"/>
  <c r="P117" i="1"/>
  <c r="M117" i="1"/>
  <c r="N117" i="1" s="1"/>
  <c r="M128" i="1"/>
  <c r="N128" i="1" s="1"/>
  <c r="P128" i="1"/>
  <c r="P6" i="1"/>
  <c r="M6" i="1"/>
  <c r="M74" i="1"/>
  <c r="N74" i="1" s="1"/>
  <c r="P74" i="1"/>
  <c r="P145" i="1"/>
  <c r="M145" i="1"/>
  <c r="N145" i="1" s="1"/>
  <c r="P67" i="1"/>
  <c r="M67" i="1"/>
  <c r="N67" i="1" s="1"/>
  <c r="P108" i="1"/>
  <c r="M108" i="1"/>
  <c r="N108" i="1" s="1"/>
  <c r="M21" i="1"/>
  <c r="N21" i="1" s="1"/>
  <c r="P21" i="1"/>
  <c r="M91" i="1"/>
  <c r="N91" i="1" s="1"/>
  <c r="P91" i="1"/>
  <c r="P157" i="1"/>
  <c r="M157" i="1"/>
  <c r="N157" i="1" s="1"/>
  <c r="M58" i="1"/>
  <c r="N58" i="1" s="1"/>
  <c r="P58" i="1"/>
  <c r="M168" i="1"/>
  <c r="N168" i="1" s="1"/>
  <c r="P168" i="1"/>
  <c r="P87" i="1"/>
  <c r="M87" i="1"/>
  <c r="N87" i="1" s="1"/>
  <c r="P183" i="1"/>
  <c r="M183" i="1"/>
  <c r="N183" i="1" s="1"/>
  <c r="M31" i="1"/>
  <c r="N31" i="1" s="1"/>
  <c r="P31" i="1"/>
  <c r="P151" i="1"/>
  <c r="M151" i="1"/>
  <c r="N151" i="1" s="1"/>
  <c r="M80" i="1"/>
  <c r="N80" i="1" s="1"/>
  <c r="P80" i="1"/>
  <c r="M140" i="1"/>
  <c r="N140" i="1" s="1"/>
  <c r="P140" i="1"/>
  <c r="M176" i="1"/>
  <c r="N176" i="1" s="1"/>
  <c r="P176" i="1"/>
  <c r="P43" i="1"/>
  <c r="M43" i="1"/>
  <c r="N43" i="1" s="1"/>
  <c r="P139" i="1"/>
  <c r="M139" i="1"/>
  <c r="N139" i="1" s="1"/>
  <c r="M68" i="1"/>
  <c r="N68" i="1" s="1"/>
  <c r="P68" i="1"/>
  <c r="M66" i="1"/>
  <c r="N66" i="1" s="1"/>
  <c r="P66" i="1"/>
  <c r="M56" i="1"/>
  <c r="N56" i="1" s="1"/>
  <c r="P56" i="1"/>
  <c r="M39" i="1"/>
  <c r="N39" i="1" s="1"/>
  <c r="P39" i="1"/>
  <c r="P147" i="1"/>
  <c r="M147" i="1"/>
  <c r="N147" i="1" s="1"/>
  <c r="M70" i="1"/>
  <c r="N70" i="1" s="1"/>
  <c r="P70" i="1"/>
  <c r="P110" i="1"/>
  <c r="M110" i="1"/>
  <c r="N110" i="1" s="1"/>
  <c r="P51" i="1"/>
  <c r="M51" i="1"/>
  <c r="N51" i="1" s="1"/>
  <c r="P61" i="1"/>
  <c r="M61" i="1"/>
  <c r="N61" i="1" s="1"/>
  <c r="P155" i="1"/>
  <c r="M155" i="1"/>
  <c r="N155" i="1" s="1"/>
  <c r="P26" i="1"/>
  <c r="M26" i="1"/>
  <c r="N26" i="1" s="1"/>
  <c r="M84" i="1"/>
  <c r="N84" i="1" s="1"/>
  <c r="P84" i="1"/>
  <c r="P135" i="1"/>
  <c r="M135" i="1"/>
  <c r="N135" i="1" s="1"/>
  <c r="P86" i="1"/>
  <c r="M86" i="1"/>
  <c r="N86" i="1" s="1"/>
  <c r="M194" i="1"/>
  <c r="N194" i="1" s="1"/>
  <c r="P194" i="1"/>
  <c r="P71" i="1"/>
  <c r="M71" i="1"/>
  <c r="N71" i="1" s="1"/>
  <c r="P112" i="1"/>
  <c r="M112" i="1"/>
  <c r="N112" i="1" s="1"/>
  <c r="P36" i="1"/>
  <c r="M36" i="1"/>
  <c r="N36" i="1" s="1"/>
  <c r="P119" i="1"/>
  <c r="M119" i="1"/>
  <c r="N119" i="1" s="1"/>
  <c r="P129" i="1"/>
  <c r="M129" i="1"/>
  <c r="N129" i="1" s="1"/>
  <c r="M33" i="1"/>
  <c r="N33" i="1" s="1"/>
  <c r="P33" i="1"/>
  <c r="P92" i="1"/>
  <c r="M92" i="1"/>
  <c r="N92" i="1" s="1"/>
  <c r="P12" i="1"/>
  <c r="M12" i="1"/>
  <c r="N12" i="1" s="1"/>
  <c r="P63" i="1"/>
  <c r="M63" i="1"/>
  <c r="N63" i="1" s="1"/>
  <c r="P16" i="1"/>
  <c r="M16" i="1"/>
  <c r="N16" i="1" s="1"/>
  <c r="P149" i="1"/>
  <c r="M149" i="1"/>
  <c r="N149" i="1" s="1"/>
  <c r="P137" i="1"/>
  <c r="M137" i="1"/>
  <c r="N137" i="1" s="1"/>
  <c r="P49" i="1"/>
  <c r="M49" i="1"/>
  <c r="N49" i="1" s="1"/>
  <c r="M134" i="1"/>
  <c r="N134" i="1" s="1"/>
  <c r="P134" i="1"/>
  <c r="M170" i="1"/>
  <c r="N170" i="1" s="1"/>
  <c r="P170" i="1"/>
  <c r="P10" i="1"/>
  <c r="M10" i="1"/>
  <c r="N10" i="1" s="1"/>
  <c r="M124" i="1"/>
  <c r="N124" i="1" s="1"/>
  <c r="P124" i="1"/>
  <c r="M190" i="1"/>
  <c r="N190" i="1" s="1"/>
  <c r="P190" i="1"/>
  <c r="M23" i="1"/>
  <c r="N23" i="1" s="1"/>
  <c r="P23" i="1"/>
  <c r="M152" i="1"/>
  <c r="N152" i="1" s="1"/>
  <c r="P152" i="1"/>
  <c r="M164" i="1"/>
  <c r="N164" i="1" s="1"/>
  <c r="P164" i="1"/>
  <c r="M62" i="1"/>
  <c r="N62" i="1" s="1"/>
  <c r="P62" i="1"/>
  <c r="P165" i="1"/>
  <c r="M165" i="1"/>
  <c r="N165" i="1" s="1"/>
  <c r="M25" i="1"/>
  <c r="N25" i="1" s="1"/>
  <c r="P25" i="1"/>
  <c r="M184" i="1"/>
  <c r="N184" i="1" s="1"/>
  <c r="P184" i="1"/>
  <c r="M82" i="1"/>
  <c r="N82" i="1" s="1"/>
  <c r="P82" i="1"/>
  <c r="P14" i="1"/>
  <c r="M14" i="1"/>
  <c r="N14" i="1" s="1"/>
  <c r="U125" i="1"/>
  <c r="AA125" i="1" s="1"/>
  <c r="AB125" i="1" s="1"/>
  <c r="Q125" i="1"/>
  <c r="U187" i="1"/>
  <c r="Q187" i="1"/>
  <c r="M37" i="1"/>
  <c r="N37" i="1" s="1"/>
  <c r="P37" i="1"/>
  <c r="P115" i="1"/>
  <c r="M115" i="1"/>
  <c r="N115" i="1" s="1"/>
  <c r="M54" i="1"/>
  <c r="N54" i="1" s="1"/>
  <c r="P54" i="1"/>
  <c r="P102" i="1"/>
  <c r="M102" i="1"/>
  <c r="N102" i="1" s="1"/>
  <c r="P201" i="1"/>
  <c r="M201" i="1"/>
  <c r="N201" i="1" s="1"/>
  <c r="P173" i="1"/>
  <c r="M173" i="1"/>
  <c r="N173" i="1" s="1"/>
  <c r="M144" i="1"/>
  <c r="N144" i="1" s="1"/>
  <c r="P144" i="1"/>
  <c r="P106" i="1"/>
  <c r="M106" i="1"/>
  <c r="N106" i="1" s="1"/>
  <c r="M118" i="1"/>
  <c r="N118" i="1" s="1"/>
  <c r="P118" i="1"/>
  <c r="P133" i="1"/>
  <c r="M133" i="1"/>
  <c r="N133" i="1" s="1"/>
  <c r="M46" i="1"/>
  <c r="N46" i="1" s="1"/>
  <c r="P46" i="1"/>
  <c r="M76" i="1"/>
  <c r="N76" i="1" s="1"/>
  <c r="P76" i="1"/>
  <c r="P167" i="1"/>
  <c r="M167" i="1"/>
  <c r="N167" i="1" s="1"/>
  <c r="M15" i="1"/>
  <c r="N15" i="1" s="1"/>
  <c r="P15" i="1"/>
  <c r="M109" i="1"/>
  <c r="N109" i="1" s="1"/>
  <c r="P109" i="1"/>
  <c r="M158" i="1"/>
  <c r="N158" i="1" s="1"/>
  <c r="P158" i="1"/>
  <c r="U8" i="1"/>
  <c r="Q8" i="1"/>
  <c r="M44" i="1"/>
  <c r="N44" i="1" s="1"/>
  <c r="P44" i="1"/>
  <c r="M136" i="1"/>
  <c r="N136" i="1" s="1"/>
  <c r="P136" i="1"/>
  <c r="M89" i="1"/>
  <c r="N89" i="1" s="1"/>
  <c r="P89" i="1"/>
  <c r="M122" i="1"/>
  <c r="N122" i="1" s="1"/>
  <c r="P122" i="1"/>
  <c r="M27" i="1"/>
  <c r="N27" i="1" s="1"/>
  <c r="P27" i="1"/>
  <c r="P77" i="1"/>
  <c r="M77" i="1"/>
  <c r="N77" i="1" s="1"/>
  <c r="M205" i="1"/>
  <c r="N205" i="1" s="1"/>
  <c r="P205" i="1"/>
  <c r="P24" i="1"/>
  <c r="M24" i="1"/>
  <c r="N24" i="1" s="1"/>
  <c r="M148" i="1"/>
  <c r="N148" i="1" s="1"/>
  <c r="P148" i="1"/>
  <c r="P171" i="1"/>
  <c r="M171" i="1"/>
  <c r="N171" i="1" s="1"/>
  <c r="M50" i="1"/>
  <c r="N50" i="1" s="1"/>
  <c r="P50" i="1"/>
  <c r="M120" i="1"/>
  <c r="N120" i="1" s="1"/>
  <c r="P120" i="1"/>
  <c r="P59" i="1"/>
  <c r="M59" i="1"/>
  <c r="N59" i="1" s="1"/>
  <c r="M142" i="1"/>
  <c r="N142" i="1" s="1"/>
  <c r="P142" i="1"/>
  <c r="M64" i="1"/>
  <c r="N64" i="1" s="1"/>
  <c r="P64" i="1"/>
  <c r="P161" i="1"/>
  <c r="M161" i="1"/>
  <c r="N161" i="1" s="1"/>
  <c r="P179" i="1"/>
  <c r="M179" i="1"/>
  <c r="N179" i="1" s="1"/>
  <c r="M156" i="1"/>
  <c r="N156" i="1" s="1"/>
  <c r="P156" i="1"/>
  <c r="P88" i="1"/>
  <c r="M88" i="1"/>
  <c r="N88" i="1" s="1"/>
  <c r="M202" i="1"/>
  <c r="N202" i="1" s="1"/>
  <c r="P202" i="1"/>
  <c r="P45" i="1"/>
  <c r="M45" i="1"/>
  <c r="N45" i="1" s="1"/>
  <c r="P98" i="1"/>
  <c r="M98" i="1"/>
  <c r="N98" i="1" s="1"/>
  <c r="P197" i="1"/>
  <c r="M197" i="1"/>
  <c r="N197" i="1" s="1"/>
  <c r="P47" i="1"/>
  <c r="M47" i="1"/>
  <c r="N47" i="1" s="1"/>
  <c r="M192" i="1"/>
  <c r="N192" i="1" s="1"/>
  <c r="P192" i="1"/>
  <c r="M188" i="1"/>
  <c r="N188" i="1" s="1"/>
  <c r="P188" i="1"/>
  <c r="P127" i="1"/>
  <c r="M127" i="1"/>
  <c r="N127" i="1" s="1"/>
  <c r="P181" i="1"/>
  <c r="M181" i="1"/>
  <c r="N181" i="1" s="1"/>
  <c r="P79" i="1"/>
  <c r="M79" i="1"/>
  <c r="N79" i="1" s="1"/>
  <c r="P38" i="1"/>
  <c r="M38" i="1"/>
  <c r="N38" i="1" s="1"/>
  <c r="M114" i="1"/>
  <c r="N114" i="1" s="1"/>
  <c r="P114" i="1"/>
  <c r="U160" i="1"/>
  <c r="Q160" i="1"/>
  <c r="U78" i="1"/>
  <c r="AA78" i="1" s="1"/>
  <c r="AE78" i="1" s="1"/>
  <c r="Q78" i="1"/>
  <c r="P73" i="1"/>
  <c r="M73" i="1"/>
  <c r="N73" i="1" s="1"/>
  <c r="P22" i="1"/>
  <c r="M22" i="1"/>
  <c r="N22" i="1" s="1"/>
  <c r="M60" i="1"/>
  <c r="N60" i="1" s="1"/>
  <c r="P60" i="1"/>
  <c r="M154" i="1"/>
  <c r="N154" i="1" s="1"/>
  <c r="P154" i="1"/>
  <c r="M13" i="1"/>
  <c r="N13" i="1" s="1"/>
  <c r="P13" i="1"/>
  <c r="M182" i="1"/>
  <c r="N182" i="1" s="1"/>
  <c r="P182" i="1"/>
  <c r="P195" i="1"/>
  <c r="M195" i="1"/>
  <c r="N195" i="1" s="1"/>
  <c r="P206" i="1"/>
  <c r="M206" i="1"/>
  <c r="N206" i="1" s="1"/>
  <c r="M200" i="1"/>
  <c r="N200" i="1" s="1"/>
  <c r="P200" i="1"/>
  <c r="Q53" i="1"/>
  <c r="U53" i="1"/>
  <c r="AA53" i="1" s="1"/>
  <c r="AB53" i="1" s="1"/>
  <c r="P69" i="1"/>
  <c r="M69" i="1"/>
  <c r="N69" i="1" s="1"/>
  <c r="P18" i="1"/>
  <c r="M18" i="1"/>
  <c r="N18" i="1" s="1"/>
  <c r="M150" i="1"/>
  <c r="N150" i="1" s="1"/>
  <c r="P150" i="1"/>
  <c r="M180" i="1"/>
  <c r="N180" i="1" s="1"/>
  <c r="P180" i="1"/>
  <c r="P81" i="1"/>
  <c r="M81" i="1"/>
  <c r="N81" i="1" s="1"/>
  <c r="P141" i="1"/>
  <c r="M141" i="1"/>
  <c r="N141" i="1" s="1"/>
  <c r="P177" i="1"/>
  <c r="M177" i="1"/>
  <c r="N177" i="1" s="1"/>
  <c r="U162" i="1"/>
  <c r="Q162" i="1"/>
  <c r="P175" i="1"/>
  <c r="M175" i="1"/>
  <c r="N175" i="1" s="1"/>
  <c r="P32" i="1"/>
  <c r="M32" i="1"/>
  <c r="N32" i="1" s="1"/>
  <c r="M99" i="1"/>
  <c r="N99" i="1" s="1"/>
  <c r="P99" i="1"/>
  <c r="P121" i="1"/>
  <c r="M121" i="1"/>
  <c r="N121" i="1" s="1"/>
  <c r="M17" i="1"/>
  <c r="N17" i="1" s="1"/>
  <c r="P17" i="1"/>
  <c r="M174" i="1"/>
  <c r="N174" i="1" s="1"/>
  <c r="P174" i="1"/>
  <c r="M196" i="1"/>
  <c r="N196" i="1" s="1"/>
  <c r="P196" i="1"/>
  <c r="M166" i="1"/>
  <c r="N166" i="1" s="1"/>
  <c r="P166" i="1"/>
  <c r="P90" i="1"/>
  <c r="M90" i="1"/>
  <c r="N90" i="1" s="1"/>
  <c r="P189" i="1"/>
  <c r="M189" i="1"/>
  <c r="N189" i="1" s="1"/>
  <c r="M101" i="1"/>
  <c r="N101" i="1" s="1"/>
  <c r="P101" i="1"/>
  <c r="M178" i="1"/>
  <c r="N178" i="1" s="1"/>
  <c r="P178" i="1"/>
  <c r="M72" i="1"/>
  <c r="N72" i="1" s="1"/>
  <c r="P72" i="1"/>
  <c r="P100" i="1"/>
  <c r="M100" i="1"/>
  <c r="N100" i="1" s="1"/>
  <c r="M41" i="1"/>
  <c r="N41" i="1" s="1"/>
  <c r="P41" i="1"/>
  <c r="P94" i="1"/>
  <c r="M94" i="1"/>
  <c r="N94" i="1" s="1"/>
  <c r="P193" i="1"/>
  <c r="M193" i="1"/>
  <c r="N193" i="1" s="1"/>
  <c r="M97" i="1"/>
  <c r="N97" i="1" s="1"/>
  <c r="P97" i="1"/>
  <c r="P123" i="1"/>
  <c r="M123" i="1"/>
  <c r="N123" i="1" s="1"/>
  <c r="P20" i="1"/>
  <c r="M20" i="1"/>
  <c r="N20" i="1" s="1"/>
  <c r="M52" i="1"/>
  <c r="N52" i="1" s="1"/>
  <c r="P52" i="1"/>
  <c r="M146" i="1"/>
  <c r="N146" i="1" s="1"/>
  <c r="P146" i="1"/>
  <c r="M29" i="1"/>
  <c r="N29" i="1" s="1"/>
  <c r="P29" i="1"/>
  <c r="M83" i="1"/>
  <c r="N83" i="1" s="1"/>
  <c r="P83" i="1"/>
  <c r="P199" i="1"/>
  <c r="M199" i="1"/>
  <c r="N199" i="1" s="1"/>
  <c r="P30" i="1"/>
  <c r="M30" i="1"/>
  <c r="N30" i="1" s="1"/>
  <c r="P159" i="1"/>
  <c r="M159" i="1"/>
  <c r="N159" i="1" s="1"/>
  <c r="M7" i="1"/>
  <c r="N7" i="1" s="1"/>
  <c r="P7" i="1"/>
  <c r="P131" i="1"/>
  <c r="M131" i="1"/>
  <c r="N131" i="1" s="1"/>
  <c r="P85" i="1"/>
  <c r="M85" i="1"/>
  <c r="N85" i="1" s="1"/>
  <c r="P113" i="1"/>
  <c r="M113" i="1"/>
  <c r="N113" i="1" s="1"/>
  <c r="U57" i="1"/>
  <c r="AA57" i="1" s="1"/>
  <c r="AE57" i="1" s="1"/>
  <c r="Q57" i="1"/>
  <c r="U28" i="1"/>
  <c r="Q28" i="1"/>
  <c r="Q30" i="1" l="1"/>
  <c r="U30" i="1"/>
  <c r="AA30" i="1" s="1"/>
  <c r="AB30" i="1" s="1"/>
  <c r="U20" i="1"/>
  <c r="AA20" i="1" s="1"/>
  <c r="AE20" i="1" s="1"/>
  <c r="Q20" i="1"/>
  <c r="U94" i="1"/>
  <c r="AA94" i="1" s="1"/>
  <c r="AB94" i="1" s="1"/>
  <c r="Q94" i="1"/>
  <c r="U100" i="1"/>
  <c r="Q100" i="1"/>
  <c r="U189" i="1"/>
  <c r="Q189" i="1"/>
  <c r="Q121" i="1"/>
  <c r="U121" i="1"/>
  <c r="AA162" i="1"/>
  <c r="X162" i="1"/>
  <c r="U206" i="1"/>
  <c r="Q206" i="1"/>
  <c r="U79" i="1"/>
  <c r="Q79" i="1"/>
  <c r="U127" i="1"/>
  <c r="AA127" i="1" s="1"/>
  <c r="AD127" i="1" s="1"/>
  <c r="Q127" i="1"/>
  <c r="U197" i="1"/>
  <c r="Q197" i="1"/>
  <c r="Q88" i="1"/>
  <c r="U88" i="1"/>
  <c r="U179" i="1"/>
  <c r="Q179" i="1"/>
  <c r="U29" i="1"/>
  <c r="Q29" i="1"/>
  <c r="U52" i="1"/>
  <c r="Q52" i="1"/>
  <c r="U41" i="1"/>
  <c r="Q41" i="1"/>
  <c r="U72" i="1"/>
  <c r="AA72" i="1" s="1"/>
  <c r="AE72" i="1" s="1"/>
  <c r="Q72" i="1"/>
  <c r="U101" i="1"/>
  <c r="Q101" i="1"/>
  <c r="U196" i="1"/>
  <c r="Q196" i="1"/>
  <c r="U17" i="1"/>
  <c r="Q17" i="1"/>
  <c r="U99" i="1"/>
  <c r="AA99" i="1" s="1"/>
  <c r="AB99" i="1" s="1"/>
  <c r="Q99" i="1"/>
  <c r="U150" i="1"/>
  <c r="AA150" i="1" s="1"/>
  <c r="AB150" i="1" s="1"/>
  <c r="Q150" i="1"/>
  <c r="U200" i="1"/>
  <c r="Q200" i="1"/>
  <c r="U13" i="1"/>
  <c r="Q13" i="1"/>
  <c r="U60" i="1"/>
  <c r="AA60" i="1" s="1"/>
  <c r="AE60" i="1" s="1"/>
  <c r="Q60" i="1"/>
  <c r="U188" i="1"/>
  <c r="Q188" i="1"/>
  <c r="U202" i="1"/>
  <c r="Q202" i="1"/>
  <c r="U156" i="1"/>
  <c r="Q156" i="1"/>
  <c r="U142" i="1"/>
  <c r="AA142" i="1" s="1"/>
  <c r="AE142" i="1" s="1"/>
  <c r="Q142" i="1"/>
  <c r="U120" i="1"/>
  <c r="Q120" i="1"/>
  <c r="U122" i="1"/>
  <c r="AA122" i="1" s="1"/>
  <c r="AB122" i="1" s="1"/>
  <c r="Q122" i="1"/>
  <c r="U136" i="1"/>
  <c r="Q136" i="1"/>
  <c r="U109" i="1"/>
  <c r="Q109" i="1"/>
  <c r="U46" i="1"/>
  <c r="Q46" i="1"/>
  <c r="U118" i="1"/>
  <c r="AA118" i="1" s="1"/>
  <c r="AE118" i="1" s="1"/>
  <c r="Q118" i="1"/>
  <c r="U144" i="1"/>
  <c r="AA144" i="1" s="1"/>
  <c r="AD144" i="1" s="1"/>
  <c r="Q144" i="1"/>
  <c r="U54" i="1"/>
  <c r="AA54" i="1" s="1"/>
  <c r="AB54" i="1" s="1"/>
  <c r="Q54" i="1"/>
  <c r="U37" i="1"/>
  <c r="Q37" i="1"/>
  <c r="U82" i="1"/>
  <c r="Q82" i="1"/>
  <c r="U25" i="1"/>
  <c r="AA25" i="1" s="1"/>
  <c r="AE25" i="1" s="1"/>
  <c r="Q25" i="1"/>
  <c r="U62" i="1"/>
  <c r="Q62" i="1"/>
  <c r="U152" i="1"/>
  <c r="Q152" i="1"/>
  <c r="U190" i="1"/>
  <c r="Q190" i="1"/>
  <c r="U134" i="1"/>
  <c r="Q134" i="1"/>
  <c r="U33" i="1"/>
  <c r="Q33" i="1"/>
  <c r="U194" i="1"/>
  <c r="AA194" i="1" s="1"/>
  <c r="AB194" i="1" s="1"/>
  <c r="Q194" i="1"/>
  <c r="U56" i="1"/>
  <c r="AA56" i="1" s="1"/>
  <c r="AB56" i="1" s="1"/>
  <c r="Q56" i="1"/>
  <c r="U68" i="1"/>
  <c r="AA68" i="1" s="1"/>
  <c r="AB68" i="1" s="1"/>
  <c r="Q68" i="1"/>
  <c r="U140" i="1"/>
  <c r="Q140" i="1"/>
  <c r="U168" i="1"/>
  <c r="Q168" i="1"/>
  <c r="U21" i="1"/>
  <c r="Q21" i="1"/>
  <c r="U74" i="1"/>
  <c r="Q74" i="1"/>
  <c r="U128" i="1"/>
  <c r="Q128" i="1"/>
  <c r="U11" i="1"/>
  <c r="Q11" i="1"/>
  <c r="U9" i="1"/>
  <c r="Q9" i="1"/>
  <c r="U93" i="1"/>
  <c r="Q93" i="1"/>
  <c r="U130" i="1"/>
  <c r="Q130" i="1"/>
  <c r="U186" i="1"/>
  <c r="AA186" i="1" s="1"/>
  <c r="AE186" i="1" s="1"/>
  <c r="Q186" i="1"/>
  <c r="U116" i="1"/>
  <c r="AA116" i="1" s="1"/>
  <c r="AE116" i="1" s="1"/>
  <c r="Q116" i="1"/>
  <c r="U105" i="1"/>
  <c r="Q105" i="1"/>
  <c r="U132" i="1"/>
  <c r="Q132" i="1"/>
  <c r="U111" i="1"/>
  <c r="Q111" i="1"/>
  <c r="U103" i="1"/>
  <c r="Q103" i="1"/>
  <c r="AA28" i="1"/>
  <c r="W28" i="1"/>
  <c r="Q113" i="1"/>
  <c r="U113" i="1"/>
  <c r="U131" i="1"/>
  <c r="Q131" i="1"/>
  <c r="U159" i="1"/>
  <c r="Q159" i="1"/>
  <c r="U199" i="1"/>
  <c r="Q199" i="1"/>
  <c r="U123" i="1"/>
  <c r="Q123" i="1"/>
  <c r="U193" i="1"/>
  <c r="Q193" i="1"/>
  <c r="U90" i="1"/>
  <c r="Q90" i="1"/>
  <c r="U175" i="1"/>
  <c r="AA175" i="1" s="1"/>
  <c r="AE175" i="1" s="1"/>
  <c r="Q175" i="1"/>
  <c r="Q177" i="1"/>
  <c r="U177" i="1"/>
  <c r="Q81" i="1"/>
  <c r="U81" i="1"/>
  <c r="U69" i="1"/>
  <c r="Q69" i="1"/>
  <c r="U195" i="1"/>
  <c r="Q195" i="1"/>
  <c r="U73" i="1"/>
  <c r="Q73" i="1"/>
  <c r="AA160" i="1"/>
  <c r="Y160" i="1"/>
  <c r="Q38" i="1"/>
  <c r="U38" i="1"/>
  <c r="U181" i="1"/>
  <c r="Q181" i="1"/>
  <c r="U47" i="1"/>
  <c r="Q47" i="1"/>
  <c r="U98" i="1"/>
  <c r="Q98" i="1"/>
  <c r="Q161" i="1"/>
  <c r="U161" i="1"/>
  <c r="U171" i="1"/>
  <c r="AA171" i="1" s="1"/>
  <c r="AB171" i="1" s="1"/>
  <c r="Q171" i="1"/>
  <c r="Q24" i="1"/>
  <c r="U24" i="1"/>
  <c r="AA24" i="1" s="1"/>
  <c r="AB24" i="1" s="1"/>
  <c r="U77" i="1"/>
  <c r="Q77" i="1"/>
  <c r="AA8" i="1"/>
  <c r="X8" i="1"/>
  <c r="U167" i="1"/>
  <c r="AA167" i="1" s="1"/>
  <c r="AB167" i="1" s="1"/>
  <c r="Q167" i="1"/>
  <c r="U201" i="1"/>
  <c r="Q201" i="1"/>
  <c r="U10" i="1"/>
  <c r="Q10" i="1"/>
  <c r="Q137" i="1"/>
  <c r="U137" i="1"/>
  <c r="U16" i="1"/>
  <c r="Q16" i="1"/>
  <c r="U12" i="1"/>
  <c r="Q12" i="1"/>
  <c r="U119" i="1"/>
  <c r="Q119" i="1"/>
  <c r="U112" i="1"/>
  <c r="Q112" i="1"/>
  <c r="U135" i="1"/>
  <c r="Q135" i="1"/>
  <c r="U26" i="1"/>
  <c r="Q26" i="1"/>
  <c r="Q61" i="1"/>
  <c r="U61" i="1"/>
  <c r="U110" i="1"/>
  <c r="Q110" i="1"/>
  <c r="U147" i="1"/>
  <c r="AA147" i="1" s="1"/>
  <c r="AB147" i="1" s="1"/>
  <c r="Q147" i="1"/>
  <c r="U43" i="1"/>
  <c r="Q43" i="1"/>
  <c r="U151" i="1"/>
  <c r="AA151" i="1" s="1"/>
  <c r="AE151" i="1" s="1"/>
  <c r="Q151" i="1"/>
  <c r="U183" i="1"/>
  <c r="Q183" i="1"/>
  <c r="U157" i="1"/>
  <c r="Q157" i="1"/>
  <c r="U67" i="1"/>
  <c r="AA67" i="1" s="1"/>
  <c r="AB67" i="1" s="1"/>
  <c r="Q67" i="1"/>
  <c r="U143" i="1"/>
  <c r="Q143" i="1"/>
  <c r="U104" i="1"/>
  <c r="Q104" i="1"/>
  <c r="U185" i="1"/>
  <c r="AA185" i="1" s="1"/>
  <c r="AD185" i="1" s="1"/>
  <c r="Q185" i="1"/>
  <c r="U40" i="1"/>
  <c r="Q40" i="1"/>
  <c r="Q96" i="1"/>
  <c r="U96" i="1"/>
  <c r="AA96" i="1" s="1"/>
  <c r="AE96" i="1" s="1"/>
  <c r="Q153" i="1"/>
  <c r="U153" i="1"/>
  <c r="AA153" i="1" s="1"/>
  <c r="AD153" i="1" s="1"/>
  <c r="U34" i="1"/>
  <c r="AA34" i="1" s="1"/>
  <c r="AD34" i="1" s="1"/>
  <c r="Q34" i="1"/>
  <c r="U7" i="1"/>
  <c r="AA7" i="1" s="1"/>
  <c r="AE7" i="1" s="1"/>
  <c r="Q7" i="1"/>
  <c r="Q83" i="1"/>
  <c r="U83" i="1"/>
  <c r="U146" i="1"/>
  <c r="Q146" i="1"/>
  <c r="U97" i="1"/>
  <c r="AA97" i="1" s="1"/>
  <c r="AB97" i="1" s="1"/>
  <c r="Q97" i="1"/>
  <c r="U178" i="1"/>
  <c r="AA178" i="1" s="1"/>
  <c r="AE178" i="1" s="1"/>
  <c r="Q178" i="1"/>
  <c r="U166" i="1"/>
  <c r="AA166" i="1" s="1"/>
  <c r="AB166" i="1" s="1"/>
  <c r="Q166" i="1"/>
  <c r="U174" i="1"/>
  <c r="AA174" i="1" s="1"/>
  <c r="AB174" i="1" s="1"/>
  <c r="Q174" i="1"/>
  <c r="U180" i="1"/>
  <c r="Q180" i="1"/>
  <c r="U182" i="1"/>
  <c r="Q182" i="1"/>
  <c r="U154" i="1"/>
  <c r="AA154" i="1" s="1"/>
  <c r="AE154" i="1" s="1"/>
  <c r="Q154" i="1"/>
  <c r="U114" i="1"/>
  <c r="Q114" i="1"/>
  <c r="U192" i="1"/>
  <c r="Q192" i="1"/>
  <c r="U64" i="1"/>
  <c r="Q64" i="1"/>
  <c r="U50" i="1"/>
  <c r="Q50" i="1"/>
  <c r="U148" i="1"/>
  <c r="AA148" i="1" s="1"/>
  <c r="AB148" i="1" s="1"/>
  <c r="Q148" i="1"/>
  <c r="U205" i="1"/>
  <c r="Q205" i="1"/>
  <c r="U27" i="1"/>
  <c r="AA27" i="1" s="1"/>
  <c r="AD27" i="1" s="1"/>
  <c r="Q27" i="1"/>
  <c r="Q89" i="1"/>
  <c r="U89" i="1"/>
  <c r="U44" i="1"/>
  <c r="AA44" i="1" s="1"/>
  <c r="AE44" i="1" s="1"/>
  <c r="Q44" i="1"/>
  <c r="U158" i="1"/>
  <c r="Q158" i="1"/>
  <c r="U15" i="1"/>
  <c r="Q15" i="1"/>
  <c r="U76" i="1"/>
  <c r="Q76" i="1"/>
  <c r="U184" i="1"/>
  <c r="Q184" i="1"/>
  <c r="U164" i="1"/>
  <c r="Q164" i="1"/>
  <c r="U23" i="1"/>
  <c r="Q23" i="1"/>
  <c r="U124" i="1"/>
  <c r="Q124" i="1"/>
  <c r="U170" i="1"/>
  <c r="Q170" i="1"/>
  <c r="U84" i="1"/>
  <c r="Q84" i="1"/>
  <c r="U70" i="1"/>
  <c r="AA70" i="1" s="1"/>
  <c r="AD70" i="1" s="1"/>
  <c r="Q70" i="1"/>
  <c r="U39" i="1"/>
  <c r="Q39" i="1"/>
  <c r="U66" i="1"/>
  <c r="Q66" i="1"/>
  <c r="U176" i="1"/>
  <c r="Q176" i="1"/>
  <c r="U80" i="1"/>
  <c r="Q80" i="1"/>
  <c r="U31" i="1"/>
  <c r="Q31" i="1"/>
  <c r="U58" i="1"/>
  <c r="AA58" i="1" s="1"/>
  <c r="AD58" i="1" s="1"/>
  <c r="Q58" i="1"/>
  <c r="Q91" i="1"/>
  <c r="U91" i="1"/>
  <c r="M208" i="1"/>
  <c r="N6" i="1"/>
  <c r="N208" i="1" s="1"/>
  <c r="D214" i="1" s="1"/>
  <c r="U138" i="1"/>
  <c r="Q138" i="1"/>
  <c r="U19" i="1"/>
  <c r="AA19" i="1" s="1"/>
  <c r="AB19" i="1" s="1"/>
  <c r="Q19" i="1"/>
  <c r="U107" i="1"/>
  <c r="AA107" i="1" s="1"/>
  <c r="AB107" i="1" s="1"/>
  <c r="Q107" i="1"/>
  <c r="U198" i="1"/>
  <c r="AA198" i="1" s="1"/>
  <c r="AE198" i="1" s="1"/>
  <c r="Q198" i="1"/>
  <c r="U48" i="1"/>
  <c r="Q48" i="1"/>
  <c r="U172" i="1"/>
  <c r="Q172" i="1"/>
  <c r="U35" i="1"/>
  <c r="AA35" i="1" s="1"/>
  <c r="AE35" i="1" s="1"/>
  <c r="Q35" i="1"/>
  <c r="U95" i="1"/>
  <c r="AA95" i="1" s="1"/>
  <c r="AB95" i="1" s="1"/>
  <c r="Q95" i="1"/>
  <c r="U126" i="1"/>
  <c r="Q126" i="1"/>
  <c r="Q85" i="1"/>
  <c r="U85" i="1"/>
  <c r="Q32" i="1"/>
  <c r="U32" i="1"/>
  <c r="U141" i="1"/>
  <c r="AA141" i="1" s="1"/>
  <c r="AB141" i="1" s="1"/>
  <c r="Q141" i="1"/>
  <c r="U18" i="1"/>
  <c r="Q18" i="1"/>
  <c r="U22" i="1"/>
  <c r="Q22" i="1"/>
  <c r="U45" i="1"/>
  <c r="Q45" i="1"/>
  <c r="U59" i="1"/>
  <c r="AA59" i="1" s="1"/>
  <c r="AE59" i="1" s="1"/>
  <c r="Q59" i="1"/>
  <c r="U133" i="1"/>
  <c r="Q133" i="1"/>
  <c r="U106" i="1"/>
  <c r="Q106" i="1"/>
  <c r="U173" i="1"/>
  <c r="Q173" i="1"/>
  <c r="U102" i="1"/>
  <c r="Q102" i="1"/>
  <c r="U115" i="1"/>
  <c r="Q115" i="1"/>
  <c r="AA187" i="1"/>
  <c r="X187" i="1"/>
  <c r="U14" i="1"/>
  <c r="Q14" i="1"/>
  <c r="U165" i="1"/>
  <c r="Q165" i="1"/>
  <c r="U49" i="1"/>
  <c r="AA49" i="1" s="1"/>
  <c r="AD49" i="1" s="1"/>
  <c r="Q49" i="1"/>
  <c r="U149" i="1"/>
  <c r="Q149" i="1"/>
  <c r="U63" i="1"/>
  <c r="Q63" i="1"/>
  <c r="U92" i="1"/>
  <c r="Q92" i="1"/>
  <c r="Q129" i="1"/>
  <c r="U129" i="1"/>
  <c r="U36" i="1"/>
  <c r="Q36" i="1"/>
  <c r="U71" i="1"/>
  <c r="Q71" i="1"/>
  <c r="Q86" i="1"/>
  <c r="U86" i="1"/>
  <c r="Q155" i="1"/>
  <c r="U155" i="1"/>
  <c r="AA155" i="1" s="1"/>
  <c r="AB155" i="1" s="1"/>
  <c r="U51" i="1"/>
  <c r="AA51" i="1" s="1"/>
  <c r="AD51" i="1" s="1"/>
  <c r="Q51" i="1"/>
  <c r="U139" i="1"/>
  <c r="AA139" i="1" s="1"/>
  <c r="AE139" i="1" s="1"/>
  <c r="Q139" i="1"/>
  <c r="Q87" i="1"/>
  <c r="U87" i="1"/>
  <c r="U108" i="1"/>
  <c r="AA108" i="1" s="1"/>
  <c r="AB108" i="1" s="1"/>
  <c r="Q108" i="1"/>
  <c r="Q145" i="1"/>
  <c r="U145" i="1"/>
  <c r="P208" i="1"/>
  <c r="Q6" i="1"/>
  <c r="U6" i="1"/>
  <c r="U117" i="1"/>
  <c r="AA117" i="1" s="1"/>
  <c r="AB117" i="1" s="1"/>
  <c r="Q117" i="1"/>
  <c r="Q75" i="1"/>
  <c r="U75" i="1"/>
  <c r="U191" i="1"/>
  <c r="Q191" i="1"/>
  <c r="Q163" i="1"/>
  <c r="U163" i="1"/>
  <c r="AA163" i="1" s="1"/>
  <c r="AE163" i="1" s="1"/>
  <c r="U203" i="1"/>
  <c r="Q203" i="1"/>
  <c r="U55" i="1"/>
  <c r="AA55" i="1" s="1"/>
  <c r="AE55" i="1" s="1"/>
  <c r="Q55" i="1"/>
  <c r="U169" i="1"/>
  <c r="Q169" i="1"/>
  <c r="Q42" i="1"/>
  <c r="U42" i="1"/>
  <c r="AA42" i="1" s="1"/>
  <c r="AB42" i="1" s="1"/>
  <c r="U65" i="1"/>
  <c r="Q65" i="1"/>
  <c r="S212" i="1" l="1"/>
  <c r="U208" i="1"/>
  <c r="S215" i="1"/>
  <c r="S213" i="1"/>
  <c r="AA6" i="1"/>
  <c r="Q208" i="1"/>
  <c r="Q209" i="1" s="1"/>
  <c r="AA129" i="1"/>
  <c r="X129" i="1"/>
  <c r="X91" i="1"/>
  <c r="AA91" i="1"/>
  <c r="AA89" i="1"/>
  <c r="X89" i="1"/>
  <c r="W83" i="1"/>
  <c r="AA83" i="1"/>
  <c r="AA61" i="1"/>
  <c r="Y61" i="1"/>
  <c r="AA81" i="1"/>
  <c r="X81" i="1"/>
  <c r="X88" i="1"/>
  <c r="AA88" i="1"/>
  <c r="AA121" i="1"/>
  <c r="Y121" i="1"/>
  <c r="AA75" i="1"/>
  <c r="X75" i="1"/>
  <c r="AA36" i="1"/>
  <c r="X36" i="1"/>
  <c r="AA32" i="1"/>
  <c r="X32" i="1"/>
  <c r="AA71" i="1"/>
  <c r="X71" i="1"/>
  <c r="AA63" i="1"/>
  <c r="W63" i="1"/>
  <c r="AA14" i="1"/>
  <c r="X14" i="1"/>
  <c r="AA115" i="1"/>
  <c r="X115" i="1"/>
  <c r="AA173" i="1"/>
  <c r="X173" i="1"/>
  <c r="AA133" i="1"/>
  <c r="X133" i="1"/>
  <c r="AA45" i="1"/>
  <c r="X45" i="1"/>
  <c r="AA18" i="1"/>
  <c r="X18" i="1"/>
  <c r="AA126" i="1"/>
  <c r="X126" i="1"/>
  <c r="X48" i="1"/>
  <c r="AA48" i="1"/>
  <c r="AA138" i="1"/>
  <c r="X138" i="1"/>
  <c r="AA31" i="1"/>
  <c r="Y31" i="1"/>
  <c r="AA176" i="1"/>
  <c r="W176" i="1"/>
  <c r="AA39" i="1"/>
  <c r="X39" i="1"/>
  <c r="W84" i="1"/>
  <c r="AA84" i="1"/>
  <c r="X124" i="1"/>
  <c r="AA124" i="1"/>
  <c r="AA164" i="1"/>
  <c r="X164" i="1"/>
  <c r="AA76" i="1"/>
  <c r="W76" i="1"/>
  <c r="Y158" i="1"/>
  <c r="AA158" i="1"/>
  <c r="AA205" i="1"/>
  <c r="X205" i="1"/>
  <c r="AA50" i="1"/>
  <c r="X50" i="1"/>
  <c r="AA192" i="1"/>
  <c r="X192" i="1"/>
  <c r="AA180" i="1"/>
  <c r="X180" i="1"/>
  <c r="AA143" i="1"/>
  <c r="X143" i="1"/>
  <c r="AA157" i="1"/>
  <c r="X157" i="1"/>
  <c r="AA135" i="1"/>
  <c r="Y135" i="1"/>
  <c r="AA119" i="1"/>
  <c r="W119" i="1"/>
  <c r="AA16" i="1"/>
  <c r="X16" i="1"/>
  <c r="AA10" i="1"/>
  <c r="X10" i="1"/>
  <c r="AA77" i="1"/>
  <c r="X77" i="1"/>
  <c r="AA98" i="1"/>
  <c r="X98" i="1"/>
  <c r="AA181" i="1"/>
  <c r="X181" i="1"/>
  <c r="AA195" i="1"/>
  <c r="X195" i="1"/>
  <c r="AA193" i="1"/>
  <c r="X193" i="1"/>
  <c r="AA199" i="1"/>
  <c r="X199" i="1"/>
  <c r="AA131" i="1"/>
  <c r="X131" i="1"/>
  <c r="AA111" i="1"/>
  <c r="X111" i="1"/>
  <c r="AA105" i="1"/>
  <c r="X105" i="1"/>
  <c r="AA93" i="1"/>
  <c r="Y93" i="1"/>
  <c r="X11" i="1"/>
  <c r="AA11" i="1"/>
  <c r="AA74" i="1"/>
  <c r="X74" i="1"/>
  <c r="AA168" i="1"/>
  <c r="X168" i="1"/>
  <c r="AA134" i="1"/>
  <c r="X134" i="1"/>
  <c r="AA152" i="1"/>
  <c r="W152" i="1"/>
  <c r="AA37" i="1"/>
  <c r="X37" i="1"/>
  <c r="AA46" i="1"/>
  <c r="X46" i="1"/>
  <c r="AA136" i="1"/>
  <c r="X136" i="1"/>
  <c r="AA120" i="1"/>
  <c r="X120" i="1"/>
  <c r="AA156" i="1"/>
  <c r="W156" i="1"/>
  <c r="AA188" i="1"/>
  <c r="X188" i="1"/>
  <c r="AA13" i="1"/>
  <c r="W13" i="1"/>
  <c r="Y17" i="1"/>
  <c r="AA17" i="1"/>
  <c r="AA101" i="1"/>
  <c r="X101" i="1"/>
  <c r="X41" i="1"/>
  <c r="AA41" i="1"/>
  <c r="AA29" i="1"/>
  <c r="X29" i="1"/>
  <c r="AA206" i="1"/>
  <c r="X206" i="1"/>
  <c r="AA100" i="1"/>
  <c r="X100" i="1"/>
  <c r="AA65" i="1"/>
  <c r="Y65" i="1"/>
  <c r="AA169" i="1"/>
  <c r="W169" i="1"/>
  <c r="AA203" i="1"/>
  <c r="X203" i="1"/>
  <c r="AA191" i="1"/>
  <c r="X191" i="1"/>
  <c r="AA145" i="1"/>
  <c r="X145" i="1"/>
  <c r="AA87" i="1"/>
  <c r="X87" i="1"/>
  <c r="X86" i="1"/>
  <c r="AA86" i="1"/>
  <c r="AA85" i="1"/>
  <c r="X85" i="1"/>
  <c r="D217" i="1"/>
  <c r="E214" i="1"/>
  <c r="AA137" i="1"/>
  <c r="X137" i="1"/>
  <c r="AA161" i="1"/>
  <c r="X161" i="1"/>
  <c r="AA38" i="1"/>
  <c r="X38" i="1"/>
  <c r="AA177" i="1"/>
  <c r="W177" i="1"/>
  <c r="AA113" i="1"/>
  <c r="X113" i="1"/>
  <c r="AA92" i="1"/>
  <c r="X92" i="1"/>
  <c r="AA149" i="1"/>
  <c r="X149" i="1"/>
  <c r="AA165" i="1"/>
  <c r="X165" i="1"/>
  <c r="AA102" i="1"/>
  <c r="X102" i="1"/>
  <c r="AA106" i="1"/>
  <c r="X106" i="1"/>
  <c r="AA22" i="1"/>
  <c r="X22" i="1"/>
  <c r="W172" i="1"/>
  <c r="AA172" i="1"/>
  <c r="AB212" i="1"/>
  <c r="AB208" i="1"/>
  <c r="AC209" i="1" s="1"/>
  <c r="N209" i="1"/>
  <c r="D215" i="1" s="1"/>
  <c r="AA80" i="1"/>
  <c r="X80" i="1"/>
  <c r="AA66" i="1"/>
  <c r="W66" i="1"/>
  <c r="X170" i="1"/>
  <c r="AA170" i="1"/>
  <c r="AA23" i="1"/>
  <c r="X23" i="1"/>
  <c r="AA184" i="1"/>
  <c r="X184" i="1"/>
  <c r="AA15" i="1"/>
  <c r="X15" i="1"/>
  <c r="AD212" i="1"/>
  <c r="AD208" i="1"/>
  <c r="X64" i="1"/>
  <c r="AA64" i="1"/>
  <c r="AA114" i="1"/>
  <c r="X114" i="1"/>
  <c r="AA182" i="1"/>
  <c r="X182" i="1"/>
  <c r="X146" i="1"/>
  <c r="AA146" i="1"/>
  <c r="AA40" i="1"/>
  <c r="X40" i="1"/>
  <c r="AA104" i="1"/>
  <c r="X104" i="1"/>
  <c r="AA183" i="1"/>
  <c r="X183" i="1"/>
  <c r="AA43" i="1"/>
  <c r="X43" i="1"/>
  <c r="AA110" i="1"/>
  <c r="X110" i="1"/>
  <c r="AA26" i="1"/>
  <c r="X26" i="1"/>
  <c r="AA112" i="1"/>
  <c r="X112" i="1"/>
  <c r="AA12" i="1"/>
  <c r="W12" i="1"/>
  <c r="AA201" i="1"/>
  <c r="X201" i="1"/>
  <c r="AA47" i="1"/>
  <c r="X47" i="1"/>
  <c r="AA73" i="1"/>
  <c r="X73" i="1"/>
  <c r="AA69" i="1"/>
  <c r="X69" i="1"/>
  <c r="X90" i="1"/>
  <c r="AA90" i="1"/>
  <c r="AA123" i="1"/>
  <c r="X123" i="1"/>
  <c r="AA159" i="1"/>
  <c r="X159" i="1"/>
  <c r="AA103" i="1"/>
  <c r="X103" i="1"/>
  <c r="X132" i="1"/>
  <c r="AA132" i="1"/>
  <c r="AA130" i="1"/>
  <c r="X130" i="1"/>
  <c r="X9" i="1"/>
  <c r="AA9" i="1"/>
  <c r="AA128" i="1"/>
  <c r="X128" i="1"/>
  <c r="AA21" i="1"/>
  <c r="X21" i="1"/>
  <c r="W140" i="1"/>
  <c r="AA140" i="1"/>
  <c r="AA33" i="1"/>
  <c r="X33" i="1"/>
  <c r="AA190" i="1"/>
  <c r="X190" i="1"/>
  <c r="AA62" i="1"/>
  <c r="X62" i="1"/>
  <c r="X82" i="1"/>
  <c r="AA82" i="1"/>
  <c r="AA109" i="1"/>
  <c r="X109" i="1"/>
  <c r="AA202" i="1"/>
  <c r="X202" i="1"/>
  <c r="AA200" i="1"/>
  <c r="X200" i="1"/>
  <c r="AA196" i="1"/>
  <c r="X196" i="1"/>
  <c r="AA52" i="1"/>
  <c r="X52" i="1"/>
  <c r="AA179" i="1"/>
  <c r="Y179" i="1"/>
  <c r="AA197" i="1"/>
  <c r="X197" i="1"/>
  <c r="AA79" i="1"/>
  <c r="X79" i="1"/>
  <c r="AA189" i="1"/>
  <c r="X189" i="1"/>
  <c r="X208" i="1" l="1"/>
  <c r="X212" i="1"/>
  <c r="AF212" i="1" s="1"/>
  <c r="X217" i="1"/>
  <c r="W213" i="1"/>
  <c r="W208" i="1"/>
  <c r="W209" i="1" s="1"/>
  <c r="D220" i="1"/>
  <c r="E215" i="1"/>
  <c r="D223" i="1"/>
  <c r="F223" i="1" s="1"/>
  <c r="Y213" i="1"/>
  <c r="Y208" i="1"/>
  <c r="Y209" i="1" s="1"/>
  <c r="E213" i="1"/>
  <c r="D219" i="1"/>
  <c r="D222" i="1"/>
  <c r="F222" i="1" s="1"/>
  <c r="AB217" i="1"/>
  <c r="AC215" i="1"/>
  <c r="AD217" i="1"/>
  <c r="D213" i="1"/>
  <c r="AA208" i="1"/>
  <c r="AE6" i="1"/>
  <c r="S219" i="1"/>
  <c r="AE208" i="1" l="1"/>
  <c r="AE209" i="1" s="1"/>
  <c r="AE213" i="1"/>
  <c r="F224" i="1"/>
  <c r="Y217" i="1"/>
  <c r="Y215" i="1"/>
  <c r="W215" i="1"/>
  <c r="AF213" i="1"/>
  <c r="AF214" i="1" s="1"/>
  <c r="D218" i="1"/>
  <c r="F219" i="1"/>
  <c r="F217" i="1"/>
  <c r="C213" i="1"/>
  <c r="F218" i="1"/>
  <c r="F225" i="1" l="1"/>
  <c r="W219" i="1"/>
  <c r="W217" i="1"/>
  <c r="AE217" i="1"/>
  <c r="AE215" i="1"/>
  <c r="AC219" i="1" s="1"/>
</calcChain>
</file>

<file path=xl/sharedStrings.xml><?xml version="1.0" encoding="utf-8"?>
<sst xmlns="http://schemas.openxmlformats.org/spreadsheetml/2006/main" count="77" uniqueCount="67">
  <si>
    <t>TEST</t>
  </si>
  <si>
    <t>TRAINING THRESHOLD</t>
  </si>
  <si>
    <t>AUC</t>
  </si>
  <si>
    <t>max</t>
  </si>
  <si>
    <t>min</t>
  </si>
  <si>
    <t>FACTOR FOR RANGE +- 3,5</t>
  </si>
  <si>
    <t>BETA</t>
  </si>
  <si>
    <t>OVER THR = POS = REJECTED</t>
  </si>
  <si>
    <t>UNDER THR = NEG = ACCEPTED</t>
  </si>
  <si>
    <t>PROFIT AND LOSS ACCEPTED</t>
  </si>
  <si>
    <t xml:space="preserve">PROFIT AND LOSS REJECTED </t>
  </si>
  <si>
    <t>Unique ID</t>
  </si>
  <si>
    <t xml:space="preserve"> age</t>
  </si>
  <si>
    <t xml:space="preserve"> years at employer</t>
  </si>
  <si>
    <t>years at address</t>
  </si>
  <si>
    <t>income ($1,000)</t>
  </si>
  <si>
    <t xml:space="preserve"> credit card debt </t>
  </si>
  <si>
    <t>automobile debt</t>
  </si>
  <si>
    <t>Default_Outcomes</t>
  </si>
  <si>
    <t>Y^</t>
  </si>
  <si>
    <t>NORM</t>
  </si>
  <si>
    <t>adj Norm</t>
  </si>
  <si>
    <t>TOTAL</t>
  </si>
  <si>
    <t>TP</t>
  </si>
  <si>
    <t>FN</t>
  </si>
  <si>
    <t>Profit Data Pop.</t>
  </si>
  <si>
    <t>Profit Data Accept</t>
  </si>
  <si>
    <t>ACCEPTED AND DEFAULTERS P/L = FN</t>
  </si>
  <si>
    <t>ACCEPTED AND NON DEFAULTERS P/L = TN</t>
  </si>
  <si>
    <t>Profit Data Rejected</t>
  </si>
  <si>
    <t>REJECTED AND NON DEFAULTERS P/L = FP</t>
  </si>
  <si>
    <t>REJECTED AND DEFAULTERS P/L = TP</t>
  </si>
  <si>
    <t>MEDIA</t>
  </si>
  <si>
    <t>DEV ST</t>
  </si>
  <si>
    <t>SUMMARY OF STATISTICS</t>
  </si>
  <si>
    <t>POS=</t>
  </si>
  <si>
    <t>NEG=</t>
  </si>
  <si>
    <t>Thresh</t>
  </si>
  <si>
    <t>Doing noting</t>
  </si>
  <si>
    <t>With binary model</t>
  </si>
  <si>
    <t>TN</t>
  </si>
  <si>
    <t>FP</t>
  </si>
  <si>
    <t>REJECTED</t>
  </si>
  <si>
    <t>ACCEPTED</t>
  </si>
  <si>
    <t>PROFIT</t>
  </si>
  <si>
    <t>LOSS</t>
  </si>
  <si>
    <t>NET</t>
  </si>
  <si>
    <t>TPR</t>
  </si>
  <si>
    <t>TI</t>
  </si>
  <si>
    <t>UNIT PROFIT/COST</t>
  </si>
  <si>
    <t>TNR</t>
  </si>
  <si>
    <t>PPV</t>
  </si>
  <si>
    <t>FNR</t>
  </si>
  <si>
    <t>NPV</t>
  </si>
  <si>
    <t xml:space="preserve">CHECK </t>
  </si>
  <si>
    <t>CHECK</t>
  </si>
  <si>
    <t>FPR</t>
  </si>
  <si>
    <t>costo</t>
  </si>
  <si>
    <t>TOTAL COST</t>
  </si>
  <si>
    <t>COST PER EVENT</t>
  </si>
  <si>
    <t>(*)</t>
  </si>
  <si>
    <t>ON TRAINING SET</t>
  </si>
  <si>
    <t>SAVING</t>
  </si>
  <si>
    <t>SAVING PER DAY</t>
  </si>
  <si>
    <t>TOTAL INVEST</t>
  </si>
  <si>
    <t>DAYS RECOVERY</t>
  </si>
  <si>
    <t>(*) FROM TEST SET WITH SAME THRESHOLD AS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</si>
</sst>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€&quot;\ #,##0.00;[Red]\-&quot;€&quot;\ #,##0.00"/>
    <numFmt numFmtId="164" formatCode="0.0000"/>
    <numFmt numFmtId="165" formatCode="&quot;$&quot;#,##0"/>
    <numFmt numFmtId="166" formatCode="[$$-409]#,##0.00"/>
    <numFmt numFmtId="167" formatCode="#,##0.000000"/>
    <numFmt numFmtId="168" formatCode="&quot;$&quot;#,##0_);[Red]\(&quot;$&quot;#,##0\)"/>
    <numFmt numFmtId="169" formatCode="0.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</font>
    <font>
      <sz val="12"/>
      <color rgb="FF9C0006"/>
      <name val="Calibri"/>
      <family val="2"/>
      <scheme val="minor"/>
    </font>
    <font>
      <sz val="14"/>
      <color rgb="FF9C0006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0" fillId="2" borderId="0" applyNumberFormat="0" applyBorder="0" applyAlignment="0" applyProtection="0"/>
    <xf numFmtId="0" fontId="1" fillId="3" borderId="1" applyNumberFormat="0" applyFont="0" applyAlignment="0" applyProtection="0"/>
    <xf numFmtId="0" fontId="1" fillId="3" borderId="1" applyNumberFormat="0" applyFont="0" applyAlignment="0" applyProtection="0"/>
  </cellStyleXfs>
  <cellXfs count="190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4" borderId="0" xfId="0" applyFill="1" applyBorder="1"/>
    <xf numFmtId="164" fontId="4" fillId="5" borderId="2" xfId="0" applyNumberFormat="1" applyFont="1" applyFill="1" applyBorder="1"/>
    <xf numFmtId="2" fontId="5" fillId="0" borderId="2" xfId="0" applyNumberFormat="1" applyFont="1" applyBorder="1"/>
    <xf numFmtId="2" fontId="4" fillId="5" borderId="2" xfId="0" applyNumberFormat="1" applyFont="1" applyFill="1" applyBorder="1"/>
    <xf numFmtId="4" fontId="0" fillId="0" borderId="0" xfId="0" applyNumberFormat="1"/>
    <xf numFmtId="2" fontId="6" fillId="0" borderId="2" xfId="0" applyNumberFormat="1" applyFont="1" applyBorder="1"/>
    <xf numFmtId="0" fontId="7" fillId="0" borderId="2" xfId="0" applyFont="1" applyBorder="1"/>
    <xf numFmtId="0" fontId="5" fillId="0" borderId="2" xfId="0" applyFont="1" applyBorder="1"/>
    <xf numFmtId="0" fontId="7" fillId="0" borderId="0" xfId="0" applyFont="1" applyAlignment="1">
      <alignment horizontal="center"/>
    </xf>
    <xf numFmtId="0" fontId="9" fillId="3" borderId="2" xfId="3" applyFont="1" applyBorder="1" applyAlignment="1">
      <alignment horizontal="center" vertical="center" wrapText="1"/>
    </xf>
    <xf numFmtId="2" fontId="9" fillId="3" borderId="2" xfId="3" applyNumberFormat="1" applyFont="1" applyBorder="1" applyAlignment="1">
      <alignment horizontal="center" vertical="center" wrapText="1"/>
    </xf>
    <xf numFmtId="165" fontId="9" fillId="3" borderId="2" xfId="3" applyNumberFormat="1" applyFont="1" applyBorder="1" applyAlignment="1">
      <alignment horizontal="center" vertical="center" wrapText="1"/>
    </xf>
    <xf numFmtId="0" fontId="9" fillId="3" borderId="6" xfId="3" applyFont="1" applyBorder="1" applyAlignment="1">
      <alignment horizontal="center" vertical="center" wrapText="1"/>
    </xf>
    <xf numFmtId="4" fontId="9" fillId="3" borderId="6" xfId="3" quotePrefix="1" applyNumberFormat="1" applyFont="1" applyBorder="1" applyAlignment="1">
      <alignment horizontal="center" vertical="center"/>
    </xf>
    <xf numFmtId="165" fontId="9" fillId="3" borderId="6" xfId="3" applyNumberFormat="1" applyFont="1" applyBorder="1" applyAlignment="1">
      <alignment horizontal="center" vertical="center"/>
    </xf>
    <xf numFmtId="165" fontId="9" fillId="3" borderId="6" xfId="3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165" fontId="11" fillId="2" borderId="7" xfId="2" applyNumberFormat="1" applyFont="1" applyBorder="1" applyAlignment="1">
      <alignment horizontal="center" vertical="center" wrapText="1"/>
    </xf>
    <xf numFmtId="165" fontId="11" fillId="4" borderId="0" xfId="2" applyNumberFormat="1" applyFont="1" applyFill="1" applyBorder="1" applyAlignment="1">
      <alignment horizontal="center" vertical="center" wrapText="1"/>
    </xf>
    <xf numFmtId="165" fontId="11" fillId="4" borderId="8" xfId="2" applyNumberFormat="1" applyFont="1" applyFill="1" applyBorder="1" applyAlignment="1">
      <alignment horizontal="center" vertical="center" wrapText="1"/>
    </xf>
    <xf numFmtId="165" fontId="11" fillId="4" borderId="3" xfId="2" applyNumberFormat="1" applyFont="1" applyFill="1" applyBorder="1" applyAlignment="1">
      <alignment horizontal="center" vertical="center" wrapText="1"/>
    </xf>
    <xf numFmtId="0" fontId="9" fillId="3" borderId="13" xfId="3" applyFont="1" applyBorder="1" applyAlignment="1">
      <alignment horizontal="center" vertical="center" wrapText="1"/>
    </xf>
    <xf numFmtId="0" fontId="12" fillId="0" borderId="2" xfId="0" applyFont="1" applyBorder="1"/>
    <xf numFmtId="2" fontId="12" fillId="0" borderId="2" xfId="0" applyNumberFormat="1" applyFont="1" applyBorder="1"/>
    <xf numFmtId="166" fontId="12" fillId="0" borderId="2" xfId="0" applyNumberFormat="1" applyFont="1" applyBorder="1"/>
    <xf numFmtId="166" fontId="12" fillId="0" borderId="14" xfId="0" applyNumberFormat="1" applyFont="1" applyBorder="1"/>
    <xf numFmtId="1" fontId="12" fillId="8" borderId="2" xfId="0" applyNumberFormat="1" applyFont="1" applyFill="1" applyBorder="1"/>
    <xf numFmtId="167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68" fontId="12" fillId="0" borderId="2" xfId="0" applyNumberFormat="1" applyFont="1" applyBorder="1"/>
    <xf numFmtId="168" fontId="12" fillId="4" borderId="0" xfId="0" applyNumberFormat="1" applyFont="1" applyFill="1" applyBorder="1"/>
    <xf numFmtId="168" fontId="12" fillId="0" borderId="15" xfId="0" applyNumberFormat="1" applyFont="1" applyBorder="1"/>
    <xf numFmtId="0" fontId="0" fillId="10" borderId="2" xfId="0" applyFill="1" applyBorder="1"/>
    <xf numFmtId="168" fontId="0" fillId="10" borderId="16" xfId="0" applyNumberFormat="1" applyFill="1" applyBorder="1"/>
    <xf numFmtId="0" fontId="0" fillId="10" borderId="15" xfId="0" applyFill="1" applyBorder="1"/>
    <xf numFmtId="0" fontId="0" fillId="0" borderId="15" xfId="0" applyBorder="1"/>
    <xf numFmtId="168" fontId="0" fillId="0" borderId="15" xfId="0" applyNumberFormat="1" applyBorder="1"/>
    <xf numFmtId="168" fontId="0" fillId="10" borderId="13" xfId="0" applyNumberFormat="1" applyFill="1" applyBorder="1"/>
    <xf numFmtId="168" fontId="0" fillId="0" borderId="2" xfId="0" applyNumberFormat="1" applyBorder="1"/>
    <xf numFmtId="168" fontId="0" fillId="0" borderId="13" xfId="0" applyNumberFormat="1" applyBorder="1"/>
    <xf numFmtId="168" fontId="12" fillId="10" borderId="2" xfId="0" applyNumberFormat="1" applyFont="1" applyFill="1" applyBorder="1"/>
    <xf numFmtId="1" fontId="12" fillId="8" borderId="6" xfId="0" applyNumberFormat="1" applyFont="1" applyFill="1" applyBorder="1"/>
    <xf numFmtId="167" fontId="0" fillId="0" borderId="6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168" fontId="12" fillId="0" borderId="6" xfId="0" applyNumberFormat="1" applyFont="1" applyBorder="1"/>
    <xf numFmtId="168" fontId="12" fillId="0" borderId="17" xfId="0" applyNumberFormat="1" applyFont="1" applyBorder="1"/>
    <xf numFmtId="0" fontId="12" fillId="8" borderId="2" xfId="0" applyFont="1" applyFill="1" applyBorder="1"/>
    <xf numFmtId="2" fontId="12" fillId="8" borderId="2" xfId="0" applyNumberFormat="1" applyFont="1" applyFill="1" applyBorder="1"/>
    <xf numFmtId="166" fontId="12" fillId="8" borderId="2" xfId="0" applyNumberFormat="1" applyFont="1" applyFill="1" applyBorder="1"/>
    <xf numFmtId="166" fontId="12" fillId="8" borderId="14" xfId="0" applyNumberFormat="1" applyFont="1" applyFill="1" applyBorder="1"/>
    <xf numFmtId="1" fontId="12" fillId="8" borderId="18" xfId="0" applyNumberFormat="1" applyFont="1" applyFill="1" applyBorder="1"/>
    <xf numFmtId="167" fontId="0" fillId="0" borderId="19" xfId="0" applyNumberFormat="1" applyBorder="1"/>
    <xf numFmtId="0" fontId="0" fillId="8" borderId="19" xfId="0" applyFill="1" applyBorder="1"/>
    <xf numFmtId="0" fontId="0" fillId="0" borderId="19" xfId="0" applyBorder="1"/>
    <xf numFmtId="0" fontId="0" fillId="0" borderId="19" xfId="0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0" fillId="0" borderId="20" xfId="0" applyBorder="1"/>
    <xf numFmtId="168" fontId="12" fillId="0" borderId="19" xfId="0" applyNumberFormat="1" applyFont="1" applyBorder="1"/>
    <xf numFmtId="168" fontId="0" fillId="0" borderId="19" xfId="0" applyNumberFormat="1" applyBorder="1"/>
    <xf numFmtId="1" fontId="12" fillId="8" borderId="21" xfId="0" applyNumberFormat="1" applyFont="1" applyFill="1" applyBorder="1"/>
    <xf numFmtId="167" fontId="0" fillId="0" borderId="22" xfId="0" applyNumberFormat="1" applyBorder="1"/>
    <xf numFmtId="0" fontId="0" fillId="8" borderId="22" xfId="0" applyFill="1" applyBorder="1"/>
    <xf numFmtId="0" fontId="0" fillId="0" borderId="22" xfId="0" applyBorder="1"/>
    <xf numFmtId="0" fontId="0" fillId="0" borderId="22" xfId="0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0" fillId="0" borderId="23" xfId="0" applyBorder="1"/>
    <xf numFmtId="168" fontId="12" fillId="0" borderId="22" xfId="0" applyNumberFormat="1" applyFont="1" applyBorder="1"/>
    <xf numFmtId="168" fontId="12" fillId="0" borderId="24" xfId="0" applyNumberFormat="1" applyFont="1" applyBorder="1"/>
    <xf numFmtId="168" fontId="0" fillId="0" borderId="22" xfId="0" applyNumberFormat="1" applyBorder="1"/>
    <xf numFmtId="1" fontId="12" fillId="8" borderId="15" xfId="0" applyNumberFormat="1" applyFont="1" applyFill="1" applyBorder="1"/>
    <xf numFmtId="167" fontId="0" fillId="0" borderId="15" xfId="0" applyNumberFormat="1" applyBorder="1"/>
    <xf numFmtId="0" fontId="0" fillId="0" borderId="15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8" fontId="0" fillId="0" borderId="0" xfId="0" applyNumberFormat="1" applyBorder="1"/>
    <xf numFmtId="0" fontId="0" fillId="10" borderId="6" xfId="0" applyFill="1" applyBorder="1"/>
    <xf numFmtId="1" fontId="12" fillId="8" borderId="11" xfId="0" applyNumberFormat="1" applyFont="1" applyFill="1" applyBorder="1"/>
    <xf numFmtId="167" fontId="0" fillId="0" borderId="25" xfId="0" applyNumberFormat="1" applyBorder="1"/>
    <xf numFmtId="0" fontId="0" fillId="8" borderId="25" xfId="0" applyFill="1" applyBorder="1"/>
    <xf numFmtId="0" fontId="0" fillId="0" borderId="25" xfId="0" applyBorder="1"/>
    <xf numFmtId="0" fontId="0" fillId="0" borderId="25" xfId="0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4" xfId="0" applyBorder="1"/>
    <xf numFmtId="168" fontId="12" fillId="0" borderId="25" xfId="0" applyNumberFormat="1" applyFont="1" applyBorder="1"/>
    <xf numFmtId="168" fontId="0" fillId="0" borderId="25" xfId="0" applyNumberFormat="1" applyBorder="1"/>
    <xf numFmtId="0" fontId="0" fillId="8" borderId="2" xfId="0" applyFill="1" applyBorder="1"/>
    <xf numFmtId="168" fontId="0" fillId="10" borderId="2" xfId="0" applyNumberFormat="1" applyFill="1" applyBorder="1"/>
    <xf numFmtId="0" fontId="0" fillId="0" borderId="13" xfId="0" applyBorder="1"/>
    <xf numFmtId="0" fontId="0" fillId="8" borderId="6" xfId="0" applyFill="1" applyBorder="1"/>
    <xf numFmtId="0" fontId="0" fillId="8" borderId="15" xfId="0" applyFill="1" applyBorder="1"/>
    <xf numFmtId="0" fontId="0" fillId="5" borderId="0" xfId="0" applyFill="1"/>
    <xf numFmtId="4" fontId="0" fillId="0" borderId="2" xfId="0" applyNumberFormat="1" applyBorder="1"/>
    <xf numFmtId="1" fontId="7" fillId="4" borderId="2" xfId="0" applyNumberFormat="1" applyFont="1" applyFill="1" applyBorder="1"/>
    <xf numFmtId="0" fontId="0" fillId="11" borderId="2" xfId="0" applyFill="1" applyBorder="1"/>
    <xf numFmtId="0" fontId="0" fillId="9" borderId="2" xfId="0" applyFill="1" applyBorder="1"/>
    <xf numFmtId="168" fontId="12" fillId="0" borderId="0" xfId="0" applyNumberFormat="1" applyFont="1"/>
    <xf numFmtId="1" fontId="0" fillId="9" borderId="2" xfId="0" applyNumberFormat="1" applyFill="1" applyBorder="1"/>
    <xf numFmtId="0" fontId="0" fillId="9" borderId="15" xfId="0" applyFill="1" applyBorder="1"/>
    <xf numFmtId="0" fontId="0" fillId="12" borderId="9" xfId="0" applyFill="1" applyBorder="1"/>
    <xf numFmtId="0" fontId="0" fillId="12" borderId="20" xfId="0" applyFill="1" applyBorder="1"/>
    <xf numFmtId="0" fontId="0" fillId="12" borderId="10" xfId="0" applyFill="1" applyBorder="1"/>
    <xf numFmtId="0" fontId="7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vertical="center" wrapText="1"/>
    </xf>
    <xf numFmtId="0" fontId="7" fillId="4" borderId="0" xfId="0" applyFont="1" applyFill="1" applyBorder="1" applyAlignment="1">
      <alignment vertical="center"/>
    </xf>
    <xf numFmtId="0" fontId="0" fillId="12" borderId="26" xfId="0" applyFill="1" applyBorder="1"/>
    <xf numFmtId="0" fontId="0" fillId="12" borderId="0" xfId="0" applyFill="1" applyBorder="1"/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0" fontId="6" fillId="0" borderId="0" xfId="0" applyFont="1"/>
    <xf numFmtId="168" fontId="14" fillId="0" borderId="2" xfId="0" applyNumberFormat="1" applyFont="1" applyBorder="1"/>
    <xf numFmtId="168" fontId="14" fillId="4" borderId="0" xfId="0" applyNumberFormat="1" applyFont="1" applyFill="1" applyBorder="1"/>
    <xf numFmtId="168" fontId="14" fillId="0" borderId="16" xfId="0" applyNumberFormat="1" applyFont="1" applyBorder="1"/>
    <xf numFmtId="0" fontId="0" fillId="10" borderId="0" xfId="0" applyFill="1"/>
    <xf numFmtId="168" fontId="14" fillId="0" borderId="15" xfId="0" applyNumberFormat="1" applyFont="1" applyBorder="1"/>
    <xf numFmtId="0" fontId="0" fillId="0" borderId="18" xfId="0" applyBorder="1"/>
    <xf numFmtId="0" fontId="0" fillId="0" borderId="27" xfId="0" applyBorder="1"/>
    <xf numFmtId="0" fontId="0" fillId="12" borderId="28" xfId="0" applyFill="1" applyBorder="1"/>
    <xf numFmtId="0" fontId="0" fillId="0" borderId="0" xfId="0" applyAlignment="1">
      <alignment horizontal="left"/>
    </xf>
    <xf numFmtId="0" fontId="0" fillId="0" borderId="29" xfId="0" applyBorder="1"/>
    <xf numFmtId="0" fontId="0" fillId="9" borderId="30" xfId="0" applyFill="1" applyBorder="1"/>
    <xf numFmtId="0" fontId="0" fillId="0" borderId="21" xfId="0" applyBorder="1"/>
    <xf numFmtId="1" fontId="0" fillId="9" borderId="22" xfId="0" applyNumberFormat="1" applyFill="1" applyBorder="1"/>
    <xf numFmtId="0" fontId="0" fillId="11" borderId="31" xfId="0" applyFill="1" applyBorder="1"/>
    <xf numFmtId="168" fontId="14" fillId="5" borderId="2" xfId="0" applyNumberFormat="1" applyFont="1" applyFill="1" applyBorder="1"/>
    <xf numFmtId="168" fontId="0" fillId="0" borderId="0" xfId="0" applyNumberFormat="1"/>
    <xf numFmtId="0" fontId="0" fillId="4" borderId="18" xfId="0" applyFill="1" applyBorder="1"/>
    <xf numFmtId="169" fontId="0" fillId="4" borderId="27" xfId="1" applyNumberFormat="1" applyFont="1" applyFill="1" applyBorder="1"/>
    <xf numFmtId="0" fontId="0" fillId="12" borderId="0" xfId="0" applyFill="1" applyBorder="1" applyAlignment="1">
      <alignment horizontal="right"/>
    </xf>
    <xf numFmtId="169" fontId="0" fillId="4" borderId="32" xfId="1" applyNumberFormat="1" applyFont="1" applyFill="1" applyBorder="1"/>
    <xf numFmtId="0" fontId="0" fillId="4" borderId="29" xfId="0" applyFill="1" applyBorder="1"/>
    <xf numFmtId="169" fontId="0" fillId="4" borderId="30" xfId="1" applyNumberFormat="1" applyFont="1" applyFill="1" applyBorder="1"/>
    <xf numFmtId="169" fontId="0" fillId="4" borderId="33" xfId="1" applyNumberFormat="1" applyFont="1" applyFill="1" applyBorder="1"/>
    <xf numFmtId="169" fontId="0" fillId="4" borderId="34" xfId="1" applyNumberFormat="1" applyFont="1" applyFill="1" applyBorder="1"/>
    <xf numFmtId="2" fontId="0" fillId="0" borderId="0" xfId="0" applyNumberFormat="1"/>
    <xf numFmtId="0" fontId="0" fillId="4" borderId="21" xfId="0" applyFill="1" applyBorder="1"/>
    <xf numFmtId="169" fontId="0" fillId="4" borderId="31" xfId="1" applyNumberFormat="1" applyFont="1" applyFill="1" applyBorder="1"/>
    <xf numFmtId="0" fontId="0" fillId="4" borderId="19" xfId="0" applyFill="1" applyBorder="1"/>
    <xf numFmtId="8" fontId="0" fillId="4" borderId="19" xfId="0" applyNumberFormat="1" applyFill="1" applyBorder="1"/>
    <xf numFmtId="8" fontId="0" fillId="4" borderId="27" xfId="0" applyNumberFormat="1" applyFill="1" applyBorder="1"/>
    <xf numFmtId="0" fontId="0" fillId="4" borderId="2" xfId="0" applyFill="1" applyBorder="1"/>
    <xf numFmtId="8" fontId="0" fillId="4" borderId="2" xfId="0" applyNumberFormat="1" applyFill="1" applyBorder="1"/>
    <xf numFmtId="8" fontId="0" fillId="4" borderId="30" xfId="0" applyNumberFormat="1" applyFill="1" applyBorder="1"/>
    <xf numFmtId="8" fontId="7" fillId="4" borderId="31" xfId="0" applyNumberFormat="1" applyFont="1" applyFill="1" applyBorder="1"/>
    <xf numFmtId="8" fontId="7" fillId="4" borderId="19" xfId="0" applyNumberFormat="1" applyFont="1" applyFill="1" applyBorder="1"/>
    <xf numFmtId="0" fontId="0" fillId="4" borderId="2" xfId="0" applyFill="1" applyBorder="1" applyAlignment="1">
      <alignment horizontal="center"/>
    </xf>
    <xf numFmtId="2" fontId="0" fillId="4" borderId="31" xfId="0" applyNumberFormat="1" applyFill="1" applyBorder="1"/>
    <xf numFmtId="0" fontId="0" fillId="12" borderId="43" xfId="0" quotePrefix="1" applyFill="1" applyBorder="1"/>
    <xf numFmtId="0" fontId="0" fillId="12" borderId="23" xfId="0" quotePrefix="1" applyFill="1" applyBorder="1"/>
    <xf numFmtId="0" fontId="0" fillId="12" borderId="23" xfId="0" applyFill="1" applyBorder="1"/>
    <xf numFmtId="0" fontId="0" fillId="12" borderId="44" xfId="0" applyFill="1" applyBorder="1"/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wrapText="1"/>
    </xf>
  </cellXfs>
  <cellStyles count="5">
    <cellStyle name="Normale" xfId="0" builtinId="0"/>
    <cellStyle name="Note 2" xfId="3"/>
    <cellStyle name="Note 3" xfId="4"/>
    <cellStyle name="Percentuale" xfId="1" builtinId="5"/>
    <cellStyle name="Valore non valido" xfId="2" builtinId="27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%20CARDS%206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1 AUC Calculator"/>
      <sheetName val="7-1 AUC Calculator (2)"/>
      <sheetName val="7-3 Data - Training &amp; Test Sets"/>
      <sheetName val="DATI ORDINATI TRAIN"/>
      <sheetName val="REG TRAIN 6VAR"/>
      <sheetName val="DATI ORDINATI TEST"/>
      <sheetName val="copyright"/>
    </sheetNames>
    <sheetDataSet>
      <sheetData sheetId="0">
        <row r="2">
          <cell r="J2">
            <v>662.5</v>
          </cell>
        </row>
        <row r="5">
          <cell r="J5">
            <v>132500</v>
          </cell>
        </row>
      </sheetData>
      <sheetData sheetId="1">
        <row r="8">
          <cell r="G8">
            <v>0.83919999999999983</v>
          </cell>
        </row>
        <row r="10">
          <cell r="BT10">
            <v>0.30000000000000404</v>
          </cell>
        </row>
        <row r="16">
          <cell r="B16">
            <v>4.7540605487490346</v>
          </cell>
        </row>
        <row r="17">
          <cell r="B17">
            <v>-3.0323407651160625</v>
          </cell>
          <cell r="BT17">
            <v>750</v>
          </cell>
        </row>
      </sheetData>
      <sheetData sheetId="2"/>
      <sheetData sheetId="3">
        <row r="2">
          <cell r="B2">
            <v>-2.7809000100424705E-3</v>
          </cell>
          <cell r="C2">
            <v>-2.7634038279999679E-2</v>
          </cell>
          <cell r="D2">
            <v>5.2207914186750713E-2</v>
          </cell>
          <cell r="E2">
            <v>-1.7446732245301612E-6</v>
          </cell>
          <cell r="F2">
            <v>-4.7888681238580439E-5</v>
          </cell>
          <cell r="G2">
            <v>-9.9870517660212277E-6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F416"/>
  <sheetViews>
    <sheetView tabSelected="1" zoomScale="80" zoomScaleNormal="80" workbookViewId="0">
      <selection activeCell="L11" sqref="L11"/>
    </sheetView>
  </sheetViews>
  <sheetFormatPr defaultRowHeight="15.75" outlineLevelRow="1" x14ac:dyDescent="0.25"/>
  <cols>
    <col min="1" max="1" width="3.625" customWidth="1"/>
    <col min="2" max="2" width="7.25" customWidth="1"/>
    <col min="3" max="3" width="8" customWidth="1"/>
    <col min="4" max="4" width="11.5" customWidth="1"/>
    <col min="5" max="5" width="12.375" customWidth="1"/>
    <col min="6" max="6" width="14.375" customWidth="1"/>
    <col min="7" max="7" width="14" customWidth="1"/>
    <col min="8" max="8" width="12.625" customWidth="1"/>
    <col min="9" max="9" width="8.75" customWidth="1"/>
    <col min="10" max="10" width="13" style="11" customWidth="1"/>
    <col min="11" max="11" width="14" customWidth="1"/>
    <col min="13" max="13" width="7.5" customWidth="1"/>
    <col min="15" max="15" width="1.5" customWidth="1"/>
    <col min="16" max="16" width="8" customWidth="1"/>
    <col min="17" max="17" width="11.875" customWidth="1"/>
    <col min="18" max="18" width="1.5" customWidth="1"/>
    <col min="19" max="19" width="11.875" customWidth="1"/>
    <col min="20" max="20" width="2" style="7" customWidth="1"/>
    <col min="21" max="21" width="12.125" hidden="1" customWidth="1"/>
    <col min="22" max="22" width="8.25" customWidth="1"/>
    <col min="23" max="23" width="12.5" customWidth="1"/>
    <col min="24" max="24" width="12.375" customWidth="1"/>
    <col min="25" max="25" width="11.875" customWidth="1"/>
    <col min="26" max="26" width="1.5" customWidth="1"/>
    <col min="27" max="27" width="9.5" hidden="1" customWidth="1"/>
    <col min="28" max="28" width="11.375" customWidth="1"/>
    <col min="29" max="29" width="12.75" customWidth="1"/>
    <col min="30" max="30" width="10.625" customWidth="1"/>
    <col min="31" max="31" width="13" customWidth="1"/>
    <col min="32" max="32" width="9.75" hidden="1" customWidth="1"/>
  </cols>
  <sheetData>
    <row r="1" spans="2:32" ht="33" customHeight="1" x14ac:dyDescent="0.45">
      <c r="B1" s="1" t="s">
        <v>0</v>
      </c>
      <c r="J1" s="2" t="s">
        <v>1</v>
      </c>
      <c r="K1" s="3" t="s">
        <v>2</v>
      </c>
      <c r="L1" s="4" t="s">
        <v>3</v>
      </c>
      <c r="M1" s="4" t="s">
        <v>4</v>
      </c>
      <c r="N1" s="5" t="s">
        <v>5</v>
      </c>
      <c r="O1" s="6"/>
      <c r="R1" s="6"/>
    </row>
    <row r="2" spans="2:32" ht="21" x14ac:dyDescent="0.35">
      <c r="B2" s="177">
        <v>42610</v>
      </c>
      <c r="C2" s="177"/>
      <c r="J2" s="8">
        <f>+'[1]7-1 AUC Calculator (2)'!BT10</f>
        <v>0.30000000000000404</v>
      </c>
      <c r="K2" s="8">
        <f>+'[1]7-1 AUC Calculator (2)'!G8</f>
        <v>0.83919999999999983</v>
      </c>
      <c r="L2" s="9">
        <f>+'[1]7-1 AUC Calculator (2)'!B16</f>
        <v>4.7540605487490346</v>
      </c>
      <c r="M2" s="9">
        <f>+'[1]7-1 AUC Calculator (2)'!B17</f>
        <v>-3.0323407651160625</v>
      </c>
      <c r="N2" s="10">
        <v>1.5</v>
      </c>
      <c r="O2" s="6"/>
      <c r="R2" s="6"/>
    </row>
    <row r="3" spans="2:32" ht="19.5" thickBot="1" x14ac:dyDescent="0.35">
      <c r="L3" s="12">
        <f>+L2/N2</f>
        <v>3.1693736991660231</v>
      </c>
      <c r="M3" s="12">
        <f>+M2/N2</f>
        <v>-2.021560510077375</v>
      </c>
      <c r="N3" s="6"/>
      <c r="O3" s="6"/>
      <c r="R3" s="6"/>
    </row>
    <row r="4" spans="2:32" ht="19.5" thickBot="1" x14ac:dyDescent="0.35">
      <c r="B4" s="13" t="s">
        <v>6</v>
      </c>
      <c r="C4" s="14">
        <f>+'[1]DATI ORDINATI TRAIN'!B2</f>
        <v>-2.7809000100424705E-3</v>
      </c>
      <c r="D4" s="14">
        <f>+'[1]DATI ORDINATI TRAIN'!C2</f>
        <v>-2.7634038279999679E-2</v>
      </c>
      <c r="E4" s="14">
        <f>+'[1]DATI ORDINATI TRAIN'!D2</f>
        <v>5.2207914186750713E-2</v>
      </c>
      <c r="F4" s="14">
        <f>+'[1]DATI ORDINATI TRAIN'!E2</f>
        <v>-1.7446732245301612E-6</v>
      </c>
      <c r="G4" s="14">
        <f>+'[1]DATI ORDINATI TRAIN'!F2</f>
        <v>-4.7888681238580439E-5</v>
      </c>
      <c r="H4" s="14">
        <f>+'[1]DATI ORDINATI TRAIN'!G2</f>
        <v>-9.9870517660212277E-6</v>
      </c>
      <c r="M4" s="15" t="s">
        <v>7</v>
      </c>
      <c r="O4" s="6"/>
      <c r="Q4" s="15" t="s">
        <v>8</v>
      </c>
      <c r="R4" s="6"/>
      <c r="V4" s="178" t="s">
        <v>9</v>
      </c>
      <c r="W4" s="179"/>
      <c r="X4" s="179"/>
      <c r="Y4" s="180"/>
      <c r="AB4" s="181" t="s">
        <v>10</v>
      </c>
      <c r="AC4" s="182"/>
      <c r="AD4" s="182"/>
      <c r="AE4" s="183"/>
    </row>
    <row r="5" spans="2:32" ht="63.75" customHeight="1" thickBot="1" x14ac:dyDescent="0.3">
      <c r="B5" s="16" t="s">
        <v>11</v>
      </c>
      <c r="C5" s="17" t="s">
        <v>12</v>
      </c>
      <c r="D5" s="17" t="s">
        <v>13</v>
      </c>
      <c r="E5" s="17" t="s">
        <v>14</v>
      </c>
      <c r="F5" s="18" t="s">
        <v>15</v>
      </c>
      <c r="G5" s="18" t="s">
        <v>16</v>
      </c>
      <c r="H5" s="18" t="s">
        <v>17</v>
      </c>
      <c r="I5" s="19" t="s">
        <v>18</v>
      </c>
      <c r="J5" s="20" t="s">
        <v>19</v>
      </c>
      <c r="K5" s="21" t="s">
        <v>20</v>
      </c>
      <c r="L5" s="22" t="s">
        <v>21</v>
      </c>
      <c r="M5" s="23" t="s">
        <v>22</v>
      </c>
      <c r="N5" s="24" t="s">
        <v>23</v>
      </c>
      <c r="O5" s="6"/>
      <c r="P5" s="23" t="s">
        <v>22</v>
      </c>
      <c r="Q5" s="25" t="s">
        <v>24</v>
      </c>
      <c r="R5" s="6"/>
      <c r="S5" s="26" t="s">
        <v>25</v>
      </c>
      <c r="T5" s="27"/>
      <c r="U5" s="28" t="s">
        <v>26</v>
      </c>
      <c r="V5" s="184" t="s">
        <v>27</v>
      </c>
      <c r="W5" s="185"/>
      <c r="X5" s="186" t="s">
        <v>28</v>
      </c>
      <c r="Y5" s="187"/>
      <c r="AA5" s="29" t="s">
        <v>29</v>
      </c>
      <c r="AB5" s="188" t="s">
        <v>30</v>
      </c>
      <c r="AC5" s="189"/>
      <c r="AD5" s="186" t="s">
        <v>31</v>
      </c>
      <c r="AE5" s="187"/>
      <c r="AF5" s="30" t="s">
        <v>18</v>
      </c>
    </row>
    <row r="6" spans="2:32" x14ac:dyDescent="0.25">
      <c r="B6" s="31">
        <v>201</v>
      </c>
      <c r="C6" s="32">
        <v>25.923831915545904</v>
      </c>
      <c r="D6" s="32">
        <v>0.34994294467971854</v>
      </c>
      <c r="E6" s="32">
        <v>0.23969431516044912</v>
      </c>
      <c r="F6" s="33">
        <v>12180.599689044318</v>
      </c>
      <c r="G6" s="33">
        <v>-2057.2811821821711</v>
      </c>
      <c r="H6" s="34">
        <v>-3696.3128375267497</v>
      </c>
      <c r="I6" s="35">
        <v>1</v>
      </c>
      <c r="J6" s="36">
        <f>+G6*G$4+H6*H$4+F6*F$4+C6*C$4+D6*D$4+E6*E$4</f>
        <v>4.4936603340816964E-2</v>
      </c>
      <c r="K6" s="37">
        <f t="shared" ref="K6:K37" si="0">STANDARDIZE(+J6,J$208,J$209)</f>
        <v>0.86375050969941802</v>
      </c>
      <c r="L6" s="37">
        <f>+K6/N$2</f>
        <v>0.57583367313294531</v>
      </c>
      <c r="M6" s="38">
        <f>IF((L6&gt;+J$2),1,0)</f>
        <v>1</v>
      </c>
      <c r="N6" s="39">
        <f>IF((+M6+I6=2),1)</f>
        <v>1</v>
      </c>
      <c r="O6" s="37"/>
      <c r="P6" s="38">
        <f>IF((L6&lt;+J$2),1,0)</f>
        <v>0</v>
      </c>
      <c r="Q6" s="39" t="b">
        <f>IF((+P6+I6=2),1)</f>
        <v>0</v>
      </c>
      <c r="R6" s="6"/>
      <c r="S6" s="40">
        <v>-9529.6957396399666</v>
      </c>
      <c r="T6" s="41"/>
      <c r="U6" s="42">
        <f>+S6*P6</f>
        <v>0</v>
      </c>
      <c r="V6" s="43"/>
      <c r="W6" s="43"/>
      <c r="X6" s="44"/>
      <c r="Y6" s="45"/>
      <c r="AA6" s="40">
        <f>IF(+U6=0,+S6)</f>
        <v>-9529.6957396399666</v>
      </c>
      <c r="AB6" s="46"/>
      <c r="AC6" s="46"/>
      <c r="AD6" s="46"/>
      <c r="AE6" s="47">
        <f>+AA6</f>
        <v>-9529.6957396399666</v>
      </c>
      <c r="AF6" s="35">
        <v>1</v>
      </c>
    </row>
    <row r="7" spans="2:32" x14ac:dyDescent="0.25">
      <c r="B7" s="31">
        <v>202</v>
      </c>
      <c r="C7" s="32">
        <v>27.795471483234561</v>
      </c>
      <c r="D7" s="32">
        <v>4.4656222732633939</v>
      </c>
      <c r="E7" s="32">
        <v>0.36551559896246022</v>
      </c>
      <c r="F7" s="33">
        <v>38536.243863883239</v>
      </c>
      <c r="G7" s="33">
        <v>-6970.2662331243509</v>
      </c>
      <c r="H7" s="34">
        <v>-3018.0628998511156</v>
      </c>
      <c r="I7" s="35">
        <v>1</v>
      </c>
      <c r="J7" s="36">
        <f t="shared" ref="J7:J70" si="1">+G7*G$4+H7*H$4+F7*F$4+C7*C$4+D7*D$4+E7*E$4</f>
        <v>0.11508845861108118</v>
      </c>
      <c r="K7" s="37">
        <f t="shared" si="0"/>
        <v>1.1368514196320858</v>
      </c>
      <c r="L7" s="37">
        <f t="shared" ref="L7:L70" si="2">+K7/N$2</f>
        <v>0.7579009464213905</v>
      </c>
      <c r="M7" s="38">
        <f t="shared" ref="M7:M70" si="3">IF((L7&gt;+J$2),1,0)</f>
        <v>1</v>
      </c>
      <c r="N7" s="39">
        <f t="shared" ref="N7:N70" si="4">IF((+M7+I7=2),1)</f>
        <v>1</v>
      </c>
      <c r="O7" s="37"/>
      <c r="P7" s="38">
        <f t="shared" ref="P7:P70" si="5">IF((L7&lt;+J$2),1,0)</f>
        <v>0</v>
      </c>
      <c r="Q7" s="39" t="b">
        <f t="shared" ref="Q7:Q70" si="6">IF((+P7+I7=2),1)</f>
        <v>0</v>
      </c>
      <c r="R7" s="6"/>
      <c r="S7" s="40">
        <v>-2590.0639909389392</v>
      </c>
      <c r="T7" s="41"/>
      <c r="U7" s="42">
        <f t="shared" ref="U7:U70" si="7">+S7*P7</f>
        <v>0</v>
      </c>
      <c r="V7" s="43"/>
      <c r="W7" s="43"/>
      <c r="X7" s="48"/>
      <c r="Y7" s="43"/>
      <c r="AA7" s="40">
        <f t="shared" ref="AA7:AA70" si="8">IF(+U7=0,+S7)</f>
        <v>-2590.0639909389392</v>
      </c>
      <c r="AB7" s="37"/>
      <c r="AC7" s="37"/>
      <c r="AD7" s="37"/>
      <c r="AE7" s="49">
        <f>+AA7</f>
        <v>-2590.0639909389392</v>
      </c>
      <c r="AF7" s="35">
        <v>1</v>
      </c>
    </row>
    <row r="8" spans="2:32" x14ac:dyDescent="0.25">
      <c r="B8" s="31">
        <v>203</v>
      </c>
      <c r="C8" s="32">
        <v>37.332110214368207</v>
      </c>
      <c r="D8" s="32">
        <v>9.3008934673374561</v>
      </c>
      <c r="E8" s="32">
        <v>2.2172232539428165E-2</v>
      </c>
      <c r="F8" s="33">
        <v>30601.949585857779</v>
      </c>
      <c r="G8" s="33">
        <v>-2891.7701663146454</v>
      </c>
      <c r="H8" s="34">
        <v>-1673.6445208274292</v>
      </c>
      <c r="I8" s="35">
        <v>0</v>
      </c>
      <c r="J8" s="36">
        <f t="shared" si="1"/>
        <v>-0.25787311365446597</v>
      </c>
      <c r="K8" s="37">
        <f t="shared" si="0"/>
        <v>-0.31508658490439306</v>
      </c>
      <c r="L8" s="37">
        <f t="shared" si="2"/>
        <v>-0.21005772326959538</v>
      </c>
      <c r="M8" s="38">
        <f t="shared" si="3"/>
        <v>0</v>
      </c>
      <c r="N8" s="39" t="b">
        <f t="shared" si="4"/>
        <v>0</v>
      </c>
      <c r="O8" s="37"/>
      <c r="P8" s="38">
        <f t="shared" si="5"/>
        <v>1</v>
      </c>
      <c r="Q8" s="39" t="b">
        <f t="shared" si="6"/>
        <v>0</v>
      </c>
      <c r="R8" s="6"/>
      <c r="S8" s="40">
        <v>2720.8407215858647</v>
      </c>
      <c r="T8" s="41"/>
      <c r="U8" s="42">
        <f t="shared" si="7"/>
        <v>2720.8407215858647</v>
      </c>
      <c r="V8" s="37"/>
      <c r="W8" s="37"/>
      <c r="X8" s="50">
        <f>+U8</f>
        <v>2720.8407215858647</v>
      </c>
      <c r="Y8" s="49"/>
      <c r="AA8" s="51" t="b">
        <f t="shared" si="8"/>
        <v>0</v>
      </c>
      <c r="AB8" s="43"/>
      <c r="AC8" s="43"/>
      <c r="AD8" s="43"/>
      <c r="AE8" s="43"/>
      <c r="AF8" s="35">
        <v>0</v>
      </c>
    </row>
    <row r="9" spans="2:32" x14ac:dyDescent="0.25">
      <c r="B9" s="31">
        <v>204</v>
      </c>
      <c r="C9" s="32">
        <v>27.996472720832426</v>
      </c>
      <c r="D9" s="32">
        <v>8.4250694849388914</v>
      </c>
      <c r="E9" s="32">
        <v>1.0595417903463911</v>
      </c>
      <c r="F9" s="33">
        <v>15587.51277708365</v>
      </c>
      <c r="G9" s="33">
        <v>-38.114035682819321</v>
      </c>
      <c r="H9" s="34">
        <v>-1757.8681939445605</v>
      </c>
      <c r="I9" s="35">
        <v>0</v>
      </c>
      <c r="J9" s="36">
        <f t="shared" si="1"/>
        <v>-0.26317158168419719</v>
      </c>
      <c r="K9" s="37">
        <f t="shared" si="0"/>
        <v>-0.33571350110773546</v>
      </c>
      <c r="L9" s="37">
        <f t="shared" si="2"/>
        <v>-0.2238090007384903</v>
      </c>
      <c r="M9" s="38">
        <f t="shared" si="3"/>
        <v>0</v>
      </c>
      <c r="N9" s="39" t="b">
        <f t="shared" si="4"/>
        <v>0</v>
      </c>
      <c r="O9" s="37"/>
      <c r="P9" s="38">
        <f t="shared" si="5"/>
        <v>1</v>
      </c>
      <c r="Q9" s="39" t="b">
        <f t="shared" si="6"/>
        <v>0</v>
      </c>
      <c r="R9" s="6"/>
      <c r="S9" s="40">
        <v>1014.8309239104806</v>
      </c>
      <c r="T9" s="41"/>
      <c r="U9" s="42">
        <f t="shared" si="7"/>
        <v>1014.8309239104806</v>
      </c>
      <c r="V9" s="37"/>
      <c r="W9" s="37"/>
      <c r="X9" s="50">
        <f t="shared" ref="X9:X69" si="9">+U9</f>
        <v>1014.8309239104806</v>
      </c>
      <c r="Y9" s="37"/>
      <c r="AA9" s="51" t="b">
        <f t="shared" si="8"/>
        <v>0</v>
      </c>
      <c r="AB9" s="43"/>
      <c r="AC9" s="43"/>
      <c r="AD9" s="43"/>
      <c r="AE9" s="43"/>
      <c r="AF9" s="35">
        <v>0</v>
      </c>
    </row>
    <row r="10" spans="2:32" x14ac:dyDescent="0.25">
      <c r="B10" s="31">
        <v>205</v>
      </c>
      <c r="C10" s="32">
        <v>39.243112838383688</v>
      </c>
      <c r="D10" s="32">
        <v>5.3964300445119999</v>
      </c>
      <c r="E10" s="32">
        <v>0.73987613847749789</v>
      </c>
      <c r="F10" s="33">
        <v>27598.755250262671</v>
      </c>
      <c r="G10" s="33">
        <v>-775.59124126531003</v>
      </c>
      <c r="H10" s="34">
        <v>-4374.0530295272365</v>
      </c>
      <c r="I10" s="35">
        <v>0</v>
      </c>
      <c r="J10" s="36">
        <f t="shared" si="1"/>
        <v>-0.18695381092318092</v>
      </c>
      <c r="K10" s="37">
        <f t="shared" si="0"/>
        <v>-3.8998004879140687E-2</v>
      </c>
      <c r="L10" s="37">
        <f t="shared" si="2"/>
        <v>-2.5998669919427123E-2</v>
      </c>
      <c r="M10" s="38">
        <f t="shared" si="3"/>
        <v>0</v>
      </c>
      <c r="N10" s="39" t="b">
        <f t="shared" si="4"/>
        <v>0</v>
      </c>
      <c r="O10" s="37"/>
      <c r="P10" s="38">
        <f t="shared" si="5"/>
        <v>1</v>
      </c>
      <c r="Q10" s="39" t="b">
        <f t="shared" si="6"/>
        <v>0</v>
      </c>
      <c r="R10" s="6"/>
      <c r="S10" s="40">
        <v>2526.0550476189132</v>
      </c>
      <c r="T10" s="41"/>
      <c r="U10" s="42">
        <f>+S10*P10</f>
        <v>2526.0550476189132</v>
      </c>
      <c r="V10" s="37"/>
      <c r="W10" s="37"/>
      <c r="X10" s="50">
        <f t="shared" si="9"/>
        <v>2526.0550476189132</v>
      </c>
      <c r="Y10" s="37"/>
      <c r="AA10" s="51" t="b">
        <f t="shared" si="8"/>
        <v>0</v>
      </c>
      <c r="AB10" s="43"/>
      <c r="AC10" s="43"/>
      <c r="AD10" s="43"/>
      <c r="AE10" s="43"/>
      <c r="AF10" s="35">
        <v>0</v>
      </c>
    </row>
    <row r="11" spans="2:32" ht="16.5" thickBot="1" x14ac:dyDescent="0.3">
      <c r="B11" s="31">
        <v>206</v>
      </c>
      <c r="C11" s="32">
        <v>30.672990066530048</v>
      </c>
      <c r="D11" s="32">
        <v>7.8105199703549912</v>
      </c>
      <c r="E11" s="32">
        <v>2.4667517469900591</v>
      </c>
      <c r="F11" s="33">
        <v>16574.84386036811</v>
      </c>
      <c r="G11" s="33">
        <v>-832.81975287636988</v>
      </c>
      <c r="H11" s="34">
        <v>-3200.1448422761805</v>
      </c>
      <c r="I11" s="52">
        <v>0</v>
      </c>
      <c r="J11" s="53">
        <f t="shared" si="1"/>
        <v>-0.12942579711534793</v>
      </c>
      <c r="K11" s="54">
        <f t="shared" si="0"/>
        <v>0.18495833750141175</v>
      </c>
      <c r="L11" s="54">
        <f t="shared" si="2"/>
        <v>0.12330555833427449</v>
      </c>
      <c r="M11" s="55">
        <f t="shared" si="3"/>
        <v>0</v>
      </c>
      <c r="N11" s="56" t="b">
        <f t="shared" si="4"/>
        <v>0</v>
      </c>
      <c r="O11" s="54"/>
      <c r="P11" s="55">
        <f t="shared" si="5"/>
        <v>1</v>
      </c>
      <c r="Q11" s="56" t="b">
        <f t="shared" si="6"/>
        <v>0</v>
      </c>
      <c r="R11" s="6"/>
      <c r="S11" s="57">
        <v>401.84289039054903</v>
      </c>
      <c r="T11" s="41"/>
      <c r="U11" s="58">
        <f t="shared" si="7"/>
        <v>401.84289039054903</v>
      </c>
      <c r="V11" s="54"/>
      <c r="W11" s="54"/>
      <c r="X11" s="50">
        <f t="shared" si="9"/>
        <v>401.84289039054903</v>
      </c>
      <c r="Y11" s="37"/>
      <c r="AA11" s="51" t="b">
        <f t="shared" si="8"/>
        <v>0</v>
      </c>
      <c r="AB11" s="43"/>
      <c r="AC11" s="43"/>
      <c r="AD11" s="43"/>
      <c r="AE11" s="43"/>
      <c r="AF11" s="35">
        <v>0</v>
      </c>
    </row>
    <row r="12" spans="2:32" x14ac:dyDescent="0.25">
      <c r="B12" s="59">
        <v>207</v>
      </c>
      <c r="C12" s="60">
        <v>36.128017393985274</v>
      </c>
      <c r="D12" s="60">
        <v>0.20003672220703747</v>
      </c>
      <c r="E12" s="60">
        <v>0.94744592698574537</v>
      </c>
      <c r="F12" s="61">
        <v>30115.220710984031</v>
      </c>
      <c r="G12" s="61">
        <v>-245.08071925222333</v>
      </c>
      <c r="H12" s="62">
        <v>1215.0259095615631</v>
      </c>
      <c r="I12" s="63">
        <v>1</v>
      </c>
      <c r="J12" s="64">
        <f t="shared" si="1"/>
        <v>-0.10947120415909146</v>
      </c>
      <c r="K12" s="65">
        <f t="shared" si="0"/>
        <v>0.26264149317412577</v>
      </c>
      <c r="L12" s="66">
        <f t="shared" si="2"/>
        <v>0.17509432878275052</v>
      </c>
      <c r="M12" s="67">
        <f t="shared" si="3"/>
        <v>0</v>
      </c>
      <c r="N12" s="68" t="b">
        <f t="shared" si="4"/>
        <v>0</v>
      </c>
      <c r="O12" s="66"/>
      <c r="P12" s="67">
        <f t="shared" si="5"/>
        <v>1</v>
      </c>
      <c r="Q12" s="68">
        <f t="shared" si="6"/>
        <v>1</v>
      </c>
      <c r="R12" s="69"/>
      <c r="S12" s="70">
        <v>-9060.493503586873</v>
      </c>
      <c r="T12" s="41"/>
      <c r="U12" s="70">
        <f t="shared" si="7"/>
        <v>-9060.493503586873</v>
      </c>
      <c r="V12" s="71"/>
      <c r="W12" s="71">
        <f>+U12</f>
        <v>-9060.493503586873</v>
      </c>
      <c r="X12" s="50"/>
      <c r="Y12" s="37"/>
      <c r="Z12" s="6"/>
      <c r="AA12" s="51" t="b">
        <f t="shared" si="8"/>
        <v>0</v>
      </c>
      <c r="AB12" s="43"/>
      <c r="AC12" s="43"/>
      <c r="AD12" s="43"/>
      <c r="AE12" s="43"/>
      <c r="AF12" s="35">
        <v>1</v>
      </c>
    </row>
    <row r="13" spans="2:32" ht="16.5" thickBot="1" x14ac:dyDescent="0.3">
      <c r="B13" s="59">
        <v>208</v>
      </c>
      <c r="C13" s="60">
        <v>28.880336542756446</v>
      </c>
      <c r="D13" s="60">
        <v>4.3031770037287789</v>
      </c>
      <c r="E13" s="60">
        <v>0.21335494348551648</v>
      </c>
      <c r="F13" s="61">
        <v>39699.028175213032</v>
      </c>
      <c r="G13" s="61">
        <v>-503.94454107525223</v>
      </c>
      <c r="H13" s="62">
        <v>-2298.1858740367702</v>
      </c>
      <c r="I13" s="72">
        <v>1</v>
      </c>
      <c r="J13" s="73">
        <f t="shared" si="1"/>
        <v>-0.21026516036336904</v>
      </c>
      <c r="K13" s="74">
        <f t="shared" si="0"/>
        <v>-0.12974900097677786</v>
      </c>
      <c r="L13" s="75">
        <f t="shared" si="2"/>
        <v>-8.6499333984518575E-2</v>
      </c>
      <c r="M13" s="76">
        <f t="shared" si="3"/>
        <v>0</v>
      </c>
      <c r="N13" s="77" t="b">
        <f t="shared" si="4"/>
        <v>0</v>
      </c>
      <c r="O13" s="75"/>
      <c r="P13" s="76">
        <f t="shared" si="5"/>
        <v>1</v>
      </c>
      <c r="Q13" s="77">
        <f t="shared" si="6"/>
        <v>1</v>
      </c>
      <c r="R13" s="78"/>
      <c r="S13" s="79">
        <v>-7889.5209579995935</v>
      </c>
      <c r="T13" s="41"/>
      <c r="U13" s="80">
        <f t="shared" si="7"/>
        <v>-7889.5209579995935</v>
      </c>
      <c r="V13" s="75"/>
      <c r="W13" s="81">
        <f>+U13</f>
        <v>-7889.5209579995935</v>
      </c>
      <c r="X13" s="50"/>
      <c r="Y13" s="37"/>
      <c r="Z13" s="6"/>
      <c r="AA13" s="51" t="b">
        <f t="shared" si="8"/>
        <v>0</v>
      </c>
      <c r="AB13" s="43"/>
      <c r="AC13" s="43"/>
      <c r="AD13" s="43"/>
      <c r="AE13" s="43"/>
      <c r="AF13" s="35">
        <v>1</v>
      </c>
    </row>
    <row r="14" spans="2:32" x14ac:dyDescent="0.25">
      <c r="B14" s="31">
        <v>209</v>
      </c>
      <c r="C14" s="32">
        <v>35.005315293464669</v>
      </c>
      <c r="D14" s="32">
        <v>9.8178999019976949</v>
      </c>
      <c r="E14" s="32">
        <v>1.6676801090534175</v>
      </c>
      <c r="F14" s="33">
        <v>30621.421783611233</v>
      </c>
      <c r="G14" s="33">
        <v>-830.78371097602474</v>
      </c>
      <c r="H14" s="34">
        <v>-2705.9209255632936</v>
      </c>
      <c r="I14" s="82">
        <v>0</v>
      </c>
      <c r="J14" s="83">
        <f t="shared" si="1"/>
        <v>-0.26820346935914791</v>
      </c>
      <c r="K14" s="46">
        <f t="shared" si="0"/>
        <v>-0.35530262098794074</v>
      </c>
      <c r="L14" s="46">
        <f t="shared" si="2"/>
        <v>-0.23686841399196049</v>
      </c>
      <c r="M14" s="84">
        <f t="shared" si="3"/>
        <v>0</v>
      </c>
      <c r="N14" s="85" t="b">
        <f t="shared" si="4"/>
        <v>0</v>
      </c>
      <c r="O14" s="46"/>
      <c r="P14" s="84">
        <f t="shared" si="5"/>
        <v>1</v>
      </c>
      <c r="Q14" s="85" t="b">
        <f t="shared" si="6"/>
        <v>0</v>
      </c>
      <c r="R14" s="6"/>
      <c r="S14" s="42">
        <v>3225.6401533805338</v>
      </c>
      <c r="T14" s="41"/>
      <c r="U14" s="42">
        <f t="shared" si="7"/>
        <v>3225.6401533805338</v>
      </c>
      <c r="V14" s="46"/>
      <c r="W14" s="46"/>
      <c r="X14" s="50">
        <f>+U14</f>
        <v>3225.6401533805338</v>
      </c>
      <c r="Y14" s="49"/>
      <c r="Z14" s="86"/>
      <c r="AA14" s="51" t="b">
        <f t="shared" si="8"/>
        <v>0</v>
      </c>
      <c r="AB14" s="43"/>
      <c r="AC14" s="43"/>
      <c r="AD14" s="43"/>
      <c r="AE14" s="43"/>
      <c r="AF14" s="35">
        <v>0</v>
      </c>
    </row>
    <row r="15" spans="2:32" x14ac:dyDescent="0.25">
      <c r="B15" s="31">
        <v>210</v>
      </c>
      <c r="C15" s="32">
        <v>43.38495157471494</v>
      </c>
      <c r="D15" s="32">
        <v>10.252315048076431</v>
      </c>
      <c r="E15" s="32">
        <v>0.56789670296159955</v>
      </c>
      <c r="F15" s="33">
        <v>54600.948350662962</v>
      </c>
      <c r="G15" s="33">
        <v>-1861.2532943836395</v>
      </c>
      <c r="H15" s="34">
        <v>-4448.7603048196725</v>
      </c>
      <c r="I15" s="35">
        <v>0</v>
      </c>
      <c r="J15" s="36">
        <f t="shared" si="1"/>
        <v>-0.3360112238753255</v>
      </c>
      <c r="K15" s="37">
        <f t="shared" si="0"/>
        <v>-0.61927795546079212</v>
      </c>
      <c r="L15" s="37">
        <f t="shared" si="2"/>
        <v>-0.41285197030719473</v>
      </c>
      <c r="M15" s="38">
        <f t="shared" si="3"/>
        <v>0</v>
      </c>
      <c r="N15" s="39" t="b">
        <f t="shared" si="4"/>
        <v>0</v>
      </c>
      <c r="O15" s="37"/>
      <c r="P15" s="38">
        <f t="shared" si="5"/>
        <v>1</v>
      </c>
      <c r="Q15" s="39" t="b">
        <f t="shared" si="6"/>
        <v>0</v>
      </c>
      <c r="R15" s="6"/>
      <c r="S15" s="40">
        <v>4409.0614138388728</v>
      </c>
      <c r="T15" s="41"/>
      <c r="U15" s="42">
        <f t="shared" si="7"/>
        <v>4409.0614138388728</v>
      </c>
      <c r="V15" s="37"/>
      <c r="W15" s="37"/>
      <c r="X15" s="50">
        <f t="shared" si="9"/>
        <v>4409.0614138388728</v>
      </c>
      <c r="Y15" s="37"/>
      <c r="Z15" s="6"/>
      <c r="AA15" s="51" t="b">
        <f t="shared" si="8"/>
        <v>0</v>
      </c>
      <c r="AB15" s="43"/>
      <c r="AC15" s="43"/>
      <c r="AD15" s="43"/>
      <c r="AE15" s="43"/>
      <c r="AF15" s="35">
        <v>0</v>
      </c>
    </row>
    <row r="16" spans="2:32" x14ac:dyDescent="0.25">
      <c r="B16" s="31">
        <v>211</v>
      </c>
      <c r="C16" s="32">
        <v>34.409869118921634</v>
      </c>
      <c r="D16" s="32">
        <v>10.463649235788763</v>
      </c>
      <c r="E16" s="32">
        <v>0.47833261460868409</v>
      </c>
      <c r="F16" s="33">
        <v>32726.754750519591</v>
      </c>
      <c r="G16" s="33">
        <v>-2379.3877691303978</v>
      </c>
      <c r="H16" s="34">
        <v>-6655.5043002596994</v>
      </c>
      <c r="I16" s="35">
        <v>0</v>
      </c>
      <c r="J16" s="36">
        <f t="shared" si="1"/>
        <v>-0.23655342515689468</v>
      </c>
      <c r="K16" s="37">
        <f t="shared" si="0"/>
        <v>-0.23208911739998422</v>
      </c>
      <c r="L16" s="37">
        <f t="shared" si="2"/>
        <v>-0.15472607826665616</v>
      </c>
      <c r="M16" s="38">
        <f t="shared" si="3"/>
        <v>0</v>
      </c>
      <c r="N16" s="39" t="b">
        <f t="shared" si="4"/>
        <v>0</v>
      </c>
      <c r="O16" s="37"/>
      <c r="P16" s="38">
        <f t="shared" si="5"/>
        <v>1</v>
      </c>
      <c r="Q16" s="39" t="b">
        <f t="shared" si="6"/>
        <v>0</v>
      </c>
      <c r="R16" s="6"/>
      <c r="S16" s="40">
        <v>2257.2539588154823</v>
      </c>
      <c r="T16" s="41"/>
      <c r="U16" s="42">
        <f t="shared" si="7"/>
        <v>2257.2539588154823</v>
      </c>
      <c r="V16" s="37"/>
      <c r="W16" s="37"/>
      <c r="X16" s="50">
        <f t="shared" si="9"/>
        <v>2257.2539588154823</v>
      </c>
      <c r="Y16" s="37"/>
      <c r="Z16" s="6"/>
      <c r="AA16" s="51" t="b">
        <f t="shared" si="8"/>
        <v>0</v>
      </c>
      <c r="AB16" s="43"/>
      <c r="AC16" s="43"/>
      <c r="AD16" s="43"/>
      <c r="AE16" s="43"/>
      <c r="AF16" s="35">
        <v>0</v>
      </c>
    </row>
    <row r="17" spans="2:32" x14ac:dyDescent="0.25">
      <c r="B17" s="31">
        <v>212</v>
      </c>
      <c r="C17" s="32">
        <v>32.453739639870115</v>
      </c>
      <c r="D17" s="32">
        <v>1.1360688560426004</v>
      </c>
      <c r="E17" s="32">
        <v>0.82841935701205249</v>
      </c>
      <c r="F17" s="33">
        <v>20581.3421409232</v>
      </c>
      <c r="G17" s="33">
        <v>-119.68472545590643</v>
      </c>
      <c r="H17" s="34">
        <v>-3642.3010021394693</v>
      </c>
      <c r="I17" s="35">
        <v>0</v>
      </c>
      <c r="J17" s="36">
        <f t="shared" si="1"/>
        <v>-7.2195052681378935E-2</v>
      </c>
      <c r="K17" s="37">
        <f t="shared" si="0"/>
        <v>0.40775741132242854</v>
      </c>
      <c r="L17" s="37">
        <f t="shared" si="2"/>
        <v>0.27183827421495238</v>
      </c>
      <c r="M17" s="38">
        <f t="shared" si="3"/>
        <v>0</v>
      </c>
      <c r="N17" s="39" t="b">
        <f t="shared" si="4"/>
        <v>0</v>
      </c>
      <c r="O17" s="37"/>
      <c r="P17" s="38">
        <f t="shared" si="5"/>
        <v>1</v>
      </c>
      <c r="Q17" s="39" t="b">
        <f t="shared" si="6"/>
        <v>0</v>
      </c>
      <c r="R17" s="6"/>
      <c r="S17" s="40">
        <v>-33.448434772586097</v>
      </c>
      <c r="T17" s="41"/>
      <c r="U17" s="42">
        <f t="shared" si="7"/>
        <v>-33.448434772586097</v>
      </c>
      <c r="V17" s="37"/>
      <c r="W17" s="37"/>
      <c r="X17" s="50"/>
      <c r="Y17" s="49">
        <f>+U17</f>
        <v>-33.448434772586097</v>
      </c>
      <c r="Z17" s="86"/>
      <c r="AA17" s="51" t="b">
        <f t="shared" si="8"/>
        <v>0</v>
      </c>
      <c r="AB17" s="43"/>
      <c r="AC17" s="43"/>
      <c r="AD17" s="43"/>
      <c r="AE17" s="43"/>
      <c r="AF17" s="35">
        <v>0</v>
      </c>
    </row>
    <row r="18" spans="2:32" x14ac:dyDescent="0.25">
      <c r="B18" s="31">
        <v>213</v>
      </c>
      <c r="C18" s="32">
        <v>38.781250592600422</v>
      </c>
      <c r="D18" s="32">
        <v>13.630925001544691</v>
      </c>
      <c r="E18" s="32">
        <v>0.95328526780779477</v>
      </c>
      <c r="F18" s="33">
        <v>43637.389539360738</v>
      </c>
      <c r="G18" s="33">
        <v>-664.50511954859655</v>
      </c>
      <c r="H18" s="34">
        <v>-216.66977019819171</v>
      </c>
      <c r="I18" s="35">
        <v>0</v>
      </c>
      <c r="J18" s="36">
        <f t="shared" si="1"/>
        <v>-0.47690206704485616</v>
      </c>
      <c r="K18" s="37">
        <f t="shared" si="0"/>
        <v>-1.1677654804527262</v>
      </c>
      <c r="L18" s="37">
        <f t="shared" si="2"/>
        <v>-0.77851032030181744</v>
      </c>
      <c r="M18" s="38">
        <f t="shared" si="3"/>
        <v>0</v>
      </c>
      <c r="N18" s="39" t="b">
        <f t="shared" si="4"/>
        <v>0</v>
      </c>
      <c r="O18" s="37"/>
      <c r="P18" s="38">
        <f t="shared" si="5"/>
        <v>1</v>
      </c>
      <c r="Q18" s="39" t="b">
        <f t="shared" si="6"/>
        <v>0</v>
      </c>
      <c r="R18" s="6"/>
      <c r="S18" s="40">
        <v>2941.0701716887806</v>
      </c>
      <c r="T18" s="41"/>
      <c r="U18" s="42">
        <f t="shared" si="7"/>
        <v>2941.0701716887806</v>
      </c>
      <c r="V18" s="37"/>
      <c r="W18" s="37"/>
      <c r="X18" s="50">
        <f>+U18</f>
        <v>2941.0701716887806</v>
      </c>
      <c r="Y18" s="49"/>
      <c r="Z18" s="86"/>
      <c r="AA18" s="51" t="b">
        <f t="shared" si="8"/>
        <v>0</v>
      </c>
      <c r="AB18" s="43"/>
      <c r="AC18" s="43"/>
      <c r="AD18" s="43"/>
      <c r="AE18" s="43"/>
      <c r="AF18" s="35">
        <v>0</v>
      </c>
    </row>
    <row r="19" spans="2:32" x14ac:dyDescent="0.25">
      <c r="B19" s="31">
        <v>214</v>
      </c>
      <c r="C19" s="32">
        <v>29.13855835639756</v>
      </c>
      <c r="D19" s="32">
        <v>10.582365798825768</v>
      </c>
      <c r="E19" s="32">
        <v>0.70051182842290483</v>
      </c>
      <c r="F19" s="33">
        <v>54916.592663103904</v>
      </c>
      <c r="G19" s="33">
        <v>-9303.6018357532048</v>
      </c>
      <c r="H19" s="34">
        <v>-10578.554672559685</v>
      </c>
      <c r="I19" s="35">
        <v>0</v>
      </c>
      <c r="J19" s="36">
        <f t="shared" si="1"/>
        <v>0.11848162962731654</v>
      </c>
      <c r="K19" s="37">
        <f t="shared" si="0"/>
        <v>1.1500610216949385</v>
      </c>
      <c r="L19" s="37">
        <f t="shared" si="2"/>
        <v>0.76670734779662564</v>
      </c>
      <c r="M19" s="38">
        <f t="shared" si="3"/>
        <v>1</v>
      </c>
      <c r="N19" s="39" t="b">
        <f t="shared" si="4"/>
        <v>0</v>
      </c>
      <c r="O19" s="37"/>
      <c r="P19" s="38">
        <f t="shared" si="5"/>
        <v>0</v>
      </c>
      <c r="Q19" s="39" t="b">
        <f t="shared" si="6"/>
        <v>0</v>
      </c>
      <c r="R19" s="6"/>
      <c r="S19" s="40">
        <v>8727.6498792991351</v>
      </c>
      <c r="T19" s="41"/>
      <c r="U19" s="42">
        <f t="shared" si="7"/>
        <v>0</v>
      </c>
      <c r="V19" s="43"/>
      <c r="W19" s="43"/>
      <c r="X19" s="48"/>
      <c r="Y19" s="43"/>
      <c r="Z19" s="6"/>
      <c r="AA19" s="40">
        <f t="shared" si="8"/>
        <v>8727.6498792991351</v>
      </c>
      <c r="AB19" s="49">
        <f>+AA19</f>
        <v>8727.6498792991351</v>
      </c>
      <c r="AC19" s="37"/>
      <c r="AD19" s="37"/>
      <c r="AE19" s="37"/>
      <c r="AF19" s="35">
        <v>0</v>
      </c>
    </row>
    <row r="20" spans="2:32" x14ac:dyDescent="0.25">
      <c r="B20" s="31">
        <v>215</v>
      </c>
      <c r="C20" s="32">
        <v>42.004124945652819</v>
      </c>
      <c r="D20" s="32">
        <v>4.6019858344397138</v>
      </c>
      <c r="E20" s="32">
        <v>0.53000472386213371</v>
      </c>
      <c r="F20" s="33">
        <v>37702.349853405169</v>
      </c>
      <c r="G20" s="33">
        <v>-3196.3325366273184</v>
      </c>
      <c r="H20" s="34">
        <v>-8647.0512979997275</v>
      </c>
      <c r="I20" s="35">
        <v>1</v>
      </c>
      <c r="J20" s="36">
        <f t="shared" si="1"/>
        <v>-4.2661864429639068E-2</v>
      </c>
      <c r="K20" s="37">
        <f t="shared" si="0"/>
        <v>0.52273000262012048</v>
      </c>
      <c r="L20" s="37">
        <f t="shared" si="2"/>
        <v>0.34848666841341364</v>
      </c>
      <c r="M20" s="38">
        <f t="shared" si="3"/>
        <v>1</v>
      </c>
      <c r="N20" s="39">
        <f t="shared" si="4"/>
        <v>1</v>
      </c>
      <c r="O20" s="37"/>
      <c r="P20" s="38">
        <f t="shared" si="5"/>
        <v>0</v>
      </c>
      <c r="Q20" s="39" t="b">
        <f t="shared" si="6"/>
        <v>0</v>
      </c>
      <c r="R20" s="6"/>
      <c r="S20" s="40">
        <v>-4368.7013015140546</v>
      </c>
      <c r="T20" s="41"/>
      <c r="U20" s="42">
        <f t="shared" si="7"/>
        <v>0</v>
      </c>
      <c r="V20" s="43"/>
      <c r="W20" s="43"/>
      <c r="X20" s="48"/>
      <c r="Y20" s="43"/>
      <c r="Z20" s="6"/>
      <c r="AA20" s="40">
        <f t="shared" si="8"/>
        <v>-4368.7013015140546</v>
      </c>
      <c r="AD20" s="37"/>
      <c r="AE20" s="49">
        <f>+AA20</f>
        <v>-4368.7013015140546</v>
      </c>
      <c r="AF20" s="35">
        <v>1</v>
      </c>
    </row>
    <row r="21" spans="2:32" x14ac:dyDescent="0.25">
      <c r="B21" s="31">
        <v>216</v>
      </c>
      <c r="C21" s="32">
        <v>36.864667081754021</v>
      </c>
      <c r="D21" s="32">
        <v>15.135367843267385</v>
      </c>
      <c r="E21" s="32">
        <v>1.227705249987846</v>
      </c>
      <c r="F21" s="33">
        <v>41990.732123605434</v>
      </c>
      <c r="G21" s="33">
        <v>-466.4585054909528</v>
      </c>
      <c r="H21" s="34">
        <v>-257.84082143771764</v>
      </c>
      <c r="I21" s="35">
        <v>0</v>
      </c>
      <c r="J21" s="36">
        <f t="shared" si="1"/>
        <v>-0.50501931078550055</v>
      </c>
      <c r="K21" s="37">
        <f t="shared" si="0"/>
        <v>-1.2772258050697356</v>
      </c>
      <c r="L21" s="37">
        <f t="shared" si="2"/>
        <v>-0.8514838700464904</v>
      </c>
      <c r="M21" s="38">
        <f t="shared" si="3"/>
        <v>0</v>
      </c>
      <c r="N21" s="39" t="b">
        <f t="shared" si="4"/>
        <v>0</v>
      </c>
      <c r="O21" s="37"/>
      <c r="P21" s="38">
        <f t="shared" si="5"/>
        <v>1</v>
      </c>
      <c r="Q21" s="39" t="b">
        <f t="shared" si="6"/>
        <v>0</v>
      </c>
      <c r="R21" s="6"/>
      <c r="S21" s="40">
        <v>1501.5895581713171</v>
      </c>
      <c r="T21" s="41"/>
      <c r="U21" s="42">
        <f t="shared" si="7"/>
        <v>1501.5895581713171</v>
      </c>
      <c r="V21" s="37"/>
      <c r="W21" s="37"/>
      <c r="X21" s="50">
        <f t="shared" si="9"/>
        <v>1501.5895581713171</v>
      </c>
      <c r="Y21" s="49"/>
      <c r="Z21" s="86"/>
      <c r="AA21" s="51" t="b">
        <f t="shared" si="8"/>
        <v>0</v>
      </c>
      <c r="AB21" s="43"/>
      <c r="AC21" s="43"/>
      <c r="AD21" s="43"/>
      <c r="AE21" s="43"/>
      <c r="AF21" s="35">
        <v>0</v>
      </c>
    </row>
    <row r="22" spans="2:32" x14ac:dyDescent="0.25">
      <c r="B22" s="31">
        <v>217</v>
      </c>
      <c r="C22" s="32">
        <v>38.326558972331441</v>
      </c>
      <c r="D22" s="32">
        <v>12.222852678752519</v>
      </c>
      <c r="E22" s="32">
        <v>1.1815020257492919</v>
      </c>
      <c r="F22" s="33">
        <v>62888.707459001002</v>
      </c>
      <c r="G22" s="33">
        <v>-3390.8726439849593</v>
      </c>
      <c r="H22" s="34">
        <v>-4983.4641849681702</v>
      </c>
      <c r="I22" s="35">
        <v>0</v>
      </c>
      <c r="J22" s="36">
        <f t="shared" si="1"/>
        <v>-0.28023106074592352</v>
      </c>
      <c r="K22" s="37">
        <f t="shared" si="0"/>
        <v>-0.40212598922776926</v>
      </c>
      <c r="L22" s="37">
        <f t="shared" si="2"/>
        <v>-0.26808399281851286</v>
      </c>
      <c r="M22" s="38">
        <f t="shared" si="3"/>
        <v>0</v>
      </c>
      <c r="N22" s="39" t="b">
        <f t="shared" si="4"/>
        <v>0</v>
      </c>
      <c r="O22" s="37"/>
      <c r="P22" s="38">
        <f t="shared" si="5"/>
        <v>1</v>
      </c>
      <c r="Q22" s="39" t="b">
        <f t="shared" si="6"/>
        <v>0</v>
      </c>
      <c r="R22" s="6"/>
      <c r="S22" s="40">
        <v>4506.8259638706822</v>
      </c>
      <c r="T22" s="41"/>
      <c r="U22" s="42">
        <f t="shared" si="7"/>
        <v>4506.8259638706822</v>
      </c>
      <c r="V22" s="37"/>
      <c r="W22" s="37"/>
      <c r="X22" s="50">
        <f t="shared" si="9"/>
        <v>4506.8259638706822</v>
      </c>
      <c r="Y22" s="37"/>
      <c r="Z22" s="6"/>
      <c r="AA22" s="51" t="b">
        <f t="shared" si="8"/>
        <v>0</v>
      </c>
      <c r="AB22" s="43"/>
      <c r="AC22" s="43"/>
      <c r="AD22" s="43"/>
      <c r="AE22" s="43"/>
      <c r="AF22" s="35">
        <v>0</v>
      </c>
    </row>
    <row r="23" spans="2:32" x14ac:dyDescent="0.25">
      <c r="B23" s="31">
        <v>218</v>
      </c>
      <c r="C23" s="32">
        <v>27.543626052091923</v>
      </c>
      <c r="D23" s="32">
        <v>5.3836858613713128</v>
      </c>
      <c r="E23" s="32">
        <v>0.13461835982432455</v>
      </c>
      <c r="F23" s="33">
        <v>27477.166018931493</v>
      </c>
      <c r="G23" s="33">
        <v>-580.85111731150846</v>
      </c>
      <c r="H23" s="34">
        <v>-4856.9831665107668</v>
      </c>
      <c r="I23" s="35">
        <v>0</v>
      </c>
      <c r="J23" s="36">
        <f t="shared" si="1"/>
        <v>-0.18995644689238583</v>
      </c>
      <c r="K23" s="37">
        <f t="shared" si="0"/>
        <v>-5.068725546598879E-2</v>
      </c>
      <c r="L23" s="37">
        <f t="shared" si="2"/>
        <v>-3.3791503643992526E-2</v>
      </c>
      <c r="M23" s="38">
        <f t="shared" si="3"/>
        <v>0</v>
      </c>
      <c r="N23" s="39" t="b">
        <f t="shared" si="4"/>
        <v>0</v>
      </c>
      <c r="O23" s="37"/>
      <c r="P23" s="38">
        <f t="shared" si="5"/>
        <v>1</v>
      </c>
      <c r="Q23" s="39" t="b">
        <f t="shared" si="6"/>
        <v>0</v>
      </c>
      <c r="R23" s="6"/>
      <c r="S23" s="40">
        <v>1083.8824140252514</v>
      </c>
      <c r="T23" s="41"/>
      <c r="U23" s="42">
        <f t="shared" si="7"/>
        <v>1083.8824140252514</v>
      </c>
      <c r="V23" s="37"/>
      <c r="W23" s="37"/>
      <c r="X23" s="50">
        <f t="shared" si="9"/>
        <v>1083.8824140252514</v>
      </c>
      <c r="Y23" s="37"/>
      <c r="Z23" s="6"/>
      <c r="AA23" s="51" t="b">
        <f t="shared" si="8"/>
        <v>0</v>
      </c>
      <c r="AB23" s="43"/>
      <c r="AC23" s="43"/>
      <c r="AD23" s="43"/>
      <c r="AE23" s="43"/>
      <c r="AF23" s="35">
        <v>0</v>
      </c>
    </row>
    <row r="24" spans="2:32" x14ac:dyDescent="0.25">
      <c r="B24" s="31">
        <v>219</v>
      </c>
      <c r="C24" s="32">
        <v>30.217270653938773</v>
      </c>
      <c r="D24" s="32">
        <v>1.3528014247198716</v>
      </c>
      <c r="E24" s="32">
        <v>0.36882110341811986</v>
      </c>
      <c r="F24" s="33">
        <v>25276.836763355153</v>
      </c>
      <c r="G24" s="33">
        <v>-1108.8749132759046</v>
      </c>
      <c r="H24" s="34">
        <v>-3672.6795644201034</v>
      </c>
      <c r="I24" s="35">
        <v>0</v>
      </c>
      <c r="J24" s="36">
        <f t="shared" si="1"/>
        <v>-5.6477216220070681E-2</v>
      </c>
      <c r="K24" s="37">
        <f t="shared" si="0"/>
        <v>0.46894688982187549</v>
      </c>
      <c r="L24" s="37">
        <f t="shared" si="2"/>
        <v>0.31263125988125035</v>
      </c>
      <c r="M24" s="38">
        <f t="shared" si="3"/>
        <v>1</v>
      </c>
      <c r="N24" s="39" t="b">
        <f t="shared" si="4"/>
        <v>0</v>
      </c>
      <c r="O24" s="37"/>
      <c r="P24" s="38">
        <f t="shared" si="5"/>
        <v>0</v>
      </c>
      <c r="Q24" s="39" t="b">
        <f t="shared" si="6"/>
        <v>0</v>
      </c>
      <c r="R24" s="6"/>
      <c r="S24" s="40">
        <v>3883.058371233768</v>
      </c>
      <c r="T24" s="41"/>
      <c r="U24" s="42">
        <f t="shared" si="7"/>
        <v>0</v>
      </c>
      <c r="V24" s="43"/>
      <c r="W24" s="43"/>
      <c r="X24" s="48"/>
      <c r="Y24" s="43"/>
      <c r="Z24" s="6"/>
      <c r="AA24" s="40">
        <f t="shared" si="8"/>
        <v>3883.058371233768</v>
      </c>
      <c r="AB24" s="49">
        <f>+AA24</f>
        <v>3883.058371233768</v>
      </c>
      <c r="AC24" s="37"/>
      <c r="AD24" s="37"/>
      <c r="AE24" s="37"/>
      <c r="AF24" s="35">
        <v>0</v>
      </c>
    </row>
    <row r="25" spans="2:32" x14ac:dyDescent="0.25">
      <c r="B25" s="31">
        <v>220</v>
      </c>
      <c r="C25" s="32">
        <v>24.236946936898715</v>
      </c>
      <c r="D25" s="32">
        <v>5.9118685098886203</v>
      </c>
      <c r="E25" s="32">
        <v>1.2147330408331503</v>
      </c>
      <c r="F25" s="33">
        <v>44921.849846490994</v>
      </c>
      <c r="G25" s="33">
        <v>-12089.468675750588</v>
      </c>
      <c r="H25" s="34">
        <v>-11256.018051819268</v>
      </c>
      <c r="I25" s="35">
        <v>1</v>
      </c>
      <c r="J25" s="36">
        <f t="shared" si="1"/>
        <v>0.44563854976289485</v>
      </c>
      <c r="K25" s="37">
        <f t="shared" si="0"/>
        <v>2.4236816869728761</v>
      </c>
      <c r="L25" s="37">
        <f t="shared" si="2"/>
        <v>1.6157877913152507</v>
      </c>
      <c r="M25" s="38">
        <f t="shared" si="3"/>
        <v>1</v>
      </c>
      <c r="N25" s="39">
        <f t="shared" si="4"/>
        <v>1</v>
      </c>
      <c r="O25" s="37"/>
      <c r="P25" s="38">
        <f t="shared" si="5"/>
        <v>0</v>
      </c>
      <c r="Q25" s="39" t="b">
        <f t="shared" si="6"/>
        <v>0</v>
      </c>
      <c r="R25" s="6"/>
      <c r="S25" s="40">
        <v>-2772.0564167291559</v>
      </c>
      <c r="T25" s="41"/>
      <c r="U25" s="42">
        <f t="shared" si="7"/>
        <v>0</v>
      </c>
      <c r="V25" s="43"/>
      <c r="W25" s="43"/>
      <c r="X25" s="48"/>
      <c r="Y25" s="43"/>
      <c r="Z25" s="6"/>
      <c r="AA25" s="40">
        <f t="shared" si="8"/>
        <v>-2772.0564167291559</v>
      </c>
      <c r="AD25" s="37"/>
      <c r="AE25" s="49">
        <f>+AA25</f>
        <v>-2772.0564167291559</v>
      </c>
      <c r="AF25" s="35">
        <v>1</v>
      </c>
    </row>
    <row r="26" spans="2:32" x14ac:dyDescent="0.25">
      <c r="B26" s="31">
        <v>221</v>
      </c>
      <c r="C26" s="32">
        <v>42.367829485093978</v>
      </c>
      <c r="D26" s="32">
        <v>19.712514012421526</v>
      </c>
      <c r="E26" s="32">
        <v>0.12335343512699548</v>
      </c>
      <c r="F26" s="33">
        <v>65417.146544979092</v>
      </c>
      <c r="G26" s="33">
        <v>-3026.2354307818582</v>
      </c>
      <c r="H26" s="34">
        <v>-6582.0084153752032</v>
      </c>
      <c r="I26" s="35">
        <v>0</v>
      </c>
      <c r="J26" s="36">
        <f t="shared" si="1"/>
        <v>-0.55959130003495161</v>
      </c>
      <c r="K26" s="37">
        <f t="shared" si="0"/>
        <v>-1.4896743549112701</v>
      </c>
      <c r="L26" s="37">
        <f t="shared" si="2"/>
        <v>-0.99311623660751336</v>
      </c>
      <c r="M26" s="38">
        <f t="shared" si="3"/>
        <v>0</v>
      </c>
      <c r="N26" s="39" t="b">
        <f t="shared" si="4"/>
        <v>0</v>
      </c>
      <c r="O26" s="37"/>
      <c r="P26" s="38">
        <f t="shared" si="5"/>
        <v>1</v>
      </c>
      <c r="Q26" s="39" t="b">
        <f t="shared" si="6"/>
        <v>0</v>
      </c>
      <c r="R26" s="6"/>
      <c r="S26" s="40">
        <v>2258.5683149083079</v>
      </c>
      <c r="T26" s="41"/>
      <c r="U26" s="42">
        <f t="shared" si="7"/>
        <v>2258.5683149083079</v>
      </c>
      <c r="V26" s="37"/>
      <c r="W26" s="37"/>
      <c r="X26" s="50">
        <f t="shared" si="9"/>
        <v>2258.5683149083079</v>
      </c>
      <c r="Y26" s="49"/>
      <c r="Z26" s="86"/>
      <c r="AA26" s="51" t="b">
        <f t="shared" si="8"/>
        <v>0</v>
      </c>
      <c r="AB26" s="43"/>
      <c r="AC26" s="43"/>
      <c r="AD26" s="43"/>
      <c r="AE26" s="43"/>
      <c r="AF26" s="35">
        <v>0</v>
      </c>
    </row>
    <row r="27" spans="2:32" ht="16.5" thickBot="1" x14ac:dyDescent="0.3">
      <c r="B27" s="31">
        <v>222</v>
      </c>
      <c r="C27" s="32">
        <v>30.482447824936369</v>
      </c>
      <c r="D27" s="32">
        <v>9.2265959366432675</v>
      </c>
      <c r="E27" s="32">
        <v>1.1214579747438858</v>
      </c>
      <c r="F27" s="33">
        <v>58409.116468895925</v>
      </c>
      <c r="G27" s="33">
        <v>-12005.647105452288</v>
      </c>
      <c r="H27" s="34">
        <v>-12116.281855291416</v>
      </c>
      <c r="I27" s="52">
        <v>1</v>
      </c>
      <c r="J27" s="53">
        <f t="shared" si="1"/>
        <v>0.31284795676434513</v>
      </c>
      <c r="K27" s="54">
        <f t="shared" si="0"/>
        <v>1.9067284055708593</v>
      </c>
      <c r="L27" s="54">
        <f t="shared" si="2"/>
        <v>1.2711522703805729</v>
      </c>
      <c r="M27" s="55">
        <f t="shared" si="3"/>
        <v>1</v>
      </c>
      <c r="N27" s="56">
        <f t="shared" si="4"/>
        <v>1</v>
      </c>
      <c r="O27" s="54"/>
      <c r="P27" s="55">
        <f t="shared" si="5"/>
        <v>0</v>
      </c>
      <c r="Q27" s="56" t="b">
        <f t="shared" si="6"/>
        <v>0</v>
      </c>
      <c r="R27" s="6"/>
      <c r="S27" s="57">
        <v>1393.7662338977761</v>
      </c>
      <c r="T27" s="41"/>
      <c r="U27" s="58">
        <f t="shared" si="7"/>
        <v>0</v>
      </c>
      <c r="V27" s="87"/>
      <c r="W27" s="87"/>
      <c r="X27" s="48"/>
      <c r="Y27" s="43"/>
      <c r="Z27" s="6"/>
      <c r="AA27" s="40">
        <f t="shared" si="8"/>
        <v>1393.7662338977761</v>
      </c>
      <c r="AD27" s="49">
        <f>+AA27</f>
        <v>1393.7662338977761</v>
      </c>
      <c r="AE27" s="37"/>
      <c r="AF27" s="35">
        <v>1</v>
      </c>
    </row>
    <row r="28" spans="2:32" ht="16.5" thickBot="1" x14ac:dyDescent="0.3">
      <c r="B28" s="59">
        <v>223</v>
      </c>
      <c r="C28" s="60">
        <v>26.469083575355416</v>
      </c>
      <c r="D28" s="60">
        <v>2.2740119029313828</v>
      </c>
      <c r="E28" s="60">
        <v>0.71757963655593837</v>
      </c>
      <c r="F28" s="61">
        <v>19708.016495230255</v>
      </c>
      <c r="G28" s="61">
        <v>-576.94177218539619</v>
      </c>
      <c r="H28" s="62">
        <v>-1626.7323289535475</v>
      </c>
      <c r="I28" s="88">
        <v>1</v>
      </c>
      <c r="J28" s="89">
        <f t="shared" si="1"/>
        <v>-8.9493478755528919E-2</v>
      </c>
      <c r="K28" s="90">
        <f t="shared" si="0"/>
        <v>0.34041470337759916</v>
      </c>
      <c r="L28" s="91">
        <f t="shared" si="2"/>
        <v>0.2269431355850661</v>
      </c>
      <c r="M28" s="92">
        <f t="shared" si="3"/>
        <v>0</v>
      </c>
      <c r="N28" s="93" t="b">
        <f t="shared" si="4"/>
        <v>0</v>
      </c>
      <c r="O28" s="91"/>
      <c r="P28" s="92">
        <f t="shared" si="5"/>
        <v>1</v>
      </c>
      <c r="Q28" s="93">
        <f t="shared" si="6"/>
        <v>1</v>
      </c>
      <c r="R28" s="94"/>
      <c r="S28" s="95">
        <v>-10108.787917861438</v>
      </c>
      <c r="T28" s="41"/>
      <c r="U28" s="95">
        <f t="shared" si="7"/>
        <v>-10108.787917861438</v>
      </c>
      <c r="V28" s="96"/>
      <c r="W28" s="96">
        <f>+U28</f>
        <v>-10108.787917861438</v>
      </c>
      <c r="X28" s="50"/>
      <c r="Y28" s="37"/>
      <c r="Z28" s="6"/>
      <c r="AA28" s="51" t="b">
        <f t="shared" si="8"/>
        <v>0</v>
      </c>
      <c r="AB28" s="43"/>
      <c r="AC28" s="43"/>
      <c r="AD28" s="43"/>
      <c r="AE28" s="43"/>
      <c r="AF28" s="35">
        <v>1</v>
      </c>
    </row>
    <row r="29" spans="2:32" x14ac:dyDescent="0.25">
      <c r="B29" s="31">
        <v>224</v>
      </c>
      <c r="C29" s="32">
        <v>30.159091213499099</v>
      </c>
      <c r="D29" s="32">
        <v>13.787219718822087</v>
      </c>
      <c r="E29" s="32">
        <v>1.0498776082783647</v>
      </c>
      <c r="F29" s="33">
        <v>36701.708505648567</v>
      </c>
      <c r="G29" s="33">
        <v>-579.27253186936002</v>
      </c>
      <c r="H29" s="34">
        <v>-1391.7468025589249</v>
      </c>
      <c r="I29" s="82">
        <v>0</v>
      </c>
      <c r="J29" s="83">
        <f t="shared" si="1"/>
        <v>-0.43244649759660764</v>
      </c>
      <c r="K29" s="46">
        <f t="shared" si="0"/>
        <v>-0.99470011502342714</v>
      </c>
      <c r="L29" s="46">
        <f t="shared" si="2"/>
        <v>-0.6631334100156181</v>
      </c>
      <c r="M29" s="84">
        <f t="shared" si="3"/>
        <v>0</v>
      </c>
      <c r="N29" s="85" t="b">
        <f t="shared" si="4"/>
        <v>0</v>
      </c>
      <c r="O29" s="46"/>
      <c r="P29" s="84">
        <f t="shared" si="5"/>
        <v>1</v>
      </c>
      <c r="Q29" s="85" t="b">
        <f t="shared" si="6"/>
        <v>0</v>
      </c>
      <c r="R29" s="6"/>
      <c r="S29" s="42">
        <v>1608.4701528847991</v>
      </c>
      <c r="T29" s="41"/>
      <c r="U29" s="42">
        <f t="shared" si="7"/>
        <v>1608.4701528847991</v>
      </c>
      <c r="V29" s="46"/>
      <c r="W29" s="46"/>
      <c r="X29" s="50">
        <f t="shared" si="9"/>
        <v>1608.4701528847991</v>
      </c>
      <c r="Y29" s="49"/>
      <c r="Z29" s="86"/>
      <c r="AA29" s="51" t="b">
        <f t="shared" si="8"/>
        <v>0</v>
      </c>
      <c r="AB29" s="43"/>
      <c r="AC29" s="43"/>
      <c r="AD29" s="43"/>
      <c r="AE29" s="43"/>
      <c r="AF29" s="35">
        <v>0</v>
      </c>
    </row>
    <row r="30" spans="2:32" x14ac:dyDescent="0.25">
      <c r="B30" s="31">
        <v>225</v>
      </c>
      <c r="C30" s="32">
        <v>16.668825485246735</v>
      </c>
      <c r="D30" s="32">
        <v>2.3889836004140998E-2</v>
      </c>
      <c r="E30" s="32">
        <v>0.66248434452666816</v>
      </c>
      <c r="F30" s="33">
        <v>19835.610638171685</v>
      </c>
      <c r="G30" s="33">
        <v>-168.06531254964924</v>
      </c>
      <c r="H30" s="34">
        <v>-2317.2246041838607</v>
      </c>
      <c r="I30" s="35">
        <v>0</v>
      </c>
      <c r="J30" s="36">
        <f t="shared" si="1"/>
        <v>-1.5843574310035052E-2</v>
      </c>
      <c r="K30" s="37">
        <f t="shared" si="0"/>
        <v>0.6271335056534415</v>
      </c>
      <c r="L30" s="37">
        <f t="shared" si="2"/>
        <v>0.41808900376896102</v>
      </c>
      <c r="M30" s="38">
        <f t="shared" si="3"/>
        <v>1</v>
      </c>
      <c r="N30" s="39" t="b">
        <f t="shared" si="4"/>
        <v>0</v>
      </c>
      <c r="O30" s="37"/>
      <c r="P30" s="38">
        <f t="shared" si="5"/>
        <v>0</v>
      </c>
      <c r="Q30" s="39" t="b">
        <f t="shared" si="6"/>
        <v>0</v>
      </c>
      <c r="R30" s="6"/>
      <c r="S30" s="40">
        <v>1937.4582748076223</v>
      </c>
      <c r="T30" s="41"/>
      <c r="U30" s="42">
        <f t="shared" si="7"/>
        <v>0</v>
      </c>
      <c r="V30" s="43"/>
      <c r="W30" s="43"/>
      <c r="X30" s="48"/>
      <c r="Y30" s="43"/>
      <c r="Z30" s="6"/>
      <c r="AA30" s="40">
        <f t="shared" si="8"/>
        <v>1937.4582748076223</v>
      </c>
      <c r="AB30" s="49">
        <f>+AA30</f>
        <v>1937.4582748076223</v>
      </c>
      <c r="AC30" s="37"/>
      <c r="AD30" s="37"/>
      <c r="AE30" s="37"/>
      <c r="AF30" s="35">
        <v>0</v>
      </c>
    </row>
    <row r="31" spans="2:32" x14ac:dyDescent="0.25">
      <c r="B31" s="31">
        <v>226</v>
      </c>
      <c r="C31" s="32">
        <v>41.888813662230362</v>
      </c>
      <c r="D31" s="32">
        <v>6.6073622875280753</v>
      </c>
      <c r="E31" s="32">
        <v>1.1490962512408311</v>
      </c>
      <c r="F31" s="33">
        <v>18651.195652120248</v>
      </c>
      <c r="G31" s="33">
        <v>-820.38289105507647</v>
      </c>
      <c r="H31" s="34">
        <v>-4042.1289998951197</v>
      </c>
      <c r="I31" s="35">
        <v>0</v>
      </c>
      <c r="J31" s="36">
        <f t="shared" si="1"/>
        <v>-0.19196902156976017</v>
      </c>
      <c r="K31" s="37">
        <f t="shared" si="0"/>
        <v>-5.8522201150331306E-2</v>
      </c>
      <c r="L31" s="37">
        <f t="shared" si="2"/>
        <v>-3.9014800766887535E-2</v>
      </c>
      <c r="M31" s="38">
        <f t="shared" si="3"/>
        <v>0</v>
      </c>
      <c r="N31" s="39" t="b">
        <f t="shared" si="4"/>
        <v>0</v>
      </c>
      <c r="O31" s="37"/>
      <c r="P31" s="38">
        <f t="shared" si="5"/>
        <v>1</v>
      </c>
      <c r="Q31" s="39" t="b">
        <f t="shared" si="6"/>
        <v>0</v>
      </c>
      <c r="R31" s="6"/>
      <c r="S31" s="40">
        <v>-152.02821302802704</v>
      </c>
      <c r="T31" s="41"/>
      <c r="U31" s="42">
        <f t="shared" si="7"/>
        <v>-152.02821302802704</v>
      </c>
      <c r="V31" s="37"/>
      <c r="W31" s="37"/>
      <c r="X31" s="50"/>
      <c r="Y31" s="49">
        <f>+U31</f>
        <v>-152.02821302802704</v>
      </c>
      <c r="Z31" s="86"/>
      <c r="AA31" s="51" t="b">
        <f t="shared" si="8"/>
        <v>0</v>
      </c>
      <c r="AB31" s="43"/>
      <c r="AC31" s="43"/>
      <c r="AD31" s="43"/>
      <c r="AE31" s="43"/>
      <c r="AF31" s="35">
        <v>0</v>
      </c>
    </row>
    <row r="32" spans="2:32" x14ac:dyDescent="0.25">
      <c r="B32" s="31">
        <v>227</v>
      </c>
      <c r="C32" s="32">
        <v>41.882604359522141</v>
      </c>
      <c r="D32" s="32">
        <v>22.24989298623624</v>
      </c>
      <c r="E32" s="32">
        <v>2.178460298287777</v>
      </c>
      <c r="F32" s="33">
        <v>122141.66398578951</v>
      </c>
      <c r="G32" s="33">
        <v>-2689.7012191661997</v>
      </c>
      <c r="H32" s="34">
        <v>-3534.5669434589463</v>
      </c>
      <c r="I32" s="35">
        <v>0</v>
      </c>
      <c r="J32" s="36">
        <f t="shared" si="1"/>
        <v>-0.66658400448840061</v>
      </c>
      <c r="K32" s="37">
        <f t="shared" si="0"/>
        <v>-1.9061965527893283</v>
      </c>
      <c r="L32" s="37">
        <f t="shared" si="2"/>
        <v>-1.2707977018595522</v>
      </c>
      <c r="M32" s="38">
        <f t="shared" si="3"/>
        <v>0</v>
      </c>
      <c r="N32" s="39" t="b">
        <f t="shared" si="4"/>
        <v>0</v>
      </c>
      <c r="O32" s="37"/>
      <c r="P32" s="38">
        <f t="shared" si="5"/>
        <v>1</v>
      </c>
      <c r="Q32" s="39" t="b">
        <f t="shared" si="6"/>
        <v>0</v>
      </c>
      <c r="R32" s="6"/>
      <c r="S32" s="40">
        <v>5220.1272996603666</v>
      </c>
      <c r="T32" s="41"/>
      <c r="U32" s="42">
        <f t="shared" si="7"/>
        <v>5220.1272996603666</v>
      </c>
      <c r="V32" s="37"/>
      <c r="W32" s="37"/>
      <c r="X32" s="50">
        <f t="shared" si="9"/>
        <v>5220.1272996603666</v>
      </c>
      <c r="Y32" s="49"/>
      <c r="Z32" s="86"/>
      <c r="AA32" s="51" t="b">
        <f t="shared" si="8"/>
        <v>0</v>
      </c>
      <c r="AB32" s="43"/>
      <c r="AC32" s="43"/>
      <c r="AD32" s="43"/>
      <c r="AE32" s="43"/>
      <c r="AF32" s="35">
        <v>0</v>
      </c>
    </row>
    <row r="33" spans="2:32" hidden="1" outlineLevel="1" x14ac:dyDescent="0.25">
      <c r="B33" s="31">
        <v>228</v>
      </c>
      <c r="C33" s="32">
        <v>42.349459077519427</v>
      </c>
      <c r="D33" s="32">
        <v>12.135595871535578</v>
      </c>
      <c r="E33" s="32">
        <v>0.95487386492884385</v>
      </c>
      <c r="F33" s="33">
        <v>81970.359642159237</v>
      </c>
      <c r="G33" s="33">
        <v>-2519.8355050960295</v>
      </c>
      <c r="H33" s="34">
        <v>-2697.5833958122826</v>
      </c>
      <c r="I33" s="35">
        <v>0</v>
      </c>
      <c r="J33" s="36">
        <f t="shared" si="1"/>
        <v>-0.39867214661765632</v>
      </c>
      <c r="K33" s="37">
        <f t="shared" si="0"/>
        <v>-0.8632166931067633</v>
      </c>
      <c r="L33" s="37">
        <f t="shared" si="2"/>
        <v>-0.57547779540450883</v>
      </c>
      <c r="M33" s="38">
        <f t="shared" si="3"/>
        <v>0</v>
      </c>
      <c r="N33" s="39" t="b">
        <f t="shared" si="4"/>
        <v>0</v>
      </c>
      <c r="O33" s="37"/>
      <c r="P33" s="38">
        <f t="shared" si="5"/>
        <v>1</v>
      </c>
      <c r="Q33" s="39" t="b">
        <f t="shared" si="6"/>
        <v>0</v>
      </c>
      <c r="R33" s="6"/>
      <c r="S33" s="40">
        <v>5772.4599681489162</v>
      </c>
      <c r="T33" s="41"/>
      <c r="U33" s="42">
        <f t="shared" si="7"/>
        <v>5772.4599681489162</v>
      </c>
      <c r="V33" s="37"/>
      <c r="W33" s="37"/>
      <c r="X33" s="50">
        <f t="shared" si="9"/>
        <v>5772.4599681489162</v>
      </c>
      <c r="Y33" s="37"/>
      <c r="Z33" s="6"/>
      <c r="AA33" s="51" t="b">
        <f t="shared" si="8"/>
        <v>0</v>
      </c>
      <c r="AB33" s="43"/>
      <c r="AC33" s="43"/>
      <c r="AD33" s="43"/>
      <c r="AE33" s="43"/>
      <c r="AF33" s="35">
        <v>0</v>
      </c>
    </row>
    <row r="34" spans="2:32" hidden="1" outlineLevel="1" x14ac:dyDescent="0.25">
      <c r="B34" s="31">
        <v>229</v>
      </c>
      <c r="C34" s="32">
        <v>40.492162510067345</v>
      </c>
      <c r="D34" s="32">
        <v>17.780316016276156</v>
      </c>
      <c r="E34" s="32">
        <v>0.86666746206202494</v>
      </c>
      <c r="F34" s="33">
        <v>177437.18941161473</v>
      </c>
      <c r="G34" s="33">
        <v>-22721.70174342774</v>
      </c>
      <c r="H34" s="34">
        <v>-10576.456132196639</v>
      </c>
      <c r="I34" s="35">
        <v>1</v>
      </c>
      <c r="J34" s="36">
        <f t="shared" si="1"/>
        <v>0.32547034541270681</v>
      </c>
      <c r="K34" s="37">
        <f t="shared" si="0"/>
        <v>1.9558673173232408</v>
      </c>
      <c r="L34" s="37">
        <f t="shared" si="2"/>
        <v>1.3039115448821605</v>
      </c>
      <c r="M34" s="38">
        <f t="shared" si="3"/>
        <v>1</v>
      </c>
      <c r="N34" s="39">
        <f t="shared" si="4"/>
        <v>1</v>
      </c>
      <c r="O34" s="37"/>
      <c r="P34" s="38">
        <f t="shared" si="5"/>
        <v>0</v>
      </c>
      <c r="Q34" s="39" t="b">
        <f t="shared" si="6"/>
        <v>0</v>
      </c>
      <c r="R34" s="6"/>
      <c r="S34" s="40">
        <v>13410.648766448783</v>
      </c>
      <c r="T34" s="41"/>
      <c r="U34" s="42">
        <f t="shared" si="7"/>
        <v>0</v>
      </c>
      <c r="V34" s="43"/>
      <c r="W34" s="43"/>
      <c r="X34" s="48"/>
      <c r="Y34" s="43"/>
      <c r="Z34" s="6"/>
      <c r="AA34" s="40">
        <f t="shared" si="8"/>
        <v>13410.648766448783</v>
      </c>
      <c r="AD34" s="49">
        <f>+AA34</f>
        <v>13410.648766448783</v>
      </c>
      <c r="AE34" s="37"/>
      <c r="AF34" s="35">
        <v>1</v>
      </c>
    </row>
    <row r="35" spans="2:32" hidden="1" outlineLevel="1" x14ac:dyDescent="0.25">
      <c r="B35" s="59">
        <v>230</v>
      </c>
      <c r="C35" s="60">
        <v>24.032384850659604</v>
      </c>
      <c r="D35" s="60">
        <v>2.3008727528893029</v>
      </c>
      <c r="E35" s="60">
        <v>0.52578965129498889</v>
      </c>
      <c r="F35" s="61">
        <v>26688.048153952706</v>
      </c>
      <c r="G35" s="61">
        <v>-1800.357146913937</v>
      </c>
      <c r="H35" s="62">
        <v>-1898.4399081926495</v>
      </c>
      <c r="I35" s="35">
        <v>1</v>
      </c>
      <c r="J35" s="36">
        <f t="shared" si="1"/>
        <v>-4.4349059875415327E-2</v>
      </c>
      <c r="K35" s="97">
        <f t="shared" si="0"/>
        <v>0.51616175706623479</v>
      </c>
      <c r="L35" s="37">
        <f t="shared" si="2"/>
        <v>0.34410783804415651</v>
      </c>
      <c r="M35" s="38">
        <f t="shared" si="3"/>
        <v>1</v>
      </c>
      <c r="N35" s="39">
        <f t="shared" si="4"/>
        <v>1</v>
      </c>
      <c r="O35" s="37"/>
      <c r="P35" s="38">
        <f t="shared" si="5"/>
        <v>0</v>
      </c>
      <c r="Q35" s="39" t="b">
        <f t="shared" si="6"/>
        <v>0</v>
      </c>
      <c r="R35" s="6"/>
      <c r="S35" s="40">
        <v>-8592.3603024901659</v>
      </c>
      <c r="T35" s="41"/>
      <c r="U35" s="42">
        <f t="shared" si="7"/>
        <v>0</v>
      </c>
      <c r="V35" s="43"/>
      <c r="W35" s="43"/>
      <c r="X35" s="48"/>
      <c r="Y35" s="43"/>
      <c r="Z35" s="6"/>
      <c r="AA35" s="40">
        <f t="shared" si="8"/>
        <v>-8592.3603024901659</v>
      </c>
      <c r="AD35" s="37"/>
      <c r="AE35" s="49">
        <f>+AA35</f>
        <v>-8592.3603024901659</v>
      </c>
      <c r="AF35" s="35">
        <v>1</v>
      </c>
    </row>
    <row r="36" spans="2:32" hidden="1" outlineLevel="1" x14ac:dyDescent="0.25">
      <c r="B36" s="31">
        <v>231</v>
      </c>
      <c r="C36" s="32">
        <v>49.276574897187167</v>
      </c>
      <c r="D36" s="32">
        <v>30.498453317707689</v>
      </c>
      <c r="E36" s="32">
        <v>0.54521295621464405</v>
      </c>
      <c r="F36" s="33">
        <v>100877.05857364797</v>
      </c>
      <c r="G36" s="33">
        <v>-3766.070312843111</v>
      </c>
      <c r="H36" s="34">
        <v>-10455.907603943377</v>
      </c>
      <c r="I36" s="35">
        <v>0</v>
      </c>
      <c r="J36" s="36">
        <f t="shared" si="1"/>
        <v>-0.84258589468486722</v>
      </c>
      <c r="K36" s="37">
        <f t="shared" si="0"/>
        <v>-2.5913712524084085</v>
      </c>
      <c r="L36" s="37">
        <f t="shared" si="2"/>
        <v>-1.727580834938939</v>
      </c>
      <c r="M36" s="38">
        <f t="shared" si="3"/>
        <v>0</v>
      </c>
      <c r="N36" s="39" t="b">
        <f t="shared" si="4"/>
        <v>0</v>
      </c>
      <c r="O36" s="37"/>
      <c r="P36" s="38">
        <f t="shared" si="5"/>
        <v>1</v>
      </c>
      <c r="Q36" s="39" t="b">
        <f t="shared" si="6"/>
        <v>0</v>
      </c>
      <c r="R36" s="6"/>
      <c r="S36" s="40">
        <v>6599.3597433609057</v>
      </c>
      <c r="T36" s="41"/>
      <c r="U36" s="42">
        <f t="shared" si="7"/>
        <v>6599.3597433609057</v>
      </c>
      <c r="V36" s="37"/>
      <c r="W36" s="37"/>
      <c r="X36" s="50">
        <f t="shared" si="9"/>
        <v>6599.3597433609057</v>
      </c>
      <c r="Y36" s="49"/>
      <c r="Z36" s="86"/>
      <c r="AA36" s="51" t="b">
        <f t="shared" si="8"/>
        <v>0</v>
      </c>
      <c r="AB36" s="43"/>
      <c r="AC36" s="43"/>
      <c r="AD36" s="43"/>
      <c r="AE36" s="43"/>
      <c r="AF36" s="35">
        <v>0</v>
      </c>
    </row>
    <row r="37" spans="2:32" hidden="1" outlineLevel="1" x14ac:dyDescent="0.25">
      <c r="B37" s="31">
        <v>232</v>
      </c>
      <c r="C37" s="32">
        <v>34.362712693120933</v>
      </c>
      <c r="D37" s="32">
        <v>6.5783505367221569</v>
      </c>
      <c r="E37" s="32">
        <v>3.0721688387761708</v>
      </c>
      <c r="F37" s="33">
        <v>31822.489782610672</v>
      </c>
      <c r="G37" s="33">
        <v>-240.66252814524461</v>
      </c>
      <c r="H37" s="34">
        <v>-8407.3553719452575</v>
      </c>
      <c r="I37" s="35">
        <v>0</v>
      </c>
      <c r="J37" s="36">
        <f t="shared" si="1"/>
        <v>-7.6984272972620144E-2</v>
      </c>
      <c r="K37" s="37">
        <f t="shared" si="0"/>
        <v>0.38911299465850641</v>
      </c>
      <c r="L37" s="37">
        <f t="shared" si="2"/>
        <v>0.25940866310567096</v>
      </c>
      <c r="M37" s="38">
        <f t="shared" si="3"/>
        <v>0</v>
      </c>
      <c r="N37" s="39" t="b">
        <f t="shared" si="4"/>
        <v>0</v>
      </c>
      <c r="O37" s="37"/>
      <c r="P37" s="38">
        <f t="shared" si="5"/>
        <v>1</v>
      </c>
      <c r="Q37" s="39" t="b">
        <f t="shared" si="6"/>
        <v>0</v>
      </c>
      <c r="R37" s="6"/>
      <c r="S37" s="40">
        <v>1453.8211342928771</v>
      </c>
      <c r="T37" s="41"/>
      <c r="U37" s="42">
        <f t="shared" si="7"/>
        <v>1453.8211342928771</v>
      </c>
      <c r="V37" s="37"/>
      <c r="W37" s="37"/>
      <c r="X37" s="50">
        <f t="shared" si="9"/>
        <v>1453.8211342928771</v>
      </c>
      <c r="Y37" s="37"/>
      <c r="Z37" s="6"/>
      <c r="AA37" s="51" t="b">
        <f t="shared" si="8"/>
        <v>0</v>
      </c>
      <c r="AB37" s="43"/>
      <c r="AC37" s="43"/>
      <c r="AD37" s="43"/>
      <c r="AE37" s="43"/>
      <c r="AF37" s="35">
        <v>0</v>
      </c>
    </row>
    <row r="38" spans="2:32" hidden="1" outlineLevel="1" x14ac:dyDescent="0.25">
      <c r="B38" s="31">
        <v>233</v>
      </c>
      <c r="C38" s="32">
        <v>48.594707780449191</v>
      </c>
      <c r="D38" s="32">
        <v>22.957874537060807</v>
      </c>
      <c r="E38" s="32">
        <v>1.1642743692924773</v>
      </c>
      <c r="F38" s="33">
        <v>81548.525390438153</v>
      </c>
      <c r="G38" s="33">
        <v>-585.6808909590236</v>
      </c>
      <c r="H38" s="34">
        <v>-11415.561503729492</v>
      </c>
      <c r="I38" s="35">
        <v>0</v>
      </c>
      <c r="J38" s="36">
        <f t="shared" si="1"/>
        <v>-0.70899171035538078</v>
      </c>
      <c r="K38" s="37">
        <f t="shared" ref="K38:K69" si="10">STANDARDIZE(+J38,J$208,J$209)</f>
        <v>-2.0712895929635398</v>
      </c>
      <c r="L38" s="37">
        <f t="shared" si="2"/>
        <v>-1.3808597286423598</v>
      </c>
      <c r="M38" s="38">
        <f t="shared" si="3"/>
        <v>0</v>
      </c>
      <c r="N38" s="39" t="b">
        <f t="shared" si="4"/>
        <v>0</v>
      </c>
      <c r="O38" s="37"/>
      <c r="P38" s="38">
        <f t="shared" si="5"/>
        <v>1</v>
      </c>
      <c r="Q38" s="39" t="b">
        <f t="shared" si="6"/>
        <v>0</v>
      </c>
      <c r="R38" s="6"/>
      <c r="S38" s="40">
        <v>3672.8487390853143</v>
      </c>
      <c r="T38" s="41"/>
      <c r="U38" s="42">
        <f t="shared" si="7"/>
        <v>3672.8487390853143</v>
      </c>
      <c r="V38" s="37"/>
      <c r="W38" s="37"/>
      <c r="X38" s="50">
        <f t="shared" si="9"/>
        <v>3672.8487390853143</v>
      </c>
      <c r="Y38" s="37"/>
      <c r="Z38" s="6"/>
      <c r="AA38" s="51" t="b">
        <f t="shared" si="8"/>
        <v>0</v>
      </c>
      <c r="AB38" s="43"/>
      <c r="AC38" s="43"/>
      <c r="AD38" s="43"/>
      <c r="AE38" s="43"/>
      <c r="AF38" s="35">
        <v>0</v>
      </c>
    </row>
    <row r="39" spans="2:32" hidden="1" outlineLevel="1" x14ac:dyDescent="0.25">
      <c r="B39" s="31">
        <v>234</v>
      </c>
      <c r="C39" s="32">
        <v>44.667365864298581</v>
      </c>
      <c r="D39" s="32">
        <v>13.923319423449568</v>
      </c>
      <c r="E39" s="32">
        <v>0.4126001988870836</v>
      </c>
      <c r="F39" s="33">
        <v>55271.376764880115</v>
      </c>
      <c r="G39" s="33">
        <v>-3110.309388461641</v>
      </c>
      <c r="H39" s="34">
        <v>-14359.7239202894</v>
      </c>
      <c r="I39" s="35">
        <v>0</v>
      </c>
      <c r="J39" s="36">
        <f t="shared" si="1"/>
        <v>-0.29150259446543164</v>
      </c>
      <c r="K39" s="37">
        <f t="shared" si="10"/>
        <v>-0.44600602779945364</v>
      </c>
      <c r="L39" s="37">
        <f t="shared" si="2"/>
        <v>-0.29733735186630245</v>
      </c>
      <c r="M39" s="38">
        <f t="shared" si="3"/>
        <v>0</v>
      </c>
      <c r="N39" s="39" t="b">
        <f t="shared" si="4"/>
        <v>0</v>
      </c>
      <c r="O39" s="37"/>
      <c r="P39" s="38">
        <f t="shared" si="5"/>
        <v>1</v>
      </c>
      <c r="Q39" s="39" t="b">
        <f t="shared" si="6"/>
        <v>0</v>
      </c>
      <c r="R39" s="6"/>
      <c r="S39" s="40">
        <v>4343.0210986645634</v>
      </c>
      <c r="T39" s="41"/>
      <c r="U39" s="42">
        <f t="shared" si="7"/>
        <v>4343.0210986645634</v>
      </c>
      <c r="V39" s="37"/>
      <c r="W39" s="37"/>
      <c r="X39" s="50">
        <f t="shared" si="9"/>
        <v>4343.0210986645634</v>
      </c>
      <c r="Y39" s="37"/>
      <c r="Z39" s="6"/>
      <c r="AA39" s="51" t="b">
        <f t="shared" si="8"/>
        <v>0</v>
      </c>
      <c r="AB39" s="43"/>
      <c r="AC39" s="43"/>
      <c r="AD39" s="43"/>
      <c r="AE39" s="43"/>
      <c r="AF39" s="35">
        <v>0</v>
      </c>
    </row>
    <row r="40" spans="2:32" hidden="1" outlineLevel="1" x14ac:dyDescent="0.25">
      <c r="B40" s="31">
        <v>235</v>
      </c>
      <c r="C40" s="32">
        <v>44.508341219439593</v>
      </c>
      <c r="D40" s="32">
        <v>19.265854910415882</v>
      </c>
      <c r="E40" s="32">
        <v>0.38941611809850429</v>
      </c>
      <c r="F40" s="33">
        <v>94642.149490260839</v>
      </c>
      <c r="G40" s="33">
        <v>-4416.5346930087662</v>
      </c>
      <c r="H40" s="34">
        <v>-9770.1546048881901</v>
      </c>
      <c r="I40" s="35">
        <v>0</v>
      </c>
      <c r="J40" s="36">
        <f t="shared" si="1"/>
        <v>-0.49187857759280262</v>
      </c>
      <c r="K40" s="37">
        <f t="shared" si="10"/>
        <v>-1.2260689799468312</v>
      </c>
      <c r="L40" s="37">
        <f t="shared" si="2"/>
        <v>-0.81737931996455415</v>
      </c>
      <c r="M40" s="38">
        <f t="shared" si="3"/>
        <v>0</v>
      </c>
      <c r="N40" s="39" t="b">
        <f t="shared" si="4"/>
        <v>0</v>
      </c>
      <c r="O40" s="37"/>
      <c r="P40" s="38">
        <f t="shared" si="5"/>
        <v>1</v>
      </c>
      <c r="Q40" s="39" t="b">
        <f t="shared" si="6"/>
        <v>0</v>
      </c>
      <c r="R40" s="6"/>
      <c r="S40" s="40">
        <v>5782.7079636321405</v>
      </c>
      <c r="T40" s="41"/>
      <c r="U40" s="42">
        <f t="shared" si="7"/>
        <v>5782.7079636321405</v>
      </c>
      <c r="V40" s="37"/>
      <c r="W40" s="37"/>
      <c r="X40" s="50">
        <f t="shared" si="9"/>
        <v>5782.7079636321405</v>
      </c>
      <c r="Y40" s="37"/>
      <c r="Z40" s="6"/>
      <c r="AA40" s="51" t="b">
        <f t="shared" si="8"/>
        <v>0</v>
      </c>
      <c r="AB40" s="43"/>
      <c r="AC40" s="43"/>
      <c r="AD40" s="43"/>
      <c r="AE40" s="43"/>
      <c r="AF40" s="35">
        <v>0</v>
      </c>
    </row>
    <row r="41" spans="2:32" hidden="1" outlineLevel="1" x14ac:dyDescent="0.25">
      <c r="B41" s="31">
        <v>236</v>
      </c>
      <c r="C41" s="32">
        <v>39.80960945718985</v>
      </c>
      <c r="D41" s="32">
        <v>3.4813853845845495</v>
      </c>
      <c r="E41" s="32">
        <v>0.48429379236130182</v>
      </c>
      <c r="F41" s="33">
        <v>23456.299287001319</v>
      </c>
      <c r="G41" s="33">
        <v>-1415.2954892539101</v>
      </c>
      <c r="H41" s="34">
        <v>-3745.898743329305</v>
      </c>
      <c r="I41" s="35">
        <v>0</v>
      </c>
      <c r="J41" s="36">
        <f t="shared" si="1"/>
        <v>-0.11736376968096424</v>
      </c>
      <c r="K41" s="37">
        <f t="shared" si="10"/>
        <v>0.23191576514565687</v>
      </c>
      <c r="L41" s="37">
        <f t="shared" si="2"/>
        <v>0.15461051009710458</v>
      </c>
      <c r="M41" s="38">
        <f t="shared" si="3"/>
        <v>0</v>
      </c>
      <c r="N41" s="39" t="b">
        <f t="shared" si="4"/>
        <v>0</v>
      </c>
      <c r="O41" s="37"/>
      <c r="P41" s="38">
        <f t="shared" si="5"/>
        <v>1</v>
      </c>
      <c r="Q41" s="39" t="b">
        <f t="shared" si="6"/>
        <v>0</v>
      </c>
      <c r="R41" s="6"/>
      <c r="S41" s="40">
        <v>954.01856083887697</v>
      </c>
      <c r="T41" s="41"/>
      <c r="U41" s="42">
        <f t="shared" si="7"/>
        <v>954.01856083887697</v>
      </c>
      <c r="V41" s="37"/>
      <c r="W41" s="37"/>
      <c r="X41" s="50">
        <f t="shared" si="9"/>
        <v>954.01856083887697</v>
      </c>
      <c r="Y41" s="37"/>
      <c r="Z41" s="6"/>
      <c r="AA41" s="51" t="b">
        <f t="shared" si="8"/>
        <v>0</v>
      </c>
      <c r="AB41" s="43"/>
      <c r="AC41" s="43"/>
      <c r="AD41" s="43"/>
      <c r="AE41" s="43"/>
      <c r="AF41" s="35">
        <v>0</v>
      </c>
    </row>
    <row r="42" spans="2:32" hidden="1" outlineLevel="1" x14ac:dyDescent="0.25">
      <c r="B42" s="31">
        <v>237</v>
      </c>
      <c r="C42" s="32">
        <v>18.190520515580065</v>
      </c>
      <c r="D42" s="32">
        <v>0.21458800146124468</v>
      </c>
      <c r="E42" s="32">
        <v>0.42855863939255429</v>
      </c>
      <c r="F42" s="33">
        <v>16185.974785983233</v>
      </c>
      <c r="G42" s="33">
        <v>-1715.6910815561205</v>
      </c>
      <c r="H42" s="34">
        <v>-4127.8597897420032</v>
      </c>
      <c r="I42" s="35">
        <v>0</v>
      </c>
      <c r="J42" s="36">
        <f t="shared" si="1"/>
        <v>6.1006296827656084E-2</v>
      </c>
      <c r="K42" s="37">
        <f t="shared" si="10"/>
        <v>0.92630976628197459</v>
      </c>
      <c r="L42" s="37">
        <f t="shared" si="2"/>
        <v>0.61753984418798302</v>
      </c>
      <c r="M42" s="38">
        <f t="shared" si="3"/>
        <v>1</v>
      </c>
      <c r="N42" s="39" t="b">
        <f t="shared" si="4"/>
        <v>0</v>
      </c>
      <c r="O42" s="37"/>
      <c r="P42" s="38">
        <f t="shared" si="5"/>
        <v>0</v>
      </c>
      <c r="Q42" s="39" t="b">
        <f t="shared" si="6"/>
        <v>0</v>
      </c>
      <c r="R42" s="6"/>
      <c r="S42" s="40">
        <v>2445.6120889507492</v>
      </c>
      <c r="T42" s="41"/>
      <c r="U42" s="42">
        <f t="shared" si="7"/>
        <v>0</v>
      </c>
      <c r="V42" s="43"/>
      <c r="W42" s="43"/>
      <c r="X42" s="48"/>
      <c r="Y42" s="43"/>
      <c r="Z42" s="6"/>
      <c r="AA42" s="40">
        <f t="shared" si="8"/>
        <v>2445.6120889507492</v>
      </c>
      <c r="AB42" s="49">
        <f>+AA42</f>
        <v>2445.6120889507492</v>
      </c>
      <c r="AC42" s="37"/>
      <c r="AD42" s="37"/>
      <c r="AE42" s="37"/>
      <c r="AF42" s="35">
        <v>0</v>
      </c>
    </row>
    <row r="43" spans="2:32" hidden="1" outlineLevel="1" x14ac:dyDescent="0.25">
      <c r="B43" s="31">
        <v>238</v>
      </c>
      <c r="C43" s="32">
        <v>34.444818091975861</v>
      </c>
      <c r="D43" s="32">
        <v>9.4304177395677424</v>
      </c>
      <c r="E43" s="32">
        <v>0.73805129976754591</v>
      </c>
      <c r="F43" s="33">
        <v>42971.208680153941</v>
      </c>
      <c r="G43" s="33">
        <v>-1770.8044556590044</v>
      </c>
      <c r="H43" s="34">
        <v>-8394.3169403522534</v>
      </c>
      <c r="I43" s="35">
        <v>0</v>
      </c>
      <c r="J43" s="36">
        <f t="shared" si="1"/>
        <v>-0.22419075013916967</v>
      </c>
      <c r="K43" s="37">
        <f t="shared" si="10"/>
        <v>-0.18396126983935562</v>
      </c>
      <c r="L43" s="37">
        <f t="shared" si="2"/>
        <v>-0.12264084655957042</v>
      </c>
      <c r="M43" s="38">
        <f t="shared" si="3"/>
        <v>0</v>
      </c>
      <c r="N43" s="39" t="b">
        <f t="shared" si="4"/>
        <v>0</v>
      </c>
      <c r="O43" s="37"/>
      <c r="P43" s="38">
        <f t="shared" si="5"/>
        <v>1</v>
      </c>
      <c r="Q43" s="39" t="b">
        <f t="shared" si="6"/>
        <v>0</v>
      </c>
      <c r="R43" s="6"/>
      <c r="S43" s="40">
        <v>4504.893054831733</v>
      </c>
      <c r="T43" s="41"/>
      <c r="U43" s="42">
        <f t="shared" si="7"/>
        <v>4504.893054831733</v>
      </c>
      <c r="V43" s="37"/>
      <c r="W43" s="37"/>
      <c r="X43" s="50">
        <f t="shared" si="9"/>
        <v>4504.893054831733</v>
      </c>
      <c r="Y43" s="37"/>
      <c r="Z43" s="6"/>
      <c r="AA43" s="51" t="b">
        <f t="shared" si="8"/>
        <v>0</v>
      </c>
      <c r="AB43" s="43"/>
      <c r="AC43" s="43"/>
      <c r="AD43" s="43"/>
      <c r="AE43" s="43"/>
      <c r="AF43" s="35">
        <v>0</v>
      </c>
    </row>
    <row r="44" spans="2:32" hidden="1" outlineLevel="1" x14ac:dyDescent="0.25">
      <c r="B44" s="31">
        <v>239</v>
      </c>
      <c r="C44" s="32">
        <v>27.041006776595307</v>
      </c>
      <c r="D44" s="32">
        <v>2.2376216194636571</v>
      </c>
      <c r="E44" s="32">
        <v>0.15652090962716897</v>
      </c>
      <c r="F44" s="33">
        <v>10966.296524988698</v>
      </c>
      <c r="G44" s="33">
        <v>-1662.3950572939705</v>
      </c>
      <c r="H44" s="34">
        <v>-2910.2197172513725</v>
      </c>
      <c r="I44" s="35">
        <v>1</v>
      </c>
      <c r="J44" s="36">
        <f t="shared" si="1"/>
        <v>-3.9319409248136775E-2</v>
      </c>
      <c r="K44" s="37">
        <f t="shared" si="10"/>
        <v>0.53574216812822739</v>
      </c>
      <c r="L44" s="37">
        <f t="shared" si="2"/>
        <v>0.35716144541881828</v>
      </c>
      <c r="M44" s="38">
        <f t="shared" si="3"/>
        <v>1</v>
      </c>
      <c r="N44" s="39">
        <f t="shared" si="4"/>
        <v>1</v>
      </c>
      <c r="O44" s="37"/>
      <c r="P44" s="38">
        <f t="shared" si="5"/>
        <v>0</v>
      </c>
      <c r="Q44" s="39" t="b">
        <f t="shared" si="6"/>
        <v>0</v>
      </c>
      <c r="R44" s="6"/>
      <c r="S44" s="40">
        <v>-7388.2890689889473</v>
      </c>
      <c r="T44" s="41"/>
      <c r="U44" s="42">
        <f t="shared" si="7"/>
        <v>0</v>
      </c>
      <c r="V44" s="43"/>
      <c r="W44" s="43"/>
      <c r="X44" s="48"/>
      <c r="Y44" s="43"/>
      <c r="Z44" s="6"/>
      <c r="AA44" s="40">
        <f t="shared" si="8"/>
        <v>-7388.2890689889473</v>
      </c>
      <c r="AD44" s="37"/>
      <c r="AE44" s="49">
        <f>+AA44</f>
        <v>-7388.2890689889473</v>
      </c>
      <c r="AF44" s="35">
        <v>1</v>
      </c>
    </row>
    <row r="45" spans="2:32" hidden="1" outlineLevel="1" x14ac:dyDescent="0.25">
      <c r="B45" s="31">
        <v>240</v>
      </c>
      <c r="C45" s="32">
        <v>31.872393756100433</v>
      </c>
      <c r="D45" s="32">
        <v>14.528294095274321</v>
      </c>
      <c r="E45" s="32">
        <v>0.17897284220311524</v>
      </c>
      <c r="F45" s="33">
        <v>38345.653479377004</v>
      </c>
      <c r="G45" s="33">
        <v>-313.69459175828973</v>
      </c>
      <c r="H45" s="34">
        <v>-3389.5141924394884</v>
      </c>
      <c r="I45" s="35">
        <v>0</v>
      </c>
      <c r="J45" s="36">
        <f t="shared" si="1"/>
        <v>-0.49879253739086671</v>
      </c>
      <c r="K45" s="37">
        <f t="shared" si="10"/>
        <v>-1.2529849995562163</v>
      </c>
      <c r="L45" s="37">
        <f t="shared" si="2"/>
        <v>-0.83532333303747752</v>
      </c>
      <c r="M45" s="38">
        <f t="shared" si="3"/>
        <v>0</v>
      </c>
      <c r="N45" s="39" t="b">
        <f t="shared" si="4"/>
        <v>0</v>
      </c>
      <c r="O45" s="37"/>
      <c r="P45" s="38">
        <f t="shared" si="5"/>
        <v>1</v>
      </c>
      <c r="Q45" s="39" t="b">
        <f t="shared" si="6"/>
        <v>0</v>
      </c>
      <c r="R45" s="6"/>
      <c r="S45" s="40">
        <v>117.83931499417713</v>
      </c>
      <c r="T45" s="41"/>
      <c r="U45" s="42">
        <f t="shared" si="7"/>
        <v>117.83931499417713</v>
      </c>
      <c r="V45" s="37"/>
      <c r="W45" s="37"/>
      <c r="X45" s="50">
        <f t="shared" si="9"/>
        <v>117.83931499417713</v>
      </c>
      <c r="Y45" s="49"/>
      <c r="Z45" s="86"/>
      <c r="AA45" s="51" t="b">
        <f t="shared" si="8"/>
        <v>0</v>
      </c>
      <c r="AB45" s="43"/>
      <c r="AC45" s="43"/>
      <c r="AD45" s="43"/>
      <c r="AE45" s="43"/>
      <c r="AF45" s="35">
        <v>0</v>
      </c>
    </row>
    <row r="46" spans="2:32" hidden="1" outlineLevel="1" x14ac:dyDescent="0.25">
      <c r="B46" s="31">
        <v>241</v>
      </c>
      <c r="C46" s="32">
        <v>48.068721991883962</v>
      </c>
      <c r="D46" s="32">
        <v>22.897982769939848</v>
      </c>
      <c r="E46" s="32">
        <v>1.386958361477505</v>
      </c>
      <c r="F46" s="33">
        <v>140039.39285478738</v>
      </c>
      <c r="G46" s="33">
        <v>-6668.7586110979373</v>
      </c>
      <c r="H46" s="34">
        <v>-26621.687558912075</v>
      </c>
      <c r="I46" s="35">
        <v>0</v>
      </c>
      <c r="J46" s="36">
        <f t="shared" si="1"/>
        <v>-0.35312059071223789</v>
      </c>
      <c r="K46" s="37">
        <f t="shared" si="10"/>
        <v>-0.68588465650285535</v>
      </c>
      <c r="L46" s="37">
        <f t="shared" si="2"/>
        <v>-0.45725643766857021</v>
      </c>
      <c r="M46" s="38">
        <f t="shared" si="3"/>
        <v>0</v>
      </c>
      <c r="N46" s="39" t="b">
        <f t="shared" si="4"/>
        <v>0</v>
      </c>
      <c r="O46" s="37"/>
      <c r="P46" s="38">
        <f t="shared" si="5"/>
        <v>1</v>
      </c>
      <c r="Q46" s="39" t="b">
        <f t="shared" si="6"/>
        <v>0</v>
      </c>
      <c r="R46" s="6"/>
      <c r="S46" s="40">
        <v>12166.645839470155</v>
      </c>
      <c r="T46" s="41"/>
      <c r="U46" s="42">
        <f t="shared" si="7"/>
        <v>12166.645839470155</v>
      </c>
      <c r="V46" s="37"/>
      <c r="W46" s="37"/>
      <c r="X46" s="50">
        <f t="shared" si="9"/>
        <v>12166.645839470155</v>
      </c>
      <c r="Y46" s="37"/>
      <c r="Z46" s="6"/>
      <c r="AA46" s="51" t="b">
        <f t="shared" si="8"/>
        <v>0</v>
      </c>
      <c r="AB46" s="43"/>
      <c r="AC46" s="43"/>
      <c r="AD46" s="43"/>
      <c r="AE46" s="43"/>
      <c r="AF46" s="35">
        <v>0</v>
      </c>
    </row>
    <row r="47" spans="2:32" hidden="1" outlineLevel="1" x14ac:dyDescent="0.25">
      <c r="B47" s="31">
        <v>242</v>
      </c>
      <c r="C47" s="32">
        <v>30.126478635464441</v>
      </c>
      <c r="D47" s="32">
        <v>5.3574650510164119</v>
      </c>
      <c r="E47" s="32">
        <v>0.28072942575933507</v>
      </c>
      <c r="F47" s="33">
        <v>23221.581645385766</v>
      </c>
      <c r="G47" s="33">
        <v>-207.18204113132822</v>
      </c>
      <c r="H47" s="34">
        <v>-962.3068784366402</v>
      </c>
      <c r="I47" s="35">
        <v>0</v>
      </c>
      <c r="J47" s="36">
        <f t="shared" si="1"/>
        <v>-0.23815260966582005</v>
      </c>
      <c r="K47" s="37">
        <f t="shared" si="10"/>
        <v>-0.23831473670620476</v>
      </c>
      <c r="L47" s="37">
        <f t="shared" si="2"/>
        <v>-0.15887649113746985</v>
      </c>
      <c r="M47" s="38">
        <f t="shared" si="3"/>
        <v>0</v>
      </c>
      <c r="N47" s="39" t="b">
        <f t="shared" si="4"/>
        <v>0</v>
      </c>
      <c r="O47" s="37"/>
      <c r="P47" s="38">
        <f t="shared" si="5"/>
        <v>1</v>
      </c>
      <c r="Q47" s="39" t="b">
        <f t="shared" si="6"/>
        <v>0</v>
      </c>
      <c r="R47" s="6"/>
      <c r="S47" s="40">
        <v>1704.089513479257</v>
      </c>
      <c r="T47" s="41"/>
      <c r="U47" s="42">
        <f t="shared" si="7"/>
        <v>1704.089513479257</v>
      </c>
      <c r="V47" s="37"/>
      <c r="W47" s="37"/>
      <c r="X47" s="50">
        <f t="shared" si="9"/>
        <v>1704.089513479257</v>
      </c>
      <c r="Y47" s="37"/>
      <c r="Z47" s="6"/>
      <c r="AA47" s="51" t="b">
        <f t="shared" si="8"/>
        <v>0</v>
      </c>
      <c r="AB47" s="43"/>
      <c r="AC47" s="43"/>
      <c r="AD47" s="43"/>
      <c r="AE47" s="43"/>
      <c r="AF47" s="35">
        <v>0</v>
      </c>
    </row>
    <row r="48" spans="2:32" hidden="1" outlineLevel="1" x14ac:dyDescent="0.25">
      <c r="B48" s="31">
        <v>243</v>
      </c>
      <c r="C48" s="32">
        <v>39.763372214598299</v>
      </c>
      <c r="D48" s="32">
        <v>8.2250617182361978</v>
      </c>
      <c r="E48" s="32">
        <v>1.7526159459743769</v>
      </c>
      <c r="F48" s="33">
        <v>33101.740559176804</v>
      </c>
      <c r="G48" s="33">
        <v>-1211.5845508417322</v>
      </c>
      <c r="H48" s="34">
        <v>589.24898785068717</v>
      </c>
      <c r="I48" s="35">
        <v>0</v>
      </c>
      <c r="J48" s="36">
        <f t="shared" si="1"/>
        <v>-0.25198460389306859</v>
      </c>
      <c r="K48" s="37">
        <f t="shared" si="10"/>
        <v>-0.29216263844867219</v>
      </c>
      <c r="L48" s="37">
        <f t="shared" si="2"/>
        <v>-0.1947750922991148</v>
      </c>
      <c r="M48" s="38">
        <f t="shared" si="3"/>
        <v>0</v>
      </c>
      <c r="N48" s="39" t="b">
        <f t="shared" si="4"/>
        <v>0</v>
      </c>
      <c r="O48" s="37"/>
      <c r="P48" s="38">
        <f t="shared" si="5"/>
        <v>1</v>
      </c>
      <c r="Q48" s="39" t="b">
        <f t="shared" si="6"/>
        <v>0</v>
      </c>
      <c r="R48" s="6"/>
      <c r="S48" s="40">
        <v>2396.3818949397091</v>
      </c>
      <c r="T48" s="41"/>
      <c r="U48" s="42">
        <f t="shared" si="7"/>
        <v>2396.3818949397091</v>
      </c>
      <c r="V48" s="37"/>
      <c r="W48" s="37"/>
      <c r="X48" s="50">
        <f t="shared" si="9"/>
        <v>2396.3818949397091</v>
      </c>
      <c r="Y48" s="37"/>
      <c r="Z48" s="6"/>
      <c r="AA48" s="51" t="b">
        <f t="shared" si="8"/>
        <v>0</v>
      </c>
      <c r="AB48" s="43"/>
      <c r="AC48" s="43"/>
      <c r="AD48" s="43"/>
      <c r="AE48" s="43"/>
      <c r="AF48" s="35">
        <v>0</v>
      </c>
    </row>
    <row r="49" spans="2:32" hidden="1" outlineLevel="1" x14ac:dyDescent="0.25">
      <c r="B49" s="31">
        <v>244</v>
      </c>
      <c r="C49" s="32">
        <v>49.033556691186021</v>
      </c>
      <c r="D49" s="32">
        <v>15.382472236885635</v>
      </c>
      <c r="E49" s="32">
        <v>0.4463762825199496</v>
      </c>
      <c r="F49" s="33">
        <v>225132.32866391144</v>
      </c>
      <c r="G49" s="33">
        <v>-31438.85504965204</v>
      </c>
      <c r="H49" s="34">
        <v>-47020.533152516364</v>
      </c>
      <c r="I49" s="35">
        <v>1</v>
      </c>
      <c r="J49" s="36">
        <f t="shared" si="1"/>
        <v>1.0442465905655045</v>
      </c>
      <c r="K49" s="37">
        <f t="shared" si="10"/>
        <v>4.7540605487490346</v>
      </c>
      <c r="L49" s="37">
        <f t="shared" si="2"/>
        <v>3.1693736991660231</v>
      </c>
      <c r="M49" s="38">
        <f t="shared" si="3"/>
        <v>1</v>
      </c>
      <c r="N49" s="39">
        <f t="shared" si="4"/>
        <v>1</v>
      </c>
      <c r="O49" s="37"/>
      <c r="P49" s="38">
        <f t="shared" si="5"/>
        <v>0</v>
      </c>
      <c r="Q49" s="39" t="b">
        <f t="shared" si="6"/>
        <v>0</v>
      </c>
      <c r="R49" s="6"/>
      <c r="S49" s="40">
        <v>21928.193250019445</v>
      </c>
      <c r="T49" s="41"/>
      <c r="U49" s="42">
        <f t="shared" si="7"/>
        <v>0</v>
      </c>
      <c r="V49" s="43"/>
      <c r="W49" s="43"/>
      <c r="X49" s="48"/>
      <c r="Y49" s="43"/>
      <c r="Z49" s="6"/>
      <c r="AA49" s="40">
        <f t="shared" si="8"/>
        <v>21928.193250019445</v>
      </c>
      <c r="AD49" s="49">
        <f>+AA49</f>
        <v>21928.193250019445</v>
      </c>
      <c r="AE49" s="37"/>
      <c r="AF49" s="35">
        <v>1</v>
      </c>
    </row>
    <row r="50" spans="2:32" hidden="1" outlineLevel="1" x14ac:dyDescent="0.25">
      <c r="B50" s="31">
        <v>245</v>
      </c>
      <c r="C50" s="32">
        <v>47.292004885309915</v>
      </c>
      <c r="D50" s="32">
        <v>6.7451456339634905</v>
      </c>
      <c r="E50" s="32">
        <v>1.2896895863769224</v>
      </c>
      <c r="F50" s="33">
        <v>32693.395608427709</v>
      </c>
      <c r="G50" s="33">
        <v>-3879.8439834883038</v>
      </c>
      <c r="H50" s="34">
        <v>-3486.5978493066918</v>
      </c>
      <c r="I50" s="35">
        <v>0</v>
      </c>
      <c r="J50" s="36">
        <f t="shared" si="1"/>
        <v>-8.699579320847034E-2</v>
      </c>
      <c r="K50" s="37">
        <f t="shared" si="10"/>
        <v>0.35013818386146467</v>
      </c>
      <c r="L50" s="37">
        <f t="shared" si="2"/>
        <v>0.2334254559076431</v>
      </c>
      <c r="M50" s="38">
        <f t="shared" si="3"/>
        <v>0</v>
      </c>
      <c r="N50" s="39" t="b">
        <f t="shared" si="4"/>
        <v>0</v>
      </c>
      <c r="O50" s="37"/>
      <c r="P50" s="38">
        <f t="shared" si="5"/>
        <v>1</v>
      </c>
      <c r="Q50" s="39" t="b">
        <f t="shared" si="6"/>
        <v>0</v>
      </c>
      <c r="R50" s="6"/>
      <c r="S50" s="40">
        <v>1518.4139688126372</v>
      </c>
      <c r="T50" s="41"/>
      <c r="U50" s="42">
        <f t="shared" si="7"/>
        <v>1518.4139688126372</v>
      </c>
      <c r="V50" s="37"/>
      <c r="W50" s="37"/>
      <c r="X50" s="50">
        <f t="shared" si="9"/>
        <v>1518.4139688126372</v>
      </c>
      <c r="Y50" s="37"/>
      <c r="Z50" s="6"/>
      <c r="AA50" s="51" t="b">
        <f t="shared" si="8"/>
        <v>0</v>
      </c>
      <c r="AB50" s="43"/>
      <c r="AC50" s="43"/>
      <c r="AD50" s="43"/>
      <c r="AE50" s="43"/>
      <c r="AF50" s="35">
        <v>0</v>
      </c>
    </row>
    <row r="51" spans="2:32" hidden="1" outlineLevel="1" x14ac:dyDescent="0.25">
      <c r="B51" s="31">
        <v>246</v>
      </c>
      <c r="C51" s="32">
        <v>26.948959482556862</v>
      </c>
      <c r="D51" s="32">
        <v>3.0488505986293499</v>
      </c>
      <c r="E51" s="32">
        <v>1.9402015023302068</v>
      </c>
      <c r="F51" s="33">
        <v>42342.326898164451</v>
      </c>
      <c r="G51" s="33">
        <v>-11770.500593289134</v>
      </c>
      <c r="H51" s="34">
        <v>-8483.1596049277814</v>
      </c>
      <c r="I51" s="35">
        <v>1</v>
      </c>
      <c r="J51" s="36">
        <f t="shared" si="1"/>
        <v>0.51662143873130884</v>
      </c>
      <c r="K51" s="37">
        <f t="shared" si="10"/>
        <v>2.7000178079812174</v>
      </c>
      <c r="L51" s="37">
        <f t="shared" si="2"/>
        <v>1.8000118719874783</v>
      </c>
      <c r="M51" s="38">
        <f t="shared" si="3"/>
        <v>1</v>
      </c>
      <c r="N51" s="39">
        <f t="shared" si="4"/>
        <v>1</v>
      </c>
      <c r="O51" s="37"/>
      <c r="P51" s="38">
        <f t="shared" si="5"/>
        <v>0</v>
      </c>
      <c r="Q51" s="39" t="b">
        <f t="shared" si="6"/>
        <v>0</v>
      </c>
      <c r="R51" s="6"/>
      <c r="S51" s="40">
        <v>2978.6324275728675</v>
      </c>
      <c r="T51" s="41"/>
      <c r="U51" s="42">
        <f t="shared" si="7"/>
        <v>0</v>
      </c>
      <c r="V51" s="43"/>
      <c r="W51" s="43"/>
      <c r="X51" s="48"/>
      <c r="Y51" s="43"/>
      <c r="Z51" s="6"/>
      <c r="AA51" s="40">
        <f t="shared" si="8"/>
        <v>2978.6324275728675</v>
      </c>
      <c r="AD51" s="49">
        <f>+AA51</f>
        <v>2978.6324275728675</v>
      </c>
      <c r="AE51" s="37"/>
      <c r="AF51" s="35">
        <v>1</v>
      </c>
    </row>
    <row r="52" spans="2:32" hidden="1" outlineLevel="1" x14ac:dyDescent="0.25">
      <c r="B52" s="31">
        <v>247</v>
      </c>
      <c r="C52" s="32">
        <v>24.911717354252179</v>
      </c>
      <c r="D52" s="32">
        <v>7.4087884932694372</v>
      </c>
      <c r="E52" s="32">
        <v>0.55104542253393629</v>
      </c>
      <c r="F52" s="33">
        <v>19123.718897803727</v>
      </c>
      <c r="G52" s="33">
        <v>-740.07521925080721</v>
      </c>
      <c r="H52" s="34">
        <v>-2415.0524934692403</v>
      </c>
      <c r="I52" s="35">
        <v>0</v>
      </c>
      <c r="J52" s="36">
        <f t="shared" si="1"/>
        <v>-0.21904696751661956</v>
      </c>
      <c r="K52" s="37">
        <f t="shared" si="10"/>
        <v>-0.16393654334705815</v>
      </c>
      <c r="L52" s="37">
        <f t="shared" si="2"/>
        <v>-0.10929102889803877</v>
      </c>
      <c r="M52" s="38">
        <f t="shared" si="3"/>
        <v>0</v>
      </c>
      <c r="N52" s="39" t="b">
        <f t="shared" si="4"/>
        <v>0</v>
      </c>
      <c r="O52" s="37"/>
      <c r="P52" s="38">
        <f t="shared" si="5"/>
        <v>1</v>
      </c>
      <c r="Q52" s="39" t="b">
        <f t="shared" si="6"/>
        <v>0</v>
      </c>
      <c r="R52" s="6"/>
      <c r="S52" s="40">
        <v>654.55506268019212</v>
      </c>
      <c r="T52" s="41"/>
      <c r="U52" s="42">
        <f t="shared" si="7"/>
        <v>654.55506268019212</v>
      </c>
      <c r="V52" s="37"/>
      <c r="W52" s="37"/>
      <c r="X52" s="50">
        <f t="shared" si="9"/>
        <v>654.55506268019212</v>
      </c>
      <c r="Y52" s="37"/>
      <c r="Z52" s="6"/>
      <c r="AA52" s="51" t="b">
        <f t="shared" si="8"/>
        <v>0</v>
      </c>
      <c r="AB52" s="43"/>
      <c r="AC52" s="43"/>
      <c r="AD52" s="43"/>
      <c r="AE52" s="43"/>
      <c r="AF52" s="35">
        <v>0</v>
      </c>
    </row>
    <row r="53" spans="2:32" hidden="1" outlineLevel="1" x14ac:dyDescent="0.25">
      <c r="B53" s="31">
        <v>248</v>
      </c>
      <c r="C53" s="32">
        <v>33.147467638354641</v>
      </c>
      <c r="D53" s="32">
        <v>2.6198340899099906</v>
      </c>
      <c r="E53" s="32">
        <v>0.8686404744727706</v>
      </c>
      <c r="F53" s="33">
        <v>26732.987769326541</v>
      </c>
      <c r="G53" s="33">
        <v>-3684.7369138547124</v>
      </c>
      <c r="H53" s="34">
        <v>-3300.9014128563849</v>
      </c>
      <c r="I53" s="35">
        <v>0</v>
      </c>
      <c r="J53" s="36">
        <f t="shared" si="1"/>
        <v>4.3556655561721142E-2</v>
      </c>
      <c r="K53" s="37">
        <f t="shared" si="10"/>
        <v>0.85837837816164575</v>
      </c>
      <c r="L53" s="37">
        <f t="shared" si="2"/>
        <v>0.57225225210776387</v>
      </c>
      <c r="M53" s="38">
        <f t="shared" si="3"/>
        <v>1</v>
      </c>
      <c r="N53" s="39" t="b">
        <f t="shared" si="4"/>
        <v>0</v>
      </c>
      <c r="O53" s="37"/>
      <c r="P53" s="38">
        <f t="shared" si="5"/>
        <v>0</v>
      </c>
      <c r="Q53" s="39" t="b">
        <f t="shared" si="6"/>
        <v>0</v>
      </c>
      <c r="R53" s="6"/>
      <c r="S53" s="40">
        <v>3183.6615625130676</v>
      </c>
      <c r="T53" s="41"/>
      <c r="U53" s="42">
        <f t="shared" si="7"/>
        <v>0</v>
      </c>
      <c r="V53" s="43"/>
      <c r="W53" s="43"/>
      <c r="X53" s="48"/>
      <c r="Y53" s="43"/>
      <c r="Z53" s="6"/>
      <c r="AA53" s="40">
        <f t="shared" si="8"/>
        <v>3183.6615625130676</v>
      </c>
      <c r="AB53" s="49">
        <f>+AA53</f>
        <v>3183.6615625130676</v>
      </c>
      <c r="AC53" s="37"/>
      <c r="AD53" s="37"/>
      <c r="AE53" s="37"/>
      <c r="AF53" s="35">
        <v>0</v>
      </c>
    </row>
    <row r="54" spans="2:32" hidden="1" outlineLevel="1" x14ac:dyDescent="0.25">
      <c r="B54" s="31">
        <v>249</v>
      </c>
      <c r="C54" s="32">
        <v>22.736360650615335</v>
      </c>
      <c r="D54" s="32">
        <v>2.9511972132087081</v>
      </c>
      <c r="E54" s="32">
        <v>0.1525081757573257</v>
      </c>
      <c r="F54" s="33">
        <v>34396.18660650972</v>
      </c>
      <c r="G54" s="33">
        <v>-666.25937669418522</v>
      </c>
      <c r="H54" s="34">
        <v>-11682.597378619203</v>
      </c>
      <c r="I54" s="35">
        <v>0</v>
      </c>
      <c r="J54" s="36">
        <f t="shared" si="1"/>
        <v>-4.8248026674290317E-2</v>
      </c>
      <c r="K54" s="37">
        <f t="shared" si="10"/>
        <v>0.50098309391516382</v>
      </c>
      <c r="L54" s="37">
        <f t="shared" si="2"/>
        <v>0.33398872927677586</v>
      </c>
      <c r="M54" s="38">
        <f t="shared" si="3"/>
        <v>1</v>
      </c>
      <c r="N54" s="39" t="b">
        <f t="shared" si="4"/>
        <v>0</v>
      </c>
      <c r="O54" s="37"/>
      <c r="P54" s="38">
        <f t="shared" si="5"/>
        <v>0</v>
      </c>
      <c r="Q54" s="39" t="b">
        <f t="shared" si="6"/>
        <v>0</v>
      </c>
      <c r="R54" s="6"/>
      <c r="S54" s="40">
        <v>4669.3179097760103</v>
      </c>
      <c r="T54" s="41"/>
      <c r="U54" s="42">
        <f t="shared" si="7"/>
        <v>0</v>
      </c>
      <c r="V54" s="43"/>
      <c r="W54" s="43"/>
      <c r="X54" s="48"/>
      <c r="Y54" s="43"/>
      <c r="Z54" s="6"/>
      <c r="AA54" s="40">
        <f t="shared" si="8"/>
        <v>4669.3179097760103</v>
      </c>
      <c r="AB54" s="49">
        <f>+AA54</f>
        <v>4669.3179097760103</v>
      </c>
      <c r="AC54" s="37"/>
      <c r="AD54" s="37"/>
      <c r="AE54" s="37"/>
      <c r="AF54" s="35">
        <v>0</v>
      </c>
    </row>
    <row r="55" spans="2:32" hidden="1" outlineLevel="1" x14ac:dyDescent="0.25">
      <c r="B55" s="59">
        <v>250</v>
      </c>
      <c r="C55" s="60">
        <v>33.115750641504057</v>
      </c>
      <c r="D55" s="60">
        <v>0.8374774144427144</v>
      </c>
      <c r="E55" s="60">
        <v>0.32521523378791634</v>
      </c>
      <c r="F55" s="61">
        <v>28569.911688046985</v>
      </c>
      <c r="G55" s="61">
        <v>-3394.9385476408152</v>
      </c>
      <c r="H55" s="62">
        <v>-3841.6111421911828</v>
      </c>
      <c r="I55" s="35">
        <v>1</v>
      </c>
      <c r="J55" s="36">
        <f t="shared" si="1"/>
        <v>5.2844674122156543E-2</v>
      </c>
      <c r="K55" s="97">
        <f t="shared" si="10"/>
        <v>0.89453659964494281</v>
      </c>
      <c r="L55" s="37">
        <f t="shared" si="2"/>
        <v>0.59635773309662854</v>
      </c>
      <c r="M55" s="38">
        <f t="shared" si="3"/>
        <v>1</v>
      </c>
      <c r="N55" s="39">
        <f t="shared" si="4"/>
        <v>1</v>
      </c>
      <c r="O55" s="37"/>
      <c r="P55" s="38">
        <f t="shared" si="5"/>
        <v>0</v>
      </c>
      <c r="Q55" s="39" t="b">
        <f t="shared" si="6"/>
        <v>0</v>
      </c>
      <c r="R55" s="6"/>
      <c r="S55" s="40">
        <v>-5243.4273938337346</v>
      </c>
      <c r="T55" s="41"/>
      <c r="U55" s="42">
        <f t="shared" si="7"/>
        <v>0</v>
      </c>
      <c r="V55" s="43"/>
      <c r="W55" s="43"/>
      <c r="X55" s="48"/>
      <c r="Y55" s="43"/>
      <c r="Z55" s="6"/>
      <c r="AA55" s="40">
        <f t="shared" si="8"/>
        <v>-5243.4273938337346</v>
      </c>
      <c r="AD55" s="37"/>
      <c r="AE55" s="49">
        <f>+AA55</f>
        <v>-5243.4273938337346</v>
      </c>
      <c r="AF55" s="35">
        <v>1</v>
      </c>
    </row>
    <row r="56" spans="2:32" hidden="1" outlineLevel="1" x14ac:dyDescent="0.25">
      <c r="B56" s="31">
        <v>251</v>
      </c>
      <c r="C56" s="32">
        <v>19.97815107427655</v>
      </c>
      <c r="D56" s="32">
        <v>1.4671784111609008</v>
      </c>
      <c r="E56" s="32">
        <v>0.67711552153869525</v>
      </c>
      <c r="F56" s="33">
        <v>15303.783949722001</v>
      </c>
      <c r="G56" s="33">
        <v>-139.99616735403669</v>
      </c>
      <c r="H56" s="34">
        <v>-2862.2669331813358</v>
      </c>
      <c r="I56" s="35">
        <v>0</v>
      </c>
      <c r="J56" s="36">
        <f t="shared" si="1"/>
        <v>-5.2160778085867096E-2</v>
      </c>
      <c r="K56" s="37">
        <f t="shared" si="10"/>
        <v>0.48575076731845168</v>
      </c>
      <c r="L56" s="37">
        <f t="shared" si="2"/>
        <v>0.32383384487896777</v>
      </c>
      <c r="M56" s="38">
        <f t="shared" si="3"/>
        <v>1</v>
      </c>
      <c r="N56" s="39" t="b">
        <f t="shared" si="4"/>
        <v>0</v>
      </c>
      <c r="O56" s="37"/>
      <c r="P56" s="38">
        <f t="shared" si="5"/>
        <v>0</v>
      </c>
      <c r="Q56" s="39" t="b">
        <f t="shared" si="6"/>
        <v>0</v>
      </c>
      <c r="R56" s="6"/>
      <c r="S56" s="40">
        <v>859.70403187867964</v>
      </c>
      <c r="T56" s="41"/>
      <c r="U56" s="42">
        <f t="shared" si="7"/>
        <v>0</v>
      </c>
      <c r="V56" s="43"/>
      <c r="W56" s="43"/>
      <c r="X56" s="48"/>
      <c r="Y56" s="43"/>
      <c r="Z56" s="6"/>
      <c r="AA56" s="40">
        <f t="shared" si="8"/>
        <v>859.70403187867964</v>
      </c>
      <c r="AB56" s="49">
        <f>+AA56</f>
        <v>859.70403187867964</v>
      </c>
      <c r="AC56" s="37"/>
      <c r="AD56" s="37"/>
      <c r="AE56" s="37"/>
      <c r="AF56" s="35">
        <v>0</v>
      </c>
    </row>
    <row r="57" spans="2:32" hidden="1" outlineLevel="1" x14ac:dyDescent="0.25">
      <c r="B57" s="59">
        <v>252</v>
      </c>
      <c r="C57" s="60">
        <v>25.545400192920113</v>
      </c>
      <c r="D57" s="60">
        <v>2.1179043952976855</v>
      </c>
      <c r="E57" s="60">
        <v>0.95591193983107914</v>
      </c>
      <c r="F57" s="61">
        <v>12669.885576895998</v>
      </c>
      <c r="G57" s="61">
        <v>-1331.449385399794</v>
      </c>
      <c r="H57" s="62">
        <v>-1439.3316779302243</v>
      </c>
      <c r="I57" s="35">
        <v>1</v>
      </c>
      <c r="J57" s="36">
        <f t="shared" si="1"/>
        <v>-2.3628061206468307E-2</v>
      </c>
      <c r="K57" s="97">
        <f t="shared" si="10"/>
        <v>0.5968285273091839</v>
      </c>
      <c r="L57" s="37">
        <f t="shared" si="2"/>
        <v>0.39788568487278925</v>
      </c>
      <c r="M57" s="38">
        <f t="shared" si="3"/>
        <v>1</v>
      </c>
      <c r="N57" s="39">
        <f t="shared" si="4"/>
        <v>1</v>
      </c>
      <c r="O57" s="37"/>
      <c r="P57" s="38">
        <f t="shared" si="5"/>
        <v>0</v>
      </c>
      <c r="Q57" s="39" t="b">
        <f t="shared" si="6"/>
        <v>0</v>
      </c>
      <c r="R57" s="6"/>
      <c r="S57" s="40">
        <v>-8901.9674227859177</v>
      </c>
      <c r="T57" s="41"/>
      <c r="U57" s="42">
        <f t="shared" si="7"/>
        <v>0</v>
      </c>
      <c r="V57" s="43"/>
      <c r="W57" s="43"/>
      <c r="X57" s="48"/>
      <c r="Y57" s="43"/>
      <c r="Z57" s="6"/>
      <c r="AA57" s="40">
        <f t="shared" si="8"/>
        <v>-8901.9674227859177</v>
      </c>
      <c r="AD57" s="37"/>
      <c r="AE57" s="49">
        <f>+AA57</f>
        <v>-8901.9674227859177</v>
      </c>
      <c r="AF57" s="35">
        <v>1</v>
      </c>
    </row>
    <row r="58" spans="2:32" hidden="1" outlineLevel="1" x14ac:dyDescent="0.25">
      <c r="B58" s="31">
        <v>253</v>
      </c>
      <c r="C58" s="32">
        <v>41.474449783441763</v>
      </c>
      <c r="D58" s="32">
        <v>18.074075819301704</v>
      </c>
      <c r="E58" s="32">
        <v>2.2453254273072591</v>
      </c>
      <c r="F58" s="33">
        <v>72444.307541153263</v>
      </c>
      <c r="G58" s="33">
        <v>-13028.622225520625</v>
      </c>
      <c r="H58" s="34">
        <v>-9879.6940586149994</v>
      </c>
      <c r="I58" s="35">
        <v>1</v>
      </c>
      <c r="J58" s="36">
        <f t="shared" si="1"/>
        <v>9.862866543971123E-2</v>
      </c>
      <c r="K58" s="37">
        <f t="shared" si="10"/>
        <v>1.0727735064381057</v>
      </c>
      <c r="L58" s="37">
        <f t="shared" si="2"/>
        <v>0.71518233762540373</v>
      </c>
      <c r="M58" s="38">
        <f t="shared" si="3"/>
        <v>1</v>
      </c>
      <c r="N58" s="39">
        <f t="shared" si="4"/>
        <v>1</v>
      </c>
      <c r="O58" s="37"/>
      <c r="P58" s="38">
        <f t="shared" si="5"/>
        <v>0</v>
      </c>
      <c r="Q58" s="39" t="b">
        <f t="shared" si="6"/>
        <v>0</v>
      </c>
      <c r="R58" s="6"/>
      <c r="S58" s="40">
        <v>702.74662532908587</v>
      </c>
      <c r="T58" s="41"/>
      <c r="U58" s="42">
        <f t="shared" si="7"/>
        <v>0</v>
      </c>
      <c r="V58" s="43"/>
      <c r="W58" s="43"/>
      <c r="X58" s="48"/>
      <c r="Y58" s="43"/>
      <c r="Z58" s="6"/>
      <c r="AA58" s="40">
        <f t="shared" si="8"/>
        <v>702.74662532908587</v>
      </c>
      <c r="AD58" s="49">
        <f>+AA58</f>
        <v>702.74662532908587</v>
      </c>
      <c r="AE58" s="37"/>
      <c r="AF58" s="35">
        <v>1</v>
      </c>
    </row>
    <row r="59" spans="2:32" hidden="1" outlineLevel="1" x14ac:dyDescent="0.25">
      <c r="B59" s="59">
        <v>254</v>
      </c>
      <c r="C59" s="60">
        <v>28.862757974787922</v>
      </c>
      <c r="D59" s="60">
        <v>0.65998771361380615</v>
      </c>
      <c r="E59" s="60">
        <v>1.0299135585023971</v>
      </c>
      <c r="F59" s="61">
        <v>17438.369970978078</v>
      </c>
      <c r="G59" s="61">
        <v>-672.66888516974348</v>
      </c>
      <c r="H59" s="62">
        <v>-609.10737169104175</v>
      </c>
      <c r="I59" s="35">
        <v>1</v>
      </c>
      <c r="J59" s="36">
        <f t="shared" si="1"/>
        <v>-3.6860775496877871E-2</v>
      </c>
      <c r="K59" s="97">
        <f t="shared" si="10"/>
        <v>0.54531362011724682</v>
      </c>
      <c r="L59" s="37">
        <f t="shared" si="2"/>
        <v>0.3635424134114979</v>
      </c>
      <c r="M59" s="38">
        <f t="shared" si="3"/>
        <v>1</v>
      </c>
      <c r="N59" s="39">
        <f t="shared" si="4"/>
        <v>1</v>
      </c>
      <c r="O59" s="37"/>
      <c r="P59" s="38">
        <f t="shared" si="5"/>
        <v>0</v>
      </c>
      <c r="Q59" s="39" t="b">
        <f t="shared" si="6"/>
        <v>0</v>
      </c>
      <c r="R59" s="6"/>
      <c r="S59" s="40">
        <v>-7362.3420618267182</v>
      </c>
      <c r="T59" s="41"/>
      <c r="U59" s="42">
        <f t="shared" si="7"/>
        <v>0</v>
      </c>
      <c r="V59" s="43"/>
      <c r="W59" s="43"/>
      <c r="X59" s="48"/>
      <c r="Y59" s="43"/>
      <c r="Z59" s="6"/>
      <c r="AA59" s="40">
        <f t="shared" si="8"/>
        <v>-7362.3420618267182</v>
      </c>
      <c r="AD59" s="49"/>
      <c r="AE59" s="49">
        <f>+AA59</f>
        <v>-7362.3420618267182</v>
      </c>
      <c r="AF59" s="35">
        <v>1</v>
      </c>
    </row>
    <row r="60" spans="2:32" hidden="1" outlineLevel="1" x14ac:dyDescent="0.25">
      <c r="B60" s="59">
        <v>255</v>
      </c>
      <c r="C60" s="60">
        <v>34.993070915459342</v>
      </c>
      <c r="D60" s="60">
        <v>0.69182627630258009</v>
      </c>
      <c r="E60" s="60">
        <v>0.70648044051071779</v>
      </c>
      <c r="F60" s="61">
        <v>31936.800512966893</v>
      </c>
      <c r="G60" s="61">
        <v>-2755.8266796186563</v>
      </c>
      <c r="H60" s="62">
        <v>-4145.8859743351868</v>
      </c>
      <c r="I60" s="35">
        <v>1</v>
      </c>
      <c r="J60" s="36">
        <f t="shared" si="1"/>
        <v>3.8112487668734277E-2</v>
      </c>
      <c r="K60" s="97">
        <f t="shared" si="10"/>
        <v>0.83718425293612009</v>
      </c>
      <c r="L60" s="37">
        <f t="shared" si="2"/>
        <v>0.55812283529074669</v>
      </c>
      <c r="M60" s="38">
        <f t="shared" si="3"/>
        <v>1</v>
      </c>
      <c r="N60" s="39">
        <f t="shared" si="4"/>
        <v>1</v>
      </c>
      <c r="O60" s="37"/>
      <c r="P60" s="38">
        <f t="shared" si="5"/>
        <v>0</v>
      </c>
      <c r="Q60" s="39" t="b">
        <f t="shared" si="6"/>
        <v>0</v>
      </c>
      <c r="R60" s="6"/>
      <c r="S60" s="40">
        <v>-6625.2904171893442</v>
      </c>
      <c r="T60" s="41"/>
      <c r="U60" s="42">
        <f t="shared" si="7"/>
        <v>0</v>
      </c>
      <c r="V60" s="43"/>
      <c r="W60" s="43"/>
      <c r="X60" s="48"/>
      <c r="Y60" s="43"/>
      <c r="Z60" s="6"/>
      <c r="AA60" s="40">
        <f t="shared" si="8"/>
        <v>-6625.2904171893442</v>
      </c>
      <c r="AD60" s="49"/>
      <c r="AE60" s="49">
        <f>+AA60</f>
        <v>-6625.2904171893442</v>
      </c>
      <c r="AF60" s="35">
        <v>1</v>
      </c>
    </row>
    <row r="61" spans="2:32" hidden="1" outlineLevel="1" x14ac:dyDescent="0.25">
      <c r="B61" s="31">
        <v>256</v>
      </c>
      <c r="C61" s="32">
        <v>30.334947975892256</v>
      </c>
      <c r="D61" s="32">
        <v>5.4983941152555875</v>
      </c>
      <c r="E61" s="32">
        <v>1.3933046803516005</v>
      </c>
      <c r="F61" s="33">
        <v>23034.272959528153</v>
      </c>
      <c r="G61" s="33">
        <v>-482.58136405681756</v>
      </c>
      <c r="H61" s="34">
        <v>-1782.0750680992912</v>
      </c>
      <c r="I61" s="35">
        <v>0</v>
      </c>
      <c r="J61" s="36">
        <f t="shared" si="1"/>
        <v>-0.16283917761046818</v>
      </c>
      <c r="K61" s="37">
        <f t="shared" si="10"/>
        <v>5.4880172326901205E-2</v>
      </c>
      <c r="L61" s="37">
        <f t="shared" si="2"/>
        <v>3.6586781551267468E-2</v>
      </c>
      <c r="M61" s="38">
        <f t="shared" si="3"/>
        <v>0</v>
      </c>
      <c r="N61" s="39" t="b">
        <f t="shared" si="4"/>
        <v>0</v>
      </c>
      <c r="O61" s="37"/>
      <c r="P61" s="38">
        <f t="shared" si="5"/>
        <v>1</v>
      </c>
      <c r="Q61" s="39" t="b">
        <f t="shared" si="6"/>
        <v>0</v>
      </c>
      <c r="R61" s="6"/>
      <c r="S61" s="40">
        <v>-574.70026632267104</v>
      </c>
      <c r="T61" s="41"/>
      <c r="U61" s="42">
        <f t="shared" si="7"/>
        <v>-574.70026632267104</v>
      </c>
      <c r="V61" s="37"/>
      <c r="W61" s="37"/>
      <c r="X61" s="50"/>
      <c r="Y61" s="49">
        <f>+U61</f>
        <v>-574.70026632267104</v>
      </c>
      <c r="Z61" s="86"/>
      <c r="AA61" s="51" t="b">
        <f t="shared" si="8"/>
        <v>0</v>
      </c>
      <c r="AB61" s="98"/>
      <c r="AC61" s="98"/>
      <c r="AD61" s="43"/>
      <c r="AE61" s="43"/>
      <c r="AF61" s="35">
        <v>0</v>
      </c>
    </row>
    <row r="62" spans="2:32" hidden="1" outlineLevel="1" x14ac:dyDescent="0.25">
      <c r="B62" s="31">
        <v>257</v>
      </c>
      <c r="C62" s="32">
        <v>39.733773474871953</v>
      </c>
      <c r="D62" s="32">
        <v>9.6152485022570744</v>
      </c>
      <c r="E62" s="32">
        <v>0.22591740080201733</v>
      </c>
      <c r="F62" s="33">
        <v>37849.149636688679</v>
      </c>
      <c r="G62" s="33">
        <v>-5312.3587230322892</v>
      </c>
      <c r="H62" s="34">
        <v>-4687.3120225127868</v>
      </c>
      <c r="I62" s="52">
        <v>0</v>
      </c>
      <c r="J62" s="53">
        <f t="shared" si="1"/>
        <v>-0.12922923658176458</v>
      </c>
      <c r="K62" s="54">
        <f t="shared" si="10"/>
        <v>0.18572354692276855</v>
      </c>
      <c r="L62" s="54">
        <f t="shared" si="2"/>
        <v>0.12381569794851237</v>
      </c>
      <c r="M62" s="55">
        <f t="shared" si="3"/>
        <v>0</v>
      </c>
      <c r="N62" s="56" t="b">
        <f t="shared" si="4"/>
        <v>0</v>
      </c>
      <c r="O62" s="54"/>
      <c r="P62" s="55">
        <f t="shared" si="5"/>
        <v>1</v>
      </c>
      <c r="Q62" s="56" t="b">
        <f t="shared" si="6"/>
        <v>0</v>
      </c>
      <c r="R62" s="6"/>
      <c r="S62" s="57">
        <v>4379.6404187470444</v>
      </c>
      <c r="T62" s="41"/>
      <c r="U62" s="58">
        <f t="shared" si="7"/>
        <v>4379.6404187470444</v>
      </c>
      <c r="V62" s="54"/>
      <c r="W62" s="54"/>
      <c r="X62" s="50">
        <f t="shared" si="9"/>
        <v>4379.6404187470444</v>
      </c>
      <c r="Y62" s="49"/>
      <c r="Z62" s="86"/>
      <c r="AA62" s="51" t="b">
        <f t="shared" si="8"/>
        <v>0</v>
      </c>
      <c r="AB62" s="98"/>
      <c r="AC62" s="43"/>
      <c r="AD62" s="43"/>
      <c r="AE62" s="43"/>
      <c r="AF62" s="35">
        <v>0</v>
      </c>
    </row>
    <row r="63" spans="2:32" ht="16.5" hidden="1" outlineLevel="1" thickBot="1" x14ac:dyDescent="0.3">
      <c r="B63" s="59">
        <v>258</v>
      </c>
      <c r="C63" s="60">
        <v>20.927546608205574</v>
      </c>
      <c r="D63" s="60">
        <v>3.0507830124343776</v>
      </c>
      <c r="E63" s="60">
        <v>1.2081748413531794</v>
      </c>
      <c r="F63" s="61">
        <v>22988.597925252074</v>
      </c>
      <c r="G63" s="61">
        <v>-658.75536392103413</v>
      </c>
      <c r="H63" s="62">
        <v>-531.75694444740475</v>
      </c>
      <c r="I63" s="88">
        <v>1</v>
      </c>
      <c r="J63" s="89">
        <f t="shared" si="1"/>
        <v>-8.2676562184069477E-2</v>
      </c>
      <c r="K63" s="90">
        <f t="shared" si="10"/>
        <v>0.36695293406912288</v>
      </c>
      <c r="L63" s="91">
        <f t="shared" si="2"/>
        <v>0.24463528937941525</v>
      </c>
      <c r="M63" s="92">
        <f t="shared" si="3"/>
        <v>0</v>
      </c>
      <c r="N63" s="93" t="b">
        <f t="shared" si="4"/>
        <v>0</v>
      </c>
      <c r="O63" s="91"/>
      <c r="P63" s="92">
        <f t="shared" si="5"/>
        <v>1</v>
      </c>
      <c r="Q63" s="93">
        <f t="shared" si="6"/>
        <v>1</v>
      </c>
      <c r="R63" s="94"/>
      <c r="S63" s="95">
        <v>-10794.066193410681</v>
      </c>
      <c r="T63" s="41"/>
      <c r="U63" s="95">
        <f t="shared" si="7"/>
        <v>-10794.066193410681</v>
      </c>
      <c r="V63" s="96"/>
      <c r="W63" s="96">
        <f>+U63</f>
        <v>-10794.066193410681</v>
      </c>
      <c r="X63" s="50"/>
      <c r="Y63" s="37"/>
      <c r="Z63" s="6"/>
      <c r="AA63" s="51" t="b">
        <f t="shared" si="8"/>
        <v>0</v>
      </c>
      <c r="AB63" s="98"/>
      <c r="AC63" s="98"/>
      <c r="AD63" s="43"/>
      <c r="AE63" s="43"/>
      <c r="AF63" s="35">
        <v>1</v>
      </c>
    </row>
    <row r="64" spans="2:32" hidden="1" outlineLevel="1" x14ac:dyDescent="0.25">
      <c r="B64" s="31">
        <v>259</v>
      </c>
      <c r="C64" s="32">
        <v>35.723142570050811</v>
      </c>
      <c r="D64" s="32">
        <v>2.5100313413123434</v>
      </c>
      <c r="E64" s="32">
        <v>1.1332623824285208</v>
      </c>
      <c r="F64" s="33">
        <v>30095.113368053964</v>
      </c>
      <c r="G64" s="33">
        <v>-623.67244488697486</v>
      </c>
      <c r="H64" s="34">
        <v>-5566.4863098477526</v>
      </c>
      <c r="I64" s="82">
        <v>0</v>
      </c>
      <c r="J64" s="83">
        <f t="shared" si="1"/>
        <v>-7.6586025129393276E-2</v>
      </c>
      <c r="K64" s="46">
        <f t="shared" si="10"/>
        <v>0.39066337202122858</v>
      </c>
      <c r="L64" s="46">
        <f t="shared" si="2"/>
        <v>0.26044224801415239</v>
      </c>
      <c r="M64" s="84">
        <f t="shared" si="3"/>
        <v>0</v>
      </c>
      <c r="N64" s="85" t="b">
        <f t="shared" si="4"/>
        <v>0</v>
      </c>
      <c r="O64" s="46"/>
      <c r="P64" s="84">
        <f t="shared" si="5"/>
        <v>1</v>
      </c>
      <c r="Q64" s="85" t="b">
        <f t="shared" si="6"/>
        <v>0</v>
      </c>
      <c r="R64" s="6"/>
      <c r="S64" s="42">
        <v>1632.395043366294</v>
      </c>
      <c r="T64" s="41"/>
      <c r="U64" s="42">
        <f t="shared" si="7"/>
        <v>1632.395043366294</v>
      </c>
      <c r="V64" s="46"/>
      <c r="W64" s="46"/>
      <c r="X64" s="50">
        <f>+U64</f>
        <v>1632.395043366294</v>
      </c>
      <c r="Y64" s="49"/>
      <c r="Z64" s="86"/>
      <c r="AA64" s="51" t="b">
        <f t="shared" si="8"/>
        <v>0</v>
      </c>
      <c r="AB64" s="98"/>
      <c r="AC64" s="43"/>
      <c r="AD64" s="43"/>
      <c r="AE64" s="43"/>
      <c r="AF64" s="35">
        <v>0</v>
      </c>
    </row>
    <row r="65" spans="2:32" hidden="1" outlineLevel="1" x14ac:dyDescent="0.25">
      <c r="B65" s="31">
        <v>260</v>
      </c>
      <c r="C65" s="32">
        <v>32.46935782623256</v>
      </c>
      <c r="D65" s="32">
        <v>14.762509029060007</v>
      </c>
      <c r="E65" s="32">
        <v>6.3226025696018871E-7</v>
      </c>
      <c r="F65" s="33">
        <v>29222.067226256164</v>
      </c>
      <c r="G65" s="33">
        <v>-982.53665339374049</v>
      </c>
      <c r="H65" s="34">
        <v>-2054.5190708825667</v>
      </c>
      <c r="I65" s="52">
        <v>0</v>
      </c>
      <c r="J65" s="53">
        <f t="shared" si="1"/>
        <v>-0.48165372945423163</v>
      </c>
      <c r="K65" s="54">
        <f t="shared" si="10"/>
        <v>-1.1862636844231542</v>
      </c>
      <c r="L65" s="54">
        <f t="shared" si="2"/>
        <v>-0.79084245628210281</v>
      </c>
      <c r="M65" s="55">
        <f t="shared" si="3"/>
        <v>0</v>
      </c>
      <c r="N65" s="56" t="b">
        <f t="shared" si="4"/>
        <v>0</v>
      </c>
      <c r="O65" s="54"/>
      <c r="P65" s="55">
        <f t="shared" si="5"/>
        <v>1</v>
      </c>
      <c r="Q65" s="56" t="b">
        <f t="shared" si="6"/>
        <v>0</v>
      </c>
      <c r="R65" s="6"/>
      <c r="S65" s="57">
        <v>-249.02975157420008</v>
      </c>
      <c r="T65" s="41"/>
      <c r="U65" s="58">
        <f t="shared" si="7"/>
        <v>-249.02975157420008</v>
      </c>
      <c r="V65" s="54"/>
      <c r="W65" s="54"/>
      <c r="X65" s="50"/>
      <c r="Y65" s="49">
        <f>+U65</f>
        <v>-249.02975157420008</v>
      </c>
      <c r="Z65" s="86"/>
      <c r="AA65" s="51" t="b">
        <f t="shared" si="8"/>
        <v>0</v>
      </c>
      <c r="AB65" s="98"/>
      <c r="AC65" s="98"/>
      <c r="AD65" s="43"/>
      <c r="AE65" s="43"/>
      <c r="AF65" s="35">
        <v>0</v>
      </c>
    </row>
    <row r="66" spans="2:32" ht="16.5" hidden="1" outlineLevel="1" thickBot="1" x14ac:dyDescent="0.3">
      <c r="B66" s="31">
        <v>261</v>
      </c>
      <c r="C66" s="32">
        <v>31.487017834388624</v>
      </c>
      <c r="D66" s="32">
        <v>13.874103712921642</v>
      </c>
      <c r="E66" s="32">
        <v>0.25384989277219366</v>
      </c>
      <c r="F66" s="33">
        <v>53945.833028985879</v>
      </c>
      <c r="G66" s="33">
        <v>-5357.1446517086579</v>
      </c>
      <c r="H66" s="34">
        <v>-18443.585368182114</v>
      </c>
      <c r="I66" s="88">
        <v>1</v>
      </c>
      <c r="J66" s="89">
        <f t="shared" si="1"/>
        <v>-0.1110810039601926</v>
      </c>
      <c r="K66" s="91">
        <f t="shared" si="10"/>
        <v>0.25637454857520653</v>
      </c>
      <c r="L66" s="91">
        <f t="shared" si="2"/>
        <v>0.17091636571680435</v>
      </c>
      <c r="M66" s="92">
        <f t="shared" si="3"/>
        <v>0</v>
      </c>
      <c r="N66" s="93" t="b">
        <f t="shared" si="4"/>
        <v>0</v>
      </c>
      <c r="O66" s="91"/>
      <c r="P66" s="92">
        <f t="shared" si="5"/>
        <v>1</v>
      </c>
      <c r="Q66" s="93">
        <f t="shared" si="6"/>
        <v>1</v>
      </c>
      <c r="R66" s="94"/>
      <c r="S66" s="95">
        <v>-3722.9478821555094</v>
      </c>
      <c r="T66" s="41"/>
      <c r="U66" s="95">
        <f t="shared" si="7"/>
        <v>-3722.9478821555094</v>
      </c>
      <c r="V66" s="91"/>
      <c r="W66" s="96">
        <f>+U66</f>
        <v>-3722.9478821555094</v>
      </c>
      <c r="X66" s="99"/>
      <c r="Y66" s="49"/>
      <c r="Z66" s="86"/>
      <c r="AA66" s="51" t="b">
        <f t="shared" si="8"/>
        <v>0</v>
      </c>
      <c r="AB66" s="98"/>
      <c r="AC66" s="43"/>
      <c r="AD66" s="43"/>
      <c r="AE66" s="43"/>
      <c r="AF66" s="35">
        <v>1</v>
      </c>
    </row>
    <row r="67" spans="2:32" hidden="1" outlineLevel="1" x14ac:dyDescent="0.25">
      <c r="B67" s="31">
        <v>262</v>
      </c>
      <c r="C67" s="32">
        <v>47.135514759285442</v>
      </c>
      <c r="D67" s="32">
        <v>2.425117489755944</v>
      </c>
      <c r="E67" s="32">
        <v>2.522865923660234</v>
      </c>
      <c r="F67" s="33">
        <v>31927.991918241409</v>
      </c>
      <c r="G67" s="33">
        <v>-5593.6157482465778</v>
      </c>
      <c r="H67" s="34">
        <v>-8241.9443678238804</v>
      </c>
      <c r="I67" s="82">
        <v>0</v>
      </c>
      <c r="J67" s="83">
        <f t="shared" si="1"/>
        <v>0.22809831861450167</v>
      </c>
      <c r="K67" s="46">
        <f t="shared" si="10"/>
        <v>1.57679838153916</v>
      </c>
      <c r="L67" s="46">
        <f t="shared" si="2"/>
        <v>1.0511989210261066</v>
      </c>
      <c r="M67" s="84">
        <f t="shared" si="3"/>
        <v>1</v>
      </c>
      <c r="N67" s="85" t="b">
        <f t="shared" si="4"/>
        <v>0</v>
      </c>
      <c r="O67" s="46"/>
      <c r="P67" s="84">
        <f t="shared" si="5"/>
        <v>0</v>
      </c>
      <c r="Q67" s="85" t="b">
        <f t="shared" si="6"/>
        <v>0</v>
      </c>
      <c r="R67" s="6"/>
      <c r="S67" s="42">
        <v>4493.5512943567546</v>
      </c>
      <c r="T67" s="41"/>
      <c r="U67" s="42">
        <f t="shared" si="7"/>
        <v>0</v>
      </c>
      <c r="V67" s="45"/>
      <c r="W67" s="45"/>
      <c r="X67" s="48"/>
      <c r="Y67" s="43"/>
      <c r="Z67" s="6"/>
      <c r="AA67" s="40">
        <f t="shared" si="8"/>
        <v>4493.5512943567546</v>
      </c>
      <c r="AB67" s="49">
        <f t="shared" ref="AB67:AB117" si="11">+AA67</f>
        <v>4493.5512943567546</v>
      </c>
      <c r="AC67" s="49"/>
      <c r="AD67" s="37"/>
      <c r="AE67" s="37"/>
      <c r="AF67" s="35">
        <v>0</v>
      </c>
    </row>
    <row r="68" spans="2:32" hidden="1" outlineLevel="1" x14ac:dyDescent="0.25">
      <c r="B68" s="31">
        <v>263</v>
      </c>
      <c r="C68" s="32">
        <v>28.935505009520508</v>
      </c>
      <c r="D68" s="32">
        <v>4.6493377988607412</v>
      </c>
      <c r="E68" s="32">
        <v>0.54825370470400137</v>
      </c>
      <c r="F68" s="33">
        <v>37254.509427915887</v>
      </c>
      <c r="G68" s="33">
        <v>-6297.045551916628</v>
      </c>
      <c r="H68" s="34">
        <v>-11865.359493603917</v>
      </c>
      <c r="I68" s="35">
        <v>0</v>
      </c>
      <c r="J68" s="36">
        <f t="shared" si="1"/>
        <v>0.17473667905956664</v>
      </c>
      <c r="K68" s="37">
        <f t="shared" si="10"/>
        <v>1.3690617185270699</v>
      </c>
      <c r="L68" s="37">
        <f t="shared" si="2"/>
        <v>0.91270781235137999</v>
      </c>
      <c r="M68" s="38">
        <f t="shared" si="3"/>
        <v>1</v>
      </c>
      <c r="N68" s="39" t="b">
        <f t="shared" si="4"/>
        <v>0</v>
      </c>
      <c r="O68" s="37"/>
      <c r="P68" s="38">
        <f t="shared" si="5"/>
        <v>0</v>
      </c>
      <c r="Q68" s="39" t="b">
        <f t="shared" si="6"/>
        <v>0</v>
      </c>
      <c r="R68" s="6"/>
      <c r="S68" s="40">
        <v>7422.3570629165542</v>
      </c>
      <c r="T68" s="41"/>
      <c r="U68" s="42">
        <f t="shared" si="7"/>
        <v>0</v>
      </c>
      <c r="V68" s="43"/>
      <c r="W68" s="43"/>
      <c r="X68" s="48"/>
      <c r="Y68" s="43"/>
      <c r="Z68" s="6"/>
      <c r="AA68" s="40">
        <f t="shared" si="8"/>
        <v>7422.3570629165542</v>
      </c>
      <c r="AB68" s="49">
        <f t="shared" si="11"/>
        <v>7422.3570629165542</v>
      </c>
      <c r="AC68" s="37"/>
      <c r="AD68" s="37"/>
      <c r="AE68" s="37"/>
      <c r="AF68" s="35">
        <v>0</v>
      </c>
    </row>
    <row r="69" spans="2:32" hidden="1" outlineLevel="1" x14ac:dyDescent="0.25">
      <c r="B69" s="31">
        <v>264</v>
      </c>
      <c r="C69" s="32">
        <v>34.563470283182163</v>
      </c>
      <c r="D69" s="32">
        <v>13.88953958062443</v>
      </c>
      <c r="E69" s="32">
        <v>0.97140398197002753</v>
      </c>
      <c r="F69" s="33">
        <v>77485.880801918625</v>
      </c>
      <c r="G69" s="33">
        <v>-3489.146837840387</v>
      </c>
      <c r="H69" s="34">
        <v>-8333.0052359559304</v>
      </c>
      <c r="I69" s="35">
        <v>0</v>
      </c>
      <c r="J69" s="36">
        <f t="shared" si="1"/>
        <v>-0.31410139373307699</v>
      </c>
      <c r="K69" s="37">
        <f t="shared" si="10"/>
        <v>-0.5339830687430267</v>
      </c>
      <c r="L69" s="37">
        <f t="shared" si="2"/>
        <v>-0.35598871249535113</v>
      </c>
      <c r="M69" s="38">
        <f t="shared" si="3"/>
        <v>0</v>
      </c>
      <c r="N69" s="39" t="b">
        <f t="shared" si="4"/>
        <v>0</v>
      </c>
      <c r="O69" s="37"/>
      <c r="P69" s="38">
        <f t="shared" si="5"/>
        <v>1</v>
      </c>
      <c r="Q69" s="39" t="b">
        <f t="shared" si="6"/>
        <v>0</v>
      </c>
      <c r="R69" s="6"/>
      <c r="S69" s="40">
        <v>4592.2121837406257</v>
      </c>
      <c r="T69" s="41"/>
      <c r="U69" s="42">
        <f t="shared" si="7"/>
        <v>4592.2121837406257</v>
      </c>
      <c r="V69" s="37"/>
      <c r="W69" s="37"/>
      <c r="X69" s="50">
        <f t="shared" si="9"/>
        <v>4592.2121837406257</v>
      </c>
      <c r="Y69" s="37"/>
      <c r="Z69" s="6"/>
      <c r="AA69" s="51" t="b">
        <f t="shared" si="8"/>
        <v>0</v>
      </c>
      <c r="AB69" s="98"/>
      <c r="AC69" s="98"/>
      <c r="AD69" s="43"/>
      <c r="AE69" s="43"/>
      <c r="AF69" s="35">
        <v>0</v>
      </c>
    </row>
    <row r="70" spans="2:32" hidden="1" outlineLevel="1" x14ac:dyDescent="0.25">
      <c r="B70" s="31">
        <v>265</v>
      </c>
      <c r="C70" s="32">
        <v>39.922550550345576</v>
      </c>
      <c r="D70" s="32">
        <v>13.185792376360105</v>
      </c>
      <c r="E70" s="32">
        <v>0.24390505053590056</v>
      </c>
      <c r="F70" s="33">
        <v>101665.48142564026</v>
      </c>
      <c r="G70" s="33">
        <v>-12450.273389940074</v>
      </c>
      <c r="H70" s="34">
        <v>-25526.07884457472</v>
      </c>
      <c r="I70" s="35">
        <v>1</v>
      </c>
      <c r="J70" s="36">
        <f t="shared" si="1"/>
        <v>0.21112086264729785</v>
      </c>
      <c r="K70" s="37">
        <f t="shared" ref="K70:K101" si="12">STANDARDIZE(+J70,J$208,J$209)</f>
        <v>1.5107052090190243</v>
      </c>
      <c r="L70" s="37">
        <f t="shared" si="2"/>
        <v>1.0071368060126829</v>
      </c>
      <c r="M70" s="38">
        <f t="shared" si="3"/>
        <v>1</v>
      </c>
      <c r="N70" s="39">
        <f t="shared" si="4"/>
        <v>1</v>
      </c>
      <c r="O70" s="37"/>
      <c r="P70" s="38">
        <f t="shared" si="5"/>
        <v>0</v>
      </c>
      <c r="Q70" s="39" t="b">
        <f t="shared" si="6"/>
        <v>0</v>
      </c>
      <c r="R70" s="6"/>
      <c r="S70" s="40">
        <v>5229.3539838979723</v>
      </c>
      <c r="T70" s="41"/>
      <c r="U70" s="42">
        <f t="shared" si="7"/>
        <v>0</v>
      </c>
      <c r="V70" s="43"/>
      <c r="W70" s="43"/>
      <c r="X70" s="48"/>
      <c r="Y70" s="43"/>
      <c r="Z70" s="6"/>
      <c r="AA70" s="40">
        <f t="shared" si="8"/>
        <v>5229.3539838979723</v>
      </c>
      <c r="AD70" s="49">
        <f>+AA70</f>
        <v>5229.3539838979723</v>
      </c>
      <c r="AE70" s="37"/>
      <c r="AF70" s="35">
        <v>1</v>
      </c>
    </row>
    <row r="71" spans="2:32" hidden="1" outlineLevel="1" x14ac:dyDescent="0.25">
      <c r="B71" s="31">
        <v>266</v>
      </c>
      <c r="C71" s="32">
        <v>34.701515525026331</v>
      </c>
      <c r="D71" s="32">
        <v>16.658200770941839</v>
      </c>
      <c r="E71" s="32">
        <v>1.8047136037843541</v>
      </c>
      <c r="F71" s="33">
        <v>54845.48971585909</v>
      </c>
      <c r="G71" s="33">
        <v>-1609.5040186567358</v>
      </c>
      <c r="H71" s="34">
        <v>-4500.3918194738426</v>
      </c>
      <c r="I71" s="35">
        <v>0</v>
      </c>
      <c r="J71" s="36">
        <f t="shared" ref="J71:J134" si="13">+G71*G$4+H71*H$4+F71*F$4+C71*C$4+D71*D$4+E71*E$4</f>
        <v>-0.43627925611749979</v>
      </c>
      <c r="K71" s="37">
        <f t="shared" si="12"/>
        <v>-1.0096210295961814</v>
      </c>
      <c r="L71" s="37">
        <f t="shared" ref="L71:L134" si="14">+K71/N$2</f>
        <v>-0.67308068639745422</v>
      </c>
      <c r="M71" s="38">
        <f t="shared" ref="M71:M134" si="15">IF((L71&gt;+J$2),1,0)</f>
        <v>0</v>
      </c>
      <c r="N71" s="39" t="b">
        <f t="shared" ref="N71:N134" si="16">IF((+M71+I71=2),1)</f>
        <v>0</v>
      </c>
      <c r="O71" s="37"/>
      <c r="P71" s="38">
        <f t="shared" ref="P71:P134" si="17">IF((L71&lt;+J$2),1,0)</f>
        <v>1</v>
      </c>
      <c r="Q71" s="39" t="b">
        <f t="shared" ref="Q71:Q134" si="18">IF((+P71+I71=2),1)</f>
        <v>0</v>
      </c>
      <c r="R71" s="6"/>
      <c r="S71" s="40">
        <v>1901.832836027841</v>
      </c>
      <c r="T71" s="41"/>
      <c r="U71" s="42">
        <f t="shared" ref="U71:U134" si="19">+S71*P71</f>
        <v>1901.832836027841</v>
      </c>
      <c r="V71" s="37"/>
      <c r="W71" s="37"/>
      <c r="X71" s="50">
        <f t="shared" ref="X71:X134" si="20">+U71</f>
        <v>1901.832836027841</v>
      </c>
      <c r="Y71" s="37"/>
      <c r="Z71" s="6"/>
      <c r="AA71" s="51" t="b">
        <f t="shared" ref="AA71:AA134" si="21">IF(+U71=0,+S71)</f>
        <v>0</v>
      </c>
      <c r="AB71" s="98"/>
      <c r="AC71" s="98"/>
      <c r="AD71" s="43"/>
      <c r="AE71" s="43"/>
      <c r="AF71" s="35">
        <v>0</v>
      </c>
    </row>
    <row r="72" spans="2:32" hidden="1" outlineLevel="1" x14ac:dyDescent="0.25">
      <c r="B72" s="31">
        <v>267</v>
      </c>
      <c r="C72" s="32">
        <v>33.830473997409136</v>
      </c>
      <c r="D72" s="32">
        <v>9.6912116588423505</v>
      </c>
      <c r="E72" s="32">
        <v>0.25890187519163316</v>
      </c>
      <c r="F72" s="33">
        <v>58631.734999771921</v>
      </c>
      <c r="G72" s="33">
        <v>-6352.8679742804379</v>
      </c>
      <c r="H72" s="34">
        <v>-11290.730655194071</v>
      </c>
      <c r="I72" s="35">
        <v>1</v>
      </c>
      <c r="J72" s="36">
        <f t="shared" si="13"/>
        <v>-3.3671389817493562E-2</v>
      </c>
      <c r="K72" s="37">
        <f t="shared" si="12"/>
        <v>0.55772988662666989</v>
      </c>
      <c r="L72" s="37">
        <f t="shared" si="14"/>
        <v>0.37181992441777995</v>
      </c>
      <c r="M72" s="38">
        <f t="shared" si="15"/>
        <v>1</v>
      </c>
      <c r="N72" s="39">
        <f t="shared" si="16"/>
        <v>1</v>
      </c>
      <c r="O72" s="37"/>
      <c r="P72" s="38">
        <f t="shared" si="17"/>
        <v>0</v>
      </c>
      <c r="Q72" s="39" t="b">
        <f t="shared" si="18"/>
        <v>0</v>
      </c>
      <c r="R72" s="6"/>
      <c r="S72" s="40">
        <v>-1272.4048602398434</v>
      </c>
      <c r="T72" s="41"/>
      <c r="U72" s="42">
        <f t="shared" si="19"/>
        <v>0</v>
      </c>
      <c r="V72" s="43"/>
      <c r="W72" s="43"/>
      <c r="X72" s="48"/>
      <c r="Y72" s="43"/>
      <c r="Z72" s="6"/>
      <c r="AA72" s="40">
        <f t="shared" si="21"/>
        <v>-1272.4048602398434</v>
      </c>
      <c r="AD72" s="49"/>
      <c r="AE72" s="49">
        <f>+AA72</f>
        <v>-1272.4048602398434</v>
      </c>
      <c r="AF72" s="35">
        <v>1</v>
      </c>
    </row>
    <row r="73" spans="2:32" hidden="1" outlineLevel="1" x14ac:dyDescent="0.25">
      <c r="B73" s="31">
        <v>268</v>
      </c>
      <c r="C73" s="32">
        <v>35.066417867544594</v>
      </c>
      <c r="D73" s="32">
        <v>7.837198040742793</v>
      </c>
      <c r="E73" s="32">
        <v>0.93285862113905238</v>
      </c>
      <c r="F73" s="33">
        <v>26496.906255432423</v>
      </c>
      <c r="G73" s="33">
        <v>-964.14610282887418</v>
      </c>
      <c r="H73" s="34">
        <v>-1309.4392971696943</v>
      </c>
      <c r="I73" s="35">
        <v>0</v>
      </c>
      <c r="J73" s="36">
        <f t="shared" si="13"/>
        <v>-0.25236634907068572</v>
      </c>
      <c r="K73" s="37">
        <f t="shared" si="12"/>
        <v>-0.29364877099595832</v>
      </c>
      <c r="L73" s="37">
        <f t="shared" si="14"/>
        <v>-0.19576584733063887</v>
      </c>
      <c r="M73" s="38">
        <f t="shared" si="15"/>
        <v>0</v>
      </c>
      <c r="N73" s="39" t="b">
        <f t="shared" si="16"/>
        <v>0</v>
      </c>
      <c r="O73" s="37"/>
      <c r="P73" s="38">
        <f t="shared" si="17"/>
        <v>1</v>
      </c>
      <c r="Q73" s="39" t="b">
        <f t="shared" si="18"/>
        <v>0</v>
      </c>
      <c r="R73" s="6"/>
      <c r="S73" s="40">
        <v>1021.0382118289708</v>
      </c>
      <c r="T73" s="41"/>
      <c r="U73" s="42">
        <f t="shared" si="19"/>
        <v>1021.0382118289708</v>
      </c>
      <c r="V73" s="37"/>
      <c r="W73" s="37"/>
      <c r="X73" s="50">
        <f>+U73</f>
        <v>1021.0382118289708</v>
      </c>
      <c r="Y73" s="49"/>
      <c r="Z73" s="86"/>
      <c r="AA73" s="51" t="b">
        <f t="shared" si="21"/>
        <v>0</v>
      </c>
      <c r="AB73" s="98"/>
      <c r="AC73" s="98"/>
      <c r="AD73" s="43"/>
      <c r="AE73" s="43"/>
      <c r="AF73" s="35">
        <v>0</v>
      </c>
    </row>
    <row r="74" spans="2:32" hidden="1" outlineLevel="1" x14ac:dyDescent="0.25">
      <c r="B74" s="31">
        <v>269</v>
      </c>
      <c r="C74" s="32">
        <v>32.380587712214265</v>
      </c>
      <c r="D74" s="32">
        <v>1.677614245403197</v>
      </c>
      <c r="E74" s="32">
        <v>0.12558021806308434</v>
      </c>
      <c r="F74" s="33">
        <v>38102.150197940638</v>
      </c>
      <c r="G74" s="33">
        <v>-1225.8436306215681</v>
      </c>
      <c r="H74" s="34">
        <v>-1648.5087143097494</v>
      </c>
      <c r="I74" s="35">
        <v>0</v>
      </c>
      <c r="J74" s="36">
        <f t="shared" si="13"/>
        <v>-0.12115817622807616</v>
      </c>
      <c r="K74" s="37">
        <f t="shared" si="12"/>
        <v>0.21714415466324696</v>
      </c>
      <c r="L74" s="37">
        <f t="shared" si="14"/>
        <v>0.14476276977549798</v>
      </c>
      <c r="M74" s="38">
        <f t="shared" si="15"/>
        <v>0</v>
      </c>
      <c r="N74" s="39" t="b">
        <f t="shared" si="16"/>
        <v>0</v>
      </c>
      <c r="O74" s="37"/>
      <c r="P74" s="38">
        <f t="shared" si="17"/>
        <v>1</v>
      </c>
      <c r="Q74" s="39" t="b">
        <f t="shared" si="18"/>
        <v>0</v>
      </c>
      <c r="R74" s="6"/>
      <c r="S74" s="40">
        <v>3222.6511037935747</v>
      </c>
      <c r="T74" s="41"/>
      <c r="U74" s="42">
        <f t="shared" si="19"/>
        <v>3222.6511037935747</v>
      </c>
      <c r="V74" s="37"/>
      <c r="W74" s="37"/>
      <c r="X74" s="50">
        <f t="shared" si="20"/>
        <v>3222.6511037935747</v>
      </c>
      <c r="Y74" s="37"/>
      <c r="Z74" s="6"/>
      <c r="AA74" s="51" t="b">
        <f t="shared" si="21"/>
        <v>0</v>
      </c>
      <c r="AB74" s="98"/>
      <c r="AC74" s="43"/>
      <c r="AD74" s="43"/>
      <c r="AE74" s="43"/>
      <c r="AF74" s="35">
        <v>0</v>
      </c>
    </row>
    <row r="75" spans="2:32" hidden="1" outlineLevel="1" x14ac:dyDescent="0.25">
      <c r="B75" s="31">
        <v>270</v>
      </c>
      <c r="C75" s="32">
        <v>45.635168885739731</v>
      </c>
      <c r="D75" s="32">
        <v>16.928814959389896</v>
      </c>
      <c r="E75" s="32">
        <v>0.29441377296751625</v>
      </c>
      <c r="F75" s="33">
        <v>77522.88072993682</v>
      </c>
      <c r="G75" s="33">
        <v>-8983.6875394633262</v>
      </c>
      <c r="H75" s="34">
        <v>-10935.139932446784</v>
      </c>
      <c r="I75" s="52">
        <v>0</v>
      </c>
      <c r="J75" s="53">
        <f t="shared" si="13"/>
        <v>-0.17517297004053728</v>
      </c>
      <c r="K75" s="54">
        <f t="shared" si="12"/>
        <v>6.864764571886426E-3</v>
      </c>
      <c r="L75" s="54">
        <f t="shared" si="14"/>
        <v>4.576509714590951E-3</v>
      </c>
      <c r="M75" s="55">
        <f t="shared" si="15"/>
        <v>0</v>
      </c>
      <c r="N75" s="56" t="b">
        <f t="shared" si="16"/>
        <v>0</v>
      </c>
      <c r="O75" s="54"/>
      <c r="P75" s="55">
        <f t="shared" si="17"/>
        <v>1</v>
      </c>
      <c r="Q75" s="56" t="b">
        <f t="shared" si="18"/>
        <v>0</v>
      </c>
      <c r="R75" s="6"/>
      <c r="S75" s="57">
        <v>8349.044972314854</v>
      </c>
      <c r="T75" s="41"/>
      <c r="U75" s="58">
        <f t="shared" si="19"/>
        <v>8349.044972314854</v>
      </c>
      <c r="V75" s="54"/>
      <c r="W75" s="54"/>
      <c r="X75" s="50">
        <f t="shared" si="20"/>
        <v>8349.044972314854</v>
      </c>
      <c r="Y75" s="37"/>
      <c r="Z75" s="6"/>
      <c r="AA75" s="51" t="b">
        <f t="shared" si="21"/>
        <v>0</v>
      </c>
      <c r="AB75" s="98"/>
      <c r="AC75" s="98"/>
      <c r="AD75" s="43"/>
      <c r="AE75" s="43"/>
      <c r="AF75" s="35">
        <v>0</v>
      </c>
    </row>
    <row r="76" spans="2:32" ht="16.5" hidden="1" outlineLevel="1" thickBot="1" x14ac:dyDescent="0.3">
      <c r="B76" s="59">
        <v>271</v>
      </c>
      <c r="C76" s="60">
        <v>23.640546759937092</v>
      </c>
      <c r="D76" s="60">
        <v>3.6670218321569976</v>
      </c>
      <c r="E76" s="60">
        <v>0.79057681513569333</v>
      </c>
      <c r="F76" s="61">
        <v>19566.64786347219</v>
      </c>
      <c r="G76" s="61">
        <v>-681.12913268146485</v>
      </c>
      <c r="H76" s="62">
        <v>-3837.8678745270618</v>
      </c>
      <c r="I76" s="88">
        <v>1</v>
      </c>
      <c r="J76" s="89">
        <f t="shared" si="13"/>
        <v>-8.8992297452765795E-2</v>
      </c>
      <c r="K76" s="90">
        <f t="shared" si="12"/>
        <v>0.34236580031293379</v>
      </c>
      <c r="L76" s="91">
        <f t="shared" si="14"/>
        <v>0.22824386687528919</v>
      </c>
      <c r="M76" s="92">
        <f t="shared" si="15"/>
        <v>0</v>
      </c>
      <c r="N76" s="93" t="b">
        <f t="shared" si="16"/>
        <v>0</v>
      </c>
      <c r="O76" s="91"/>
      <c r="P76" s="92">
        <f t="shared" si="17"/>
        <v>1</v>
      </c>
      <c r="Q76" s="93">
        <f t="shared" si="18"/>
        <v>1</v>
      </c>
      <c r="R76" s="94"/>
      <c r="S76" s="95">
        <v>-8003.7060429420517</v>
      </c>
      <c r="T76" s="41"/>
      <c r="U76" s="95">
        <f t="shared" si="19"/>
        <v>-8003.7060429420517</v>
      </c>
      <c r="V76" s="96"/>
      <c r="W76" s="96">
        <f>+U76</f>
        <v>-8003.7060429420517</v>
      </c>
      <c r="X76" s="50"/>
      <c r="Y76" s="37"/>
      <c r="Z76" s="6"/>
      <c r="AA76" s="51" t="b">
        <f t="shared" si="21"/>
        <v>0</v>
      </c>
      <c r="AB76" s="98"/>
      <c r="AC76" s="43"/>
      <c r="AD76" s="43"/>
      <c r="AE76" s="43"/>
      <c r="AF76" s="35">
        <v>1</v>
      </c>
    </row>
    <row r="77" spans="2:32" hidden="1" outlineLevel="1" x14ac:dyDescent="0.25">
      <c r="B77" s="31">
        <v>272</v>
      </c>
      <c r="C77" s="32">
        <v>28.755658455619358</v>
      </c>
      <c r="D77" s="32">
        <v>7.6410932929611857</v>
      </c>
      <c r="E77" s="32">
        <v>0.46210931402815847</v>
      </c>
      <c r="F77" s="33">
        <v>24632.860872679728</v>
      </c>
      <c r="G77" s="33">
        <v>-1015.7481233850523</v>
      </c>
      <c r="H77" s="34">
        <v>-3726.9163832307927</v>
      </c>
      <c r="I77" s="82">
        <v>0</v>
      </c>
      <c r="J77" s="83">
        <f t="shared" si="13"/>
        <v>-0.224107659896777</v>
      </c>
      <c r="K77" s="46">
        <f t="shared" si="12"/>
        <v>-0.18363779983679415</v>
      </c>
      <c r="L77" s="46">
        <f t="shared" si="14"/>
        <v>-0.1224251998911961</v>
      </c>
      <c r="M77" s="84">
        <f t="shared" si="15"/>
        <v>0</v>
      </c>
      <c r="N77" s="85" t="b">
        <f t="shared" si="16"/>
        <v>0</v>
      </c>
      <c r="O77" s="46"/>
      <c r="P77" s="84">
        <f t="shared" si="17"/>
        <v>1</v>
      </c>
      <c r="Q77" s="85" t="b">
        <f t="shared" si="18"/>
        <v>0</v>
      </c>
      <c r="R77" s="6"/>
      <c r="S77" s="42">
        <v>1336.9334511314523</v>
      </c>
      <c r="T77" s="41"/>
      <c r="U77" s="42">
        <f t="shared" si="19"/>
        <v>1336.9334511314523</v>
      </c>
      <c r="V77" s="46"/>
      <c r="W77" s="46"/>
      <c r="X77" s="50">
        <f>+U77</f>
        <v>1336.9334511314523</v>
      </c>
      <c r="Y77" s="49"/>
      <c r="Z77" s="86"/>
      <c r="AA77" s="51" t="b">
        <f t="shared" si="21"/>
        <v>0</v>
      </c>
      <c r="AB77" s="98"/>
      <c r="AC77" s="98"/>
      <c r="AD77" s="43"/>
      <c r="AE77" s="43"/>
      <c r="AF77" s="35">
        <v>0</v>
      </c>
    </row>
    <row r="78" spans="2:32" hidden="1" outlineLevel="1" x14ac:dyDescent="0.25">
      <c r="B78" s="31">
        <v>273</v>
      </c>
      <c r="C78" s="32">
        <v>25.467030904893317</v>
      </c>
      <c r="D78" s="32">
        <v>3.0805006854329946</v>
      </c>
      <c r="E78" s="32">
        <v>0.2456617184693887</v>
      </c>
      <c r="F78" s="33">
        <v>16515.125364158517</v>
      </c>
      <c r="G78" s="33">
        <v>-2573.0430426295293</v>
      </c>
      <c r="H78" s="34">
        <v>-6718.5448976390744</v>
      </c>
      <c r="I78" s="35">
        <v>1</v>
      </c>
      <c r="J78" s="36">
        <f t="shared" si="13"/>
        <v>1.8382142298914807E-2</v>
      </c>
      <c r="K78" s="37">
        <f t="shared" si="12"/>
        <v>0.76037409227786734</v>
      </c>
      <c r="L78" s="37">
        <f t="shared" si="14"/>
        <v>0.50691606151857826</v>
      </c>
      <c r="M78" s="38">
        <f t="shared" si="15"/>
        <v>1</v>
      </c>
      <c r="N78" s="39">
        <f t="shared" si="16"/>
        <v>1</v>
      </c>
      <c r="O78" s="37"/>
      <c r="P78" s="38">
        <f t="shared" si="17"/>
        <v>0</v>
      </c>
      <c r="Q78" s="39" t="b">
        <f t="shared" si="18"/>
        <v>0</v>
      </c>
      <c r="R78" s="6"/>
      <c r="S78" s="40">
        <v>-6728.3223404036089</v>
      </c>
      <c r="T78" s="41"/>
      <c r="U78" s="42">
        <f t="shared" si="19"/>
        <v>0</v>
      </c>
      <c r="V78" s="43"/>
      <c r="W78" s="43"/>
      <c r="X78" s="48"/>
      <c r="Y78" s="43"/>
      <c r="Z78" s="6"/>
      <c r="AA78" s="40">
        <f t="shared" si="21"/>
        <v>-6728.3223404036089</v>
      </c>
      <c r="AD78" s="49"/>
      <c r="AE78" s="49">
        <f>+AA78</f>
        <v>-6728.3223404036089</v>
      </c>
      <c r="AF78" s="35">
        <v>1</v>
      </c>
    </row>
    <row r="79" spans="2:32" hidden="1" outlineLevel="1" x14ac:dyDescent="0.25">
      <c r="B79" s="31">
        <v>274</v>
      </c>
      <c r="C79" s="32">
        <v>29.878411010636551</v>
      </c>
      <c r="D79" s="32">
        <v>2.4294948045681046</v>
      </c>
      <c r="E79" s="32">
        <v>0.89853704434611903</v>
      </c>
      <c r="F79" s="33">
        <v>16495.244389727293</v>
      </c>
      <c r="G79" s="33">
        <v>-265.9587123438921</v>
      </c>
      <c r="H79" s="34">
        <v>1126.9432282970124</v>
      </c>
      <c r="I79" s="35">
        <v>0</v>
      </c>
      <c r="J79" s="36">
        <f t="shared" si="13"/>
        <v>-0.13061212058433674</v>
      </c>
      <c r="K79" s="37">
        <f t="shared" si="12"/>
        <v>0.18033998467799536</v>
      </c>
      <c r="L79" s="37">
        <f t="shared" si="14"/>
        <v>0.12022665645199691</v>
      </c>
      <c r="M79" s="38">
        <f t="shared" si="15"/>
        <v>0</v>
      </c>
      <c r="N79" s="39" t="b">
        <f t="shared" si="16"/>
        <v>0</v>
      </c>
      <c r="O79" s="37"/>
      <c r="P79" s="38">
        <f t="shared" si="17"/>
        <v>1</v>
      </c>
      <c r="Q79" s="39" t="b">
        <f t="shared" si="18"/>
        <v>0</v>
      </c>
      <c r="R79" s="6"/>
      <c r="S79" s="40">
        <v>447.97691020616628</v>
      </c>
      <c r="T79" s="41"/>
      <c r="U79" s="42">
        <f t="shared" si="19"/>
        <v>447.97691020616628</v>
      </c>
      <c r="V79" s="37"/>
      <c r="W79" s="37"/>
      <c r="X79" s="50">
        <f>+U79</f>
        <v>447.97691020616628</v>
      </c>
      <c r="Y79" s="49"/>
      <c r="Z79" s="86"/>
      <c r="AA79" s="51" t="b">
        <f t="shared" si="21"/>
        <v>0</v>
      </c>
      <c r="AB79" s="98"/>
      <c r="AC79" s="98"/>
      <c r="AD79" s="43"/>
      <c r="AE79" s="43"/>
      <c r="AF79" s="35">
        <v>0</v>
      </c>
    </row>
    <row r="80" spans="2:32" hidden="1" outlineLevel="1" x14ac:dyDescent="0.25">
      <c r="B80" s="31">
        <v>275</v>
      </c>
      <c r="C80" s="32">
        <v>23.681441383921474</v>
      </c>
      <c r="D80" s="32">
        <v>3.3202051940343136</v>
      </c>
      <c r="E80" s="32">
        <v>0.58215808448724371</v>
      </c>
      <c r="F80" s="33">
        <v>35399.142574070553</v>
      </c>
      <c r="G80" s="33">
        <v>-334.37517857166893</v>
      </c>
      <c r="H80" s="34">
        <v>-2881.3579340504357</v>
      </c>
      <c r="I80" s="35">
        <v>0</v>
      </c>
      <c r="J80" s="36">
        <f t="shared" si="13"/>
        <v>-0.14418401772952902</v>
      </c>
      <c r="K80" s="37">
        <f t="shared" si="12"/>
        <v>0.12750463990222169</v>
      </c>
      <c r="L80" s="37">
        <f t="shared" si="14"/>
        <v>8.5003093268147797E-2</v>
      </c>
      <c r="M80" s="38">
        <f t="shared" si="15"/>
        <v>0</v>
      </c>
      <c r="N80" s="39" t="b">
        <f t="shared" si="16"/>
        <v>0</v>
      </c>
      <c r="O80" s="37"/>
      <c r="P80" s="38">
        <f t="shared" si="17"/>
        <v>1</v>
      </c>
      <c r="Q80" s="39" t="b">
        <f t="shared" si="18"/>
        <v>0</v>
      </c>
      <c r="R80" s="6"/>
      <c r="S80" s="40">
        <v>1549.7877402573786</v>
      </c>
      <c r="T80" s="41"/>
      <c r="U80" s="42">
        <f t="shared" si="19"/>
        <v>1549.7877402573786</v>
      </c>
      <c r="V80" s="37"/>
      <c r="W80" s="37"/>
      <c r="X80" s="50">
        <f t="shared" si="20"/>
        <v>1549.7877402573786</v>
      </c>
      <c r="Y80" s="37"/>
      <c r="Z80" s="6"/>
      <c r="AA80" s="51" t="b">
        <f t="shared" si="21"/>
        <v>0</v>
      </c>
      <c r="AB80" s="98"/>
      <c r="AC80" s="43"/>
      <c r="AD80" s="43"/>
      <c r="AE80" s="43"/>
      <c r="AF80" s="35">
        <v>0</v>
      </c>
    </row>
    <row r="81" spans="2:32" hidden="1" outlineLevel="1" x14ac:dyDescent="0.25">
      <c r="B81" s="31">
        <v>276</v>
      </c>
      <c r="C81" s="32">
        <v>28.006758649933708</v>
      </c>
      <c r="D81" s="32">
        <v>7.1696235031519224</v>
      </c>
      <c r="E81" s="32">
        <v>0.54731314730515823</v>
      </c>
      <c r="F81" s="33">
        <v>21383.393989760545</v>
      </c>
      <c r="G81" s="33">
        <v>-1387.768556901573</v>
      </c>
      <c r="H81" s="34">
        <v>-3139.100533716376</v>
      </c>
      <c r="I81" s="35">
        <v>0</v>
      </c>
      <c r="J81" s="36">
        <f t="shared" si="13"/>
        <v>-0.18693383728251503</v>
      </c>
      <c r="K81" s="37">
        <f t="shared" si="12"/>
        <v>-3.8920247570805686E-2</v>
      </c>
      <c r="L81" s="37">
        <f t="shared" si="14"/>
        <v>-2.5946831713870456E-2</v>
      </c>
      <c r="M81" s="38">
        <f t="shared" si="15"/>
        <v>0</v>
      </c>
      <c r="N81" s="39" t="b">
        <f t="shared" si="16"/>
        <v>0</v>
      </c>
      <c r="O81" s="37"/>
      <c r="P81" s="38">
        <f t="shared" si="17"/>
        <v>1</v>
      </c>
      <c r="Q81" s="39" t="b">
        <f t="shared" si="18"/>
        <v>0</v>
      </c>
      <c r="R81" s="6"/>
      <c r="S81" s="40">
        <v>1269.1425654602358</v>
      </c>
      <c r="T81" s="41"/>
      <c r="U81" s="42">
        <f t="shared" si="19"/>
        <v>1269.1425654602358</v>
      </c>
      <c r="V81" s="37"/>
      <c r="W81" s="37"/>
      <c r="X81" s="50">
        <f t="shared" si="20"/>
        <v>1269.1425654602358</v>
      </c>
      <c r="Y81" s="37"/>
      <c r="Z81" s="6"/>
      <c r="AA81" s="51" t="b">
        <f t="shared" si="21"/>
        <v>0</v>
      </c>
      <c r="AB81" s="98"/>
      <c r="AC81" s="98"/>
      <c r="AD81" s="43"/>
      <c r="AE81" s="43"/>
      <c r="AF81" s="35">
        <v>0</v>
      </c>
    </row>
    <row r="82" spans="2:32" hidden="1" outlineLevel="1" x14ac:dyDescent="0.25">
      <c r="B82" s="31">
        <v>277</v>
      </c>
      <c r="C82" s="32">
        <v>41.869917140036662</v>
      </c>
      <c r="D82" s="32">
        <v>7.4959484341013294</v>
      </c>
      <c r="E82" s="32">
        <v>0.54721448626925429</v>
      </c>
      <c r="F82" s="33">
        <v>43723.453316194551</v>
      </c>
      <c r="G82" s="33">
        <v>-1306.0825969660909</v>
      </c>
      <c r="H82" s="34">
        <v>-1129.3401815418486</v>
      </c>
      <c r="I82" s="52">
        <v>0</v>
      </c>
      <c r="J82" s="53">
        <f t="shared" si="13"/>
        <v>-0.29746823830005947</v>
      </c>
      <c r="K82" s="54">
        <f t="shared" si="12"/>
        <v>-0.46923025691348619</v>
      </c>
      <c r="L82" s="54">
        <f t="shared" si="14"/>
        <v>-0.31282017127565748</v>
      </c>
      <c r="M82" s="55">
        <f t="shared" si="15"/>
        <v>0</v>
      </c>
      <c r="N82" s="56" t="b">
        <f t="shared" si="16"/>
        <v>0</v>
      </c>
      <c r="O82" s="54"/>
      <c r="P82" s="55">
        <f t="shared" si="17"/>
        <v>1</v>
      </c>
      <c r="Q82" s="56" t="b">
        <f t="shared" si="18"/>
        <v>0</v>
      </c>
      <c r="R82" s="6"/>
      <c r="S82" s="57">
        <v>2069.2757009468764</v>
      </c>
      <c r="T82" s="41"/>
      <c r="U82" s="58">
        <f t="shared" si="19"/>
        <v>2069.2757009468764</v>
      </c>
      <c r="V82" s="54"/>
      <c r="W82" s="54"/>
      <c r="X82" s="50">
        <f t="shared" si="20"/>
        <v>2069.2757009468764</v>
      </c>
      <c r="Y82" s="37"/>
      <c r="Z82" s="6"/>
      <c r="AA82" s="51" t="b">
        <f t="shared" si="21"/>
        <v>0</v>
      </c>
      <c r="AB82" s="98"/>
      <c r="AC82" s="43"/>
      <c r="AD82" s="43"/>
      <c r="AE82" s="43"/>
      <c r="AF82" s="35">
        <v>0</v>
      </c>
    </row>
    <row r="83" spans="2:32" hidden="1" outlineLevel="1" x14ac:dyDescent="0.25">
      <c r="B83" s="59">
        <v>278</v>
      </c>
      <c r="C83" s="60">
        <v>49.47973108913569</v>
      </c>
      <c r="D83" s="60">
        <v>8.706801765755392</v>
      </c>
      <c r="E83" s="60">
        <v>0.26598052503032676</v>
      </c>
      <c r="F83" s="61">
        <v>68045.477360226199</v>
      </c>
      <c r="G83" s="61">
        <v>-2565.9052092370193</v>
      </c>
      <c r="H83" s="62">
        <v>-11141.35076859495</v>
      </c>
      <c r="I83" s="63">
        <v>1</v>
      </c>
      <c r="J83" s="64">
        <f t="shared" si="13"/>
        <v>-0.24888604842563639</v>
      </c>
      <c r="K83" s="65">
        <f t="shared" si="12"/>
        <v>-0.28009997361432859</v>
      </c>
      <c r="L83" s="66">
        <f t="shared" si="14"/>
        <v>-0.18673331574288574</v>
      </c>
      <c r="M83" s="67">
        <f t="shared" si="15"/>
        <v>0</v>
      </c>
      <c r="N83" s="68" t="b">
        <f t="shared" si="16"/>
        <v>0</v>
      </c>
      <c r="O83" s="66"/>
      <c r="P83" s="67">
        <f t="shared" si="17"/>
        <v>1</v>
      </c>
      <c r="Q83" s="68">
        <f t="shared" si="18"/>
        <v>1</v>
      </c>
      <c r="R83" s="69"/>
      <c r="S83" s="70">
        <v>-2963.3472747602309</v>
      </c>
      <c r="T83" s="41"/>
      <c r="U83" s="70">
        <f t="shared" si="19"/>
        <v>-2963.3472747602309</v>
      </c>
      <c r="V83" s="71"/>
      <c r="W83" s="71">
        <f>+U83</f>
        <v>-2963.3472747602309</v>
      </c>
      <c r="X83" s="50"/>
      <c r="Y83" s="37"/>
      <c r="Z83" s="6"/>
      <c r="AA83" s="51" t="b">
        <f t="shared" si="21"/>
        <v>0</v>
      </c>
      <c r="AB83" s="98"/>
      <c r="AC83" s="98"/>
      <c r="AD83" s="43"/>
      <c r="AE83" s="43"/>
      <c r="AF83" s="35">
        <v>1</v>
      </c>
    </row>
    <row r="84" spans="2:32" ht="16.5" hidden="1" outlineLevel="1" thickBot="1" x14ac:dyDescent="0.3">
      <c r="B84" s="59">
        <v>279</v>
      </c>
      <c r="C84" s="60">
        <v>32.190072818035098</v>
      </c>
      <c r="D84" s="60">
        <v>3.4551143817064021</v>
      </c>
      <c r="E84" s="60">
        <v>1.5630640428650138</v>
      </c>
      <c r="F84" s="61">
        <v>54010.326865681775</v>
      </c>
      <c r="G84" s="61">
        <v>-393.85901682598956</v>
      </c>
      <c r="H84" s="62">
        <v>-1573.4316045496219</v>
      </c>
      <c r="I84" s="72">
        <v>1</v>
      </c>
      <c r="J84" s="73">
        <f t="shared" si="13"/>
        <v>-0.16304686282652714</v>
      </c>
      <c r="K84" s="74">
        <f t="shared" si="12"/>
        <v>5.4071654558315453E-2</v>
      </c>
      <c r="L84" s="75">
        <f t="shared" si="14"/>
        <v>3.6047769705543638E-2</v>
      </c>
      <c r="M84" s="76">
        <f t="shared" si="15"/>
        <v>0</v>
      </c>
      <c r="N84" s="77" t="b">
        <f t="shared" si="16"/>
        <v>0</v>
      </c>
      <c r="O84" s="75"/>
      <c r="P84" s="76">
        <f t="shared" si="17"/>
        <v>1</v>
      </c>
      <c r="Q84" s="77">
        <f t="shared" si="18"/>
        <v>1</v>
      </c>
      <c r="R84" s="78"/>
      <c r="S84" s="79">
        <v>-8234.6647254001</v>
      </c>
      <c r="T84" s="41"/>
      <c r="U84" s="80">
        <f t="shared" si="19"/>
        <v>-8234.6647254001</v>
      </c>
      <c r="V84" s="75"/>
      <c r="W84" s="81">
        <f>+U84</f>
        <v>-8234.6647254001</v>
      </c>
      <c r="X84" s="99"/>
      <c r="Y84" s="49"/>
      <c r="Z84" s="86"/>
      <c r="AA84" s="51" t="b">
        <f t="shared" si="21"/>
        <v>0</v>
      </c>
      <c r="AB84" s="98"/>
      <c r="AC84" s="43"/>
      <c r="AD84" s="43"/>
      <c r="AE84" s="43"/>
      <c r="AF84" s="35">
        <v>1</v>
      </c>
    </row>
    <row r="85" spans="2:32" hidden="1" outlineLevel="1" x14ac:dyDescent="0.25">
      <c r="B85" s="31">
        <v>280</v>
      </c>
      <c r="C85" s="32">
        <v>36.410613767441482</v>
      </c>
      <c r="D85" s="32">
        <v>0.86794781788496067</v>
      </c>
      <c r="E85" s="32">
        <v>0.69611892829258204</v>
      </c>
      <c r="F85" s="33">
        <v>24452.658642407121</v>
      </c>
      <c r="G85" s="33">
        <v>-737.81662576675012</v>
      </c>
      <c r="H85" s="34">
        <v>-2564.8604193719307</v>
      </c>
      <c r="I85" s="82">
        <v>0</v>
      </c>
      <c r="J85" s="83">
        <f t="shared" si="13"/>
        <v>-7.0609701961162202E-2</v>
      </c>
      <c r="K85" s="46">
        <f t="shared" si="12"/>
        <v>0.4139291757409973</v>
      </c>
      <c r="L85" s="46">
        <f t="shared" si="14"/>
        <v>0.27595278382733152</v>
      </c>
      <c r="M85" s="84">
        <f t="shared" si="15"/>
        <v>0</v>
      </c>
      <c r="N85" s="85" t="b">
        <f t="shared" si="16"/>
        <v>0</v>
      </c>
      <c r="O85" s="46"/>
      <c r="P85" s="84">
        <f t="shared" si="17"/>
        <v>1</v>
      </c>
      <c r="Q85" s="85" t="b">
        <f t="shared" si="18"/>
        <v>0</v>
      </c>
      <c r="R85" s="6"/>
      <c r="S85" s="42">
        <v>803.84655302889382</v>
      </c>
      <c r="T85" s="41"/>
      <c r="U85" s="42">
        <f t="shared" si="19"/>
        <v>803.84655302889382</v>
      </c>
      <c r="V85" s="46"/>
      <c r="W85" s="46"/>
      <c r="X85" s="50">
        <f>+U85</f>
        <v>803.84655302889382</v>
      </c>
      <c r="Y85" s="49"/>
      <c r="Z85" s="86"/>
      <c r="AA85" s="51" t="b">
        <f t="shared" si="21"/>
        <v>0</v>
      </c>
      <c r="AB85" s="98"/>
      <c r="AC85" s="98"/>
      <c r="AD85" s="43"/>
      <c r="AE85" s="43"/>
      <c r="AF85" s="35">
        <v>0</v>
      </c>
    </row>
    <row r="86" spans="2:32" hidden="1" outlineLevel="1" x14ac:dyDescent="0.25">
      <c r="B86" s="31">
        <v>281</v>
      </c>
      <c r="C86" s="32">
        <v>45.189097477849536</v>
      </c>
      <c r="D86" s="32">
        <v>8.4293858383765734</v>
      </c>
      <c r="E86" s="32">
        <v>0.25332200372357211</v>
      </c>
      <c r="F86" s="33">
        <v>69448.230940647642</v>
      </c>
      <c r="G86" s="33">
        <v>-1557.3950131743181</v>
      </c>
      <c r="H86" s="34">
        <v>-7387.9584394273443</v>
      </c>
      <c r="I86" s="35">
        <v>0</v>
      </c>
      <c r="J86" s="36">
        <f t="shared" si="13"/>
        <v>-0.31817787141743242</v>
      </c>
      <c r="K86" s="37">
        <f t="shared" si="12"/>
        <v>-0.54985278110670788</v>
      </c>
      <c r="L86" s="37">
        <f t="shared" si="14"/>
        <v>-0.36656852073780527</v>
      </c>
      <c r="M86" s="38">
        <f t="shared" si="15"/>
        <v>0</v>
      </c>
      <c r="N86" s="39" t="b">
        <f t="shared" si="16"/>
        <v>0</v>
      </c>
      <c r="O86" s="37"/>
      <c r="P86" s="38">
        <f t="shared" si="17"/>
        <v>1</v>
      </c>
      <c r="Q86" s="39" t="b">
        <f t="shared" si="18"/>
        <v>0</v>
      </c>
      <c r="R86" s="6"/>
      <c r="S86" s="40">
        <v>5565.7143090096788</v>
      </c>
      <c r="T86" s="41"/>
      <c r="U86" s="42">
        <f t="shared" si="19"/>
        <v>5565.7143090096788</v>
      </c>
      <c r="V86" s="37"/>
      <c r="W86" s="37"/>
      <c r="X86" s="50">
        <f t="shared" si="20"/>
        <v>5565.7143090096788</v>
      </c>
      <c r="Y86" s="37"/>
      <c r="Z86" s="6"/>
      <c r="AA86" s="51" t="b">
        <f t="shared" si="21"/>
        <v>0</v>
      </c>
      <c r="AB86" s="98"/>
      <c r="AC86" s="43"/>
      <c r="AD86" s="43"/>
      <c r="AE86" s="43"/>
      <c r="AF86" s="35">
        <v>0</v>
      </c>
    </row>
    <row r="87" spans="2:32" hidden="1" outlineLevel="1" x14ac:dyDescent="0.25">
      <c r="B87" s="31">
        <v>282</v>
      </c>
      <c r="C87" s="32">
        <v>34.811143482953597</v>
      </c>
      <c r="D87" s="32">
        <v>17.987866938812108</v>
      </c>
      <c r="E87" s="32">
        <v>0.12869083741131354</v>
      </c>
      <c r="F87" s="33">
        <v>52717.024303783954</v>
      </c>
      <c r="G87" s="33">
        <v>-1726.7310924008123</v>
      </c>
      <c r="H87" s="34">
        <v>-10154.449299645477</v>
      </c>
      <c r="I87" s="35">
        <v>0</v>
      </c>
      <c r="J87" s="36">
        <f t="shared" si="13"/>
        <v>-0.495035127727811</v>
      </c>
      <c r="K87" s="37">
        <f t="shared" si="12"/>
        <v>-1.2383574178049284</v>
      </c>
      <c r="L87" s="37">
        <f t="shared" si="14"/>
        <v>-0.8255716118699522</v>
      </c>
      <c r="M87" s="38">
        <f t="shared" si="15"/>
        <v>0</v>
      </c>
      <c r="N87" s="39" t="b">
        <f t="shared" si="16"/>
        <v>0</v>
      </c>
      <c r="O87" s="37"/>
      <c r="P87" s="38">
        <f t="shared" si="17"/>
        <v>1</v>
      </c>
      <c r="Q87" s="39" t="b">
        <f t="shared" si="18"/>
        <v>0</v>
      </c>
      <c r="R87" s="6"/>
      <c r="S87" s="40">
        <v>3211.9204306768002</v>
      </c>
      <c r="T87" s="41"/>
      <c r="U87" s="42">
        <f t="shared" si="19"/>
        <v>3211.9204306768002</v>
      </c>
      <c r="V87" s="37"/>
      <c r="W87" s="37"/>
      <c r="X87" s="50">
        <f t="shared" si="20"/>
        <v>3211.9204306768002</v>
      </c>
      <c r="Y87" s="37"/>
      <c r="Z87" s="6"/>
      <c r="AA87" s="51" t="b">
        <f t="shared" si="21"/>
        <v>0</v>
      </c>
      <c r="AB87" s="98"/>
      <c r="AC87" s="98"/>
      <c r="AD87" s="43"/>
      <c r="AE87" s="43"/>
      <c r="AF87" s="35">
        <v>0</v>
      </c>
    </row>
    <row r="88" spans="2:32" hidden="1" outlineLevel="1" x14ac:dyDescent="0.25">
      <c r="B88" s="31">
        <v>283</v>
      </c>
      <c r="C88" s="32">
        <v>44.973538460834028</v>
      </c>
      <c r="D88" s="32">
        <v>17.072228633703908</v>
      </c>
      <c r="E88" s="32">
        <v>1.3603447155425952</v>
      </c>
      <c r="F88" s="33">
        <v>30033.417333801255</v>
      </c>
      <c r="G88" s="33">
        <v>-4352.4083479515239</v>
      </c>
      <c r="H88" s="34">
        <v>-9668.937914912136</v>
      </c>
      <c r="I88" s="35">
        <v>0</v>
      </c>
      <c r="J88" s="36">
        <f t="shared" si="13"/>
        <v>-0.27322399256217489</v>
      </c>
      <c r="K88" s="37">
        <f t="shared" si="12"/>
        <v>-0.37484749902149322</v>
      </c>
      <c r="L88" s="37">
        <f t="shared" si="14"/>
        <v>-0.24989833268099548</v>
      </c>
      <c r="M88" s="38">
        <f t="shared" si="15"/>
        <v>0</v>
      </c>
      <c r="N88" s="39" t="b">
        <f t="shared" si="16"/>
        <v>0</v>
      </c>
      <c r="O88" s="37"/>
      <c r="P88" s="38">
        <f t="shared" si="17"/>
        <v>1</v>
      </c>
      <c r="Q88" s="39" t="b">
        <f t="shared" si="18"/>
        <v>0</v>
      </c>
      <c r="R88" s="6"/>
      <c r="S88" s="40">
        <v>2451.0253725705102</v>
      </c>
      <c r="T88" s="41"/>
      <c r="U88" s="42">
        <f t="shared" si="19"/>
        <v>2451.0253725705102</v>
      </c>
      <c r="V88" s="37"/>
      <c r="W88" s="37"/>
      <c r="X88" s="50">
        <f t="shared" si="20"/>
        <v>2451.0253725705102</v>
      </c>
      <c r="Y88" s="37"/>
      <c r="Z88" s="6"/>
      <c r="AA88" s="51" t="b">
        <f t="shared" si="21"/>
        <v>0</v>
      </c>
      <c r="AB88" s="98"/>
      <c r="AC88" s="43"/>
      <c r="AD88" s="43"/>
      <c r="AE88" s="43"/>
      <c r="AF88" s="35">
        <v>0</v>
      </c>
    </row>
    <row r="89" spans="2:32" hidden="1" outlineLevel="1" x14ac:dyDescent="0.25">
      <c r="B89" s="31">
        <v>284</v>
      </c>
      <c r="C89" s="32">
        <v>31.764964047009265</v>
      </c>
      <c r="D89" s="32">
        <v>14.688058233596381</v>
      </c>
      <c r="E89" s="32">
        <v>1.1800497810863875</v>
      </c>
      <c r="F89" s="33">
        <v>27608.866888869681</v>
      </c>
      <c r="G89" s="33">
        <v>-386.67314659358487</v>
      </c>
      <c r="H89" s="34">
        <v>-1070.534846491295</v>
      </c>
      <c r="I89" s="35">
        <v>0</v>
      </c>
      <c r="J89" s="36">
        <f t="shared" si="13"/>
        <v>-0.45157731144699265</v>
      </c>
      <c r="K89" s="37">
        <f t="shared" si="12"/>
        <v>-1.0691763017210474</v>
      </c>
      <c r="L89" s="37">
        <f t="shared" si="14"/>
        <v>-0.71278420114736496</v>
      </c>
      <c r="M89" s="38">
        <f t="shared" si="15"/>
        <v>0</v>
      </c>
      <c r="N89" s="39" t="b">
        <f t="shared" si="16"/>
        <v>0</v>
      </c>
      <c r="O89" s="37"/>
      <c r="P89" s="38">
        <f t="shared" si="17"/>
        <v>1</v>
      </c>
      <c r="Q89" s="39" t="b">
        <f t="shared" si="18"/>
        <v>0</v>
      </c>
      <c r="R89" s="6"/>
      <c r="S89" s="40">
        <v>1168.0493999122068</v>
      </c>
      <c r="T89" s="41"/>
      <c r="U89" s="42">
        <f t="shared" si="19"/>
        <v>1168.0493999122068</v>
      </c>
      <c r="V89" s="37"/>
      <c r="W89" s="37"/>
      <c r="X89" s="50">
        <f t="shared" si="20"/>
        <v>1168.0493999122068</v>
      </c>
      <c r="Y89" s="37"/>
      <c r="Z89" s="6"/>
      <c r="AA89" s="51" t="b">
        <f t="shared" si="21"/>
        <v>0</v>
      </c>
      <c r="AB89" s="98"/>
      <c r="AC89" s="98"/>
      <c r="AD89" s="43"/>
      <c r="AE89" s="43"/>
      <c r="AF89" s="35">
        <v>0</v>
      </c>
    </row>
    <row r="90" spans="2:32" hidden="1" outlineLevel="1" x14ac:dyDescent="0.25">
      <c r="B90" s="31">
        <v>285</v>
      </c>
      <c r="C90" s="32">
        <v>34.692144133768089</v>
      </c>
      <c r="D90" s="32">
        <v>5.5134392913652324</v>
      </c>
      <c r="E90" s="32">
        <v>0.5990209603215132</v>
      </c>
      <c r="F90" s="33">
        <v>29259.044494154496</v>
      </c>
      <c r="G90" s="33">
        <v>-2330.2908689519504</v>
      </c>
      <c r="H90" s="34">
        <v>-5088.5912202472973</v>
      </c>
      <c r="I90" s="35">
        <v>0</v>
      </c>
      <c r="J90" s="36">
        <f t="shared" si="13"/>
        <v>-0.1061932324646436</v>
      </c>
      <c r="K90" s="37">
        <f t="shared" si="12"/>
        <v>0.27540262470854299</v>
      </c>
      <c r="L90" s="37">
        <f t="shared" si="14"/>
        <v>0.18360174980569532</v>
      </c>
      <c r="M90" s="38">
        <f t="shared" si="15"/>
        <v>0</v>
      </c>
      <c r="N90" s="39" t="b">
        <f t="shared" si="16"/>
        <v>0</v>
      </c>
      <c r="O90" s="37"/>
      <c r="P90" s="38">
        <f t="shared" si="17"/>
        <v>1</v>
      </c>
      <c r="Q90" s="39" t="b">
        <f t="shared" si="18"/>
        <v>0</v>
      </c>
      <c r="R90" s="6"/>
      <c r="S90" s="40">
        <v>3086.5108854171194</v>
      </c>
      <c r="T90" s="41"/>
      <c r="U90" s="42">
        <f t="shared" si="19"/>
        <v>3086.5108854171194</v>
      </c>
      <c r="V90" s="37"/>
      <c r="W90" s="37"/>
      <c r="X90" s="50">
        <f t="shared" si="20"/>
        <v>3086.5108854171194</v>
      </c>
      <c r="Y90" s="37"/>
      <c r="Z90" s="6"/>
      <c r="AA90" s="51" t="b">
        <f t="shared" si="21"/>
        <v>0</v>
      </c>
      <c r="AB90" s="98"/>
      <c r="AC90" s="43"/>
      <c r="AD90" s="43"/>
      <c r="AE90" s="43"/>
      <c r="AF90" s="35">
        <v>0</v>
      </c>
    </row>
    <row r="91" spans="2:32" hidden="1" outlineLevel="1" x14ac:dyDescent="0.25">
      <c r="B91" s="31">
        <v>286</v>
      </c>
      <c r="C91" s="32">
        <v>28.485214766470566</v>
      </c>
      <c r="D91" s="32">
        <v>9.1699378180334694</v>
      </c>
      <c r="E91" s="32">
        <v>1.0274496589393731</v>
      </c>
      <c r="F91" s="33">
        <v>31945.50619542013</v>
      </c>
      <c r="G91" s="33">
        <v>-1896.632228640214</v>
      </c>
      <c r="H91" s="34">
        <v>-2349.3821120702955</v>
      </c>
      <c r="I91" s="35">
        <v>0</v>
      </c>
      <c r="J91" s="36">
        <f t="shared" si="13"/>
        <v>-0.22041979540141238</v>
      </c>
      <c r="K91" s="37">
        <f t="shared" si="12"/>
        <v>-0.16928095716296443</v>
      </c>
      <c r="L91" s="37">
        <f t="shared" si="14"/>
        <v>-0.11285397144197629</v>
      </c>
      <c r="M91" s="38">
        <f t="shared" si="15"/>
        <v>0</v>
      </c>
      <c r="N91" s="39" t="b">
        <f t="shared" si="16"/>
        <v>0</v>
      </c>
      <c r="O91" s="37"/>
      <c r="P91" s="38">
        <f t="shared" si="17"/>
        <v>1</v>
      </c>
      <c r="Q91" s="39" t="b">
        <f t="shared" si="18"/>
        <v>0</v>
      </c>
      <c r="R91" s="6"/>
      <c r="S91" s="40">
        <v>3100.3529184923191</v>
      </c>
      <c r="T91" s="41"/>
      <c r="U91" s="42">
        <f t="shared" si="19"/>
        <v>3100.3529184923191</v>
      </c>
      <c r="V91" s="37"/>
      <c r="W91" s="37"/>
      <c r="X91" s="50">
        <f t="shared" si="20"/>
        <v>3100.3529184923191</v>
      </c>
      <c r="Y91" s="37"/>
      <c r="Z91" s="6"/>
      <c r="AA91" s="51" t="b">
        <f t="shared" si="21"/>
        <v>0</v>
      </c>
      <c r="AB91" s="98"/>
      <c r="AC91" s="98"/>
      <c r="AD91" s="43"/>
      <c r="AE91" s="43"/>
      <c r="AF91" s="35">
        <v>0</v>
      </c>
    </row>
    <row r="92" spans="2:32" hidden="1" outlineLevel="1" x14ac:dyDescent="0.25">
      <c r="B92" s="31">
        <v>287</v>
      </c>
      <c r="C92" s="32">
        <v>25.620189034207968</v>
      </c>
      <c r="D92" s="32">
        <v>2.7689367892717378</v>
      </c>
      <c r="E92" s="32">
        <v>9.2396942224498749E-2</v>
      </c>
      <c r="F92" s="33">
        <v>38752.839826693678</v>
      </c>
      <c r="G92" s="33">
        <v>-1646.8269039383952</v>
      </c>
      <c r="H92" s="34">
        <v>-2679.3778435592585</v>
      </c>
      <c r="I92" s="35">
        <v>0</v>
      </c>
      <c r="J92" s="36">
        <f t="shared" si="13"/>
        <v>-0.10492782567933648</v>
      </c>
      <c r="K92" s="37">
        <f t="shared" si="12"/>
        <v>0.28032884858631452</v>
      </c>
      <c r="L92" s="37">
        <f t="shared" si="14"/>
        <v>0.18688589905754302</v>
      </c>
      <c r="M92" s="38">
        <f t="shared" si="15"/>
        <v>0</v>
      </c>
      <c r="N92" s="39" t="b">
        <f t="shared" si="16"/>
        <v>0</v>
      </c>
      <c r="O92" s="37"/>
      <c r="P92" s="38">
        <f t="shared" si="17"/>
        <v>1</v>
      </c>
      <c r="Q92" s="39" t="b">
        <f t="shared" si="18"/>
        <v>0</v>
      </c>
      <c r="R92" s="6"/>
      <c r="S92" s="40">
        <v>4154.9272141421034</v>
      </c>
      <c r="T92" s="41"/>
      <c r="U92" s="42">
        <f t="shared" si="19"/>
        <v>4154.9272141421034</v>
      </c>
      <c r="V92" s="37"/>
      <c r="W92" s="37"/>
      <c r="X92" s="50">
        <f t="shared" si="20"/>
        <v>4154.9272141421034</v>
      </c>
      <c r="Y92" s="37"/>
      <c r="Z92" s="6"/>
      <c r="AA92" s="51" t="b">
        <f t="shared" si="21"/>
        <v>0</v>
      </c>
      <c r="AB92" s="98"/>
      <c r="AC92" s="43"/>
      <c r="AD92" s="43"/>
      <c r="AE92" s="43"/>
      <c r="AF92" s="35">
        <v>0</v>
      </c>
    </row>
    <row r="93" spans="2:32" hidden="1" outlineLevel="1" x14ac:dyDescent="0.25">
      <c r="B93" s="31">
        <v>288</v>
      </c>
      <c r="C93" s="32">
        <v>34.326748353273437</v>
      </c>
      <c r="D93" s="32">
        <v>9.2825482203791516</v>
      </c>
      <c r="E93" s="32">
        <v>1.8408536088673917</v>
      </c>
      <c r="F93" s="33">
        <v>33107.876808144778</v>
      </c>
      <c r="G93" s="33">
        <v>-112.41191500265171</v>
      </c>
      <c r="H93" s="34">
        <v>-1512.7525659103474</v>
      </c>
      <c r="I93" s="35">
        <v>0</v>
      </c>
      <c r="J93" s="36">
        <f t="shared" si="13"/>
        <v>-0.29313765009442949</v>
      </c>
      <c r="K93" s="37">
        <f t="shared" si="12"/>
        <v>-0.45237129324182207</v>
      </c>
      <c r="L93" s="37">
        <f t="shared" si="14"/>
        <v>-0.30158086216121471</v>
      </c>
      <c r="M93" s="38">
        <f t="shared" si="15"/>
        <v>0</v>
      </c>
      <c r="N93" s="39" t="b">
        <f t="shared" si="16"/>
        <v>0</v>
      </c>
      <c r="O93" s="37"/>
      <c r="P93" s="38">
        <f t="shared" si="17"/>
        <v>1</v>
      </c>
      <c r="Q93" s="39" t="b">
        <f t="shared" si="18"/>
        <v>0</v>
      </c>
      <c r="R93" s="6"/>
      <c r="S93" s="40">
        <v>-1134.9295554208009</v>
      </c>
      <c r="T93" s="41"/>
      <c r="U93" s="42">
        <f t="shared" si="19"/>
        <v>-1134.9295554208009</v>
      </c>
      <c r="V93" s="37"/>
      <c r="W93" s="37"/>
      <c r="X93" s="50"/>
      <c r="Y93" s="49">
        <f>+U93</f>
        <v>-1134.9295554208009</v>
      </c>
      <c r="Z93" s="86"/>
      <c r="AA93" s="51" t="b">
        <f t="shared" si="21"/>
        <v>0</v>
      </c>
      <c r="AB93" s="98"/>
      <c r="AC93" s="98"/>
      <c r="AD93" s="43"/>
      <c r="AE93" s="43"/>
      <c r="AF93" s="35">
        <v>0</v>
      </c>
    </row>
    <row r="94" spans="2:32" hidden="1" outlineLevel="1" x14ac:dyDescent="0.25">
      <c r="B94" s="31">
        <v>289</v>
      </c>
      <c r="C94" s="32">
        <v>37.799145698531674</v>
      </c>
      <c r="D94" s="32">
        <v>0.14163727118369263</v>
      </c>
      <c r="E94" s="32">
        <v>1.2141851054753612</v>
      </c>
      <c r="F94" s="33">
        <v>26062.034865529535</v>
      </c>
      <c r="G94" s="33">
        <v>-472.04220646818084</v>
      </c>
      <c r="H94" s="34">
        <v>-3531.8364580568186</v>
      </c>
      <c r="I94" s="35">
        <v>0</v>
      </c>
      <c r="J94" s="36">
        <f t="shared" si="13"/>
        <v>-3.3231204747135382E-2</v>
      </c>
      <c r="K94" s="37">
        <f t="shared" si="12"/>
        <v>0.55944352545760978</v>
      </c>
      <c r="L94" s="37">
        <f t="shared" si="14"/>
        <v>0.37296235030507319</v>
      </c>
      <c r="M94" s="38">
        <f t="shared" si="15"/>
        <v>1</v>
      </c>
      <c r="N94" s="39" t="b">
        <f t="shared" si="16"/>
        <v>0</v>
      </c>
      <c r="O94" s="37"/>
      <c r="P94" s="38">
        <f t="shared" si="17"/>
        <v>0</v>
      </c>
      <c r="Q94" s="39" t="b">
        <f t="shared" si="18"/>
        <v>0</v>
      </c>
      <c r="R94" s="6"/>
      <c r="S94" s="40">
        <v>1575.3160302120991</v>
      </c>
      <c r="T94" s="41"/>
      <c r="U94" s="42">
        <f t="shared" si="19"/>
        <v>0</v>
      </c>
      <c r="V94" s="43"/>
      <c r="W94" s="43"/>
      <c r="X94" s="48"/>
      <c r="Y94" s="43"/>
      <c r="Z94" s="6"/>
      <c r="AA94" s="40">
        <f t="shared" si="21"/>
        <v>1575.3160302120991</v>
      </c>
      <c r="AB94" s="49">
        <f t="shared" si="11"/>
        <v>1575.3160302120991</v>
      </c>
      <c r="AC94" s="37"/>
      <c r="AD94" s="37"/>
      <c r="AE94" s="37"/>
      <c r="AF94" s="35">
        <v>0</v>
      </c>
    </row>
    <row r="95" spans="2:32" hidden="1" outlineLevel="1" x14ac:dyDescent="0.25">
      <c r="B95" s="31">
        <v>290</v>
      </c>
      <c r="C95" s="32">
        <v>27.850834301334032</v>
      </c>
      <c r="D95" s="32">
        <v>5.7243647697738087</v>
      </c>
      <c r="E95" s="32">
        <v>0.48744705272022087</v>
      </c>
      <c r="F95" s="33">
        <v>59483.965917379144</v>
      </c>
      <c r="G95" s="33">
        <v>-4055.2247510784669</v>
      </c>
      <c r="H95" s="34">
        <v>-18060.960562998669</v>
      </c>
      <c r="I95" s="35">
        <v>0</v>
      </c>
      <c r="J95" s="36">
        <f t="shared" si="13"/>
        <v>6.0605924251137845E-2</v>
      </c>
      <c r="K95" s="37">
        <f t="shared" si="12"/>
        <v>0.92475111734050364</v>
      </c>
      <c r="L95" s="37">
        <f t="shared" si="14"/>
        <v>0.61650074489366913</v>
      </c>
      <c r="M95" s="38">
        <f t="shared" si="15"/>
        <v>1</v>
      </c>
      <c r="N95" s="39" t="b">
        <f t="shared" si="16"/>
        <v>0</v>
      </c>
      <c r="O95" s="37"/>
      <c r="P95" s="38">
        <f t="shared" si="17"/>
        <v>0</v>
      </c>
      <c r="Q95" s="39" t="b">
        <f t="shared" si="18"/>
        <v>0</v>
      </c>
      <c r="R95" s="6"/>
      <c r="S95" s="40">
        <v>6298.0553530527277</v>
      </c>
      <c r="T95" s="41"/>
      <c r="U95" s="42">
        <f t="shared" si="19"/>
        <v>0</v>
      </c>
      <c r="V95" s="43"/>
      <c r="W95" s="43"/>
      <c r="X95" s="48"/>
      <c r="Y95" s="43"/>
      <c r="Z95" s="6"/>
      <c r="AA95" s="40">
        <f t="shared" si="21"/>
        <v>6298.0553530527277</v>
      </c>
      <c r="AB95" s="49">
        <f t="shared" si="11"/>
        <v>6298.0553530527277</v>
      </c>
      <c r="AC95" s="49"/>
      <c r="AD95" s="37"/>
      <c r="AE95" s="37"/>
      <c r="AF95" s="35">
        <v>0</v>
      </c>
    </row>
    <row r="96" spans="2:32" hidden="1" outlineLevel="1" x14ac:dyDescent="0.25">
      <c r="B96" s="59">
        <v>291</v>
      </c>
      <c r="C96" s="60">
        <v>17.013479400149357</v>
      </c>
      <c r="D96" s="60">
        <v>0.67059538342707259</v>
      </c>
      <c r="E96" s="60">
        <v>0.72489663719649666</v>
      </c>
      <c r="F96" s="61">
        <v>18195.422814578211</v>
      </c>
      <c r="G96" s="61">
        <v>-1001.4246787205354</v>
      </c>
      <c r="H96" s="62">
        <v>-2136.1915732733005</v>
      </c>
      <c r="I96" s="35">
        <v>1</v>
      </c>
      <c r="J96" s="36">
        <f t="shared" si="13"/>
        <v>9.5473939527858653E-3</v>
      </c>
      <c r="K96" s="97">
        <f t="shared" si="12"/>
        <v>0.72598045004191258</v>
      </c>
      <c r="L96" s="37">
        <f t="shared" si="14"/>
        <v>0.48398696669460839</v>
      </c>
      <c r="M96" s="38">
        <f t="shared" si="15"/>
        <v>1</v>
      </c>
      <c r="N96" s="39">
        <f t="shared" si="16"/>
        <v>1</v>
      </c>
      <c r="O96" s="37"/>
      <c r="P96" s="38">
        <f t="shared" si="17"/>
        <v>0</v>
      </c>
      <c r="Q96" s="39" t="b">
        <f t="shared" si="18"/>
        <v>0</v>
      </c>
      <c r="R96" s="6"/>
      <c r="S96" s="40">
        <v>-7700.9799089361377</v>
      </c>
      <c r="T96" s="41"/>
      <c r="U96" s="42">
        <f t="shared" si="19"/>
        <v>0</v>
      </c>
      <c r="V96" s="43"/>
      <c r="W96" s="43"/>
      <c r="X96" s="48"/>
      <c r="Y96" s="43"/>
      <c r="Z96" s="6"/>
      <c r="AA96" s="40">
        <f t="shared" si="21"/>
        <v>-7700.9799089361377</v>
      </c>
      <c r="AD96" s="49"/>
      <c r="AE96" s="49">
        <f>+AA96</f>
        <v>-7700.9799089361377</v>
      </c>
      <c r="AF96" s="35">
        <v>1</v>
      </c>
    </row>
    <row r="97" spans="2:32" hidden="1" outlineLevel="1" x14ac:dyDescent="0.25">
      <c r="B97" s="31">
        <v>292</v>
      </c>
      <c r="C97" s="32">
        <v>39.682571255794919</v>
      </c>
      <c r="D97" s="32">
        <v>20.884906783913291</v>
      </c>
      <c r="E97" s="32">
        <v>1.3031854717141773</v>
      </c>
      <c r="F97" s="33">
        <v>75202.166409383557</v>
      </c>
      <c r="G97" s="33">
        <v>-13973.701973779895</v>
      </c>
      <c r="H97" s="34">
        <v>-17536.548645179748</v>
      </c>
      <c r="I97" s="35">
        <v>0</v>
      </c>
      <c r="J97" s="36">
        <f t="shared" si="13"/>
        <v>9.3666391432952384E-2</v>
      </c>
      <c r="K97" s="37">
        <f t="shared" si="12"/>
        <v>1.0534553923075518</v>
      </c>
      <c r="L97" s="37">
        <f t="shared" si="14"/>
        <v>0.70230359487170124</v>
      </c>
      <c r="M97" s="38">
        <f t="shared" si="15"/>
        <v>1</v>
      </c>
      <c r="N97" s="39" t="b">
        <f t="shared" si="16"/>
        <v>0</v>
      </c>
      <c r="O97" s="37"/>
      <c r="P97" s="38">
        <f t="shared" si="17"/>
        <v>0</v>
      </c>
      <c r="Q97" s="39" t="b">
        <f t="shared" si="18"/>
        <v>0</v>
      </c>
      <c r="R97" s="6"/>
      <c r="S97" s="40">
        <v>9901.1944019415532</v>
      </c>
      <c r="T97" s="41"/>
      <c r="U97" s="42">
        <f t="shared" si="19"/>
        <v>0</v>
      </c>
      <c r="V97" s="43"/>
      <c r="W97" s="43"/>
      <c r="X97" s="48"/>
      <c r="Y97" s="43"/>
      <c r="Z97" s="6"/>
      <c r="AA97" s="40">
        <f t="shared" si="21"/>
        <v>9901.1944019415532</v>
      </c>
      <c r="AB97" s="49">
        <f t="shared" si="11"/>
        <v>9901.1944019415532</v>
      </c>
      <c r="AC97" s="49"/>
      <c r="AD97" s="37"/>
      <c r="AE97" s="37"/>
      <c r="AF97" s="35">
        <v>0</v>
      </c>
    </row>
    <row r="98" spans="2:32" hidden="1" outlineLevel="1" x14ac:dyDescent="0.25">
      <c r="B98" s="31">
        <v>293</v>
      </c>
      <c r="C98" s="32">
        <v>34.752827111124581</v>
      </c>
      <c r="D98" s="32">
        <v>8.690012187785527</v>
      </c>
      <c r="E98" s="32">
        <v>1.7803065286063755</v>
      </c>
      <c r="F98" s="33">
        <v>45687.945311392745</v>
      </c>
      <c r="G98" s="33">
        <v>-2364.2557872586622</v>
      </c>
      <c r="H98" s="34">
        <v>-5004.3073667063063</v>
      </c>
      <c r="I98" s="35">
        <v>0</v>
      </c>
      <c r="J98" s="36">
        <f t="shared" si="13"/>
        <v>-0.1603493426233748</v>
      </c>
      <c r="K98" s="37">
        <f t="shared" si="12"/>
        <v>6.4573090610213088E-2</v>
      </c>
      <c r="L98" s="37">
        <f t="shared" si="14"/>
        <v>4.3048727073475394E-2</v>
      </c>
      <c r="M98" s="38">
        <f t="shared" si="15"/>
        <v>0</v>
      </c>
      <c r="N98" s="39" t="b">
        <f t="shared" si="16"/>
        <v>0</v>
      </c>
      <c r="O98" s="37"/>
      <c r="P98" s="38">
        <f t="shared" si="17"/>
        <v>1</v>
      </c>
      <c r="Q98" s="39" t="b">
        <f t="shared" si="18"/>
        <v>0</v>
      </c>
      <c r="R98" s="6"/>
      <c r="S98" s="40">
        <v>5228.4943169202761</v>
      </c>
      <c r="T98" s="41"/>
      <c r="U98" s="42">
        <f t="shared" si="19"/>
        <v>5228.4943169202761</v>
      </c>
      <c r="V98" s="37"/>
      <c r="W98" s="37"/>
      <c r="X98" s="50">
        <f t="shared" si="20"/>
        <v>5228.4943169202761</v>
      </c>
      <c r="Y98" s="37"/>
      <c r="Z98" s="6"/>
      <c r="AA98" s="51" t="b">
        <f t="shared" si="21"/>
        <v>0</v>
      </c>
      <c r="AB98" s="98"/>
      <c r="AC98" s="98"/>
      <c r="AD98" s="43"/>
      <c r="AE98" s="43"/>
      <c r="AF98" s="35">
        <v>0</v>
      </c>
    </row>
    <row r="99" spans="2:32" hidden="1" outlineLevel="1" x14ac:dyDescent="0.25">
      <c r="B99" s="31">
        <v>294</v>
      </c>
      <c r="C99" s="32">
        <v>26.084490058807255</v>
      </c>
      <c r="D99" s="32">
        <v>2.3802020611798795</v>
      </c>
      <c r="E99" s="32">
        <v>0.95212372891453956</v>
      </c>
      <c r="F99" s="33">
        <v>22707.291274419535</v>
      </c>
      <c r="G99" s="33">
        <v>-1540.8467847589486</v>
      </c>
      <c r="H99" s="34">
        <v>361.04631332880922</v>
      </c>
      <c r="I99" s="35">
        <v>0</v>
      </c>
      <c r="J99" s="36">
        <f t="shared" si="13"/>
        <v>-5.8038030401349576E-2</v>
      </c>
      <c r="K99" s="37">
        <f t="shared" si="12"/>
        <v>0.46287064605753186</v>
      </c>
      <c r="L99" s="37">
        <f t="shared" si="14"/>
        <v>0.30858043070502122</v>
      </c>
      <c r="M99" s="38">
        <f t="shared" si="15"/>
        <v>1</v>
      </c>
      <c r="N99" s="39" t="b">
        <f t="shared" si="16"/>
        <v>0</v>
      </c>
      <c r="O99" s="37"/>
      <c r="P99" s="38">
        <f t="shared" si="17"/>
        <v>0</v>
      </c>
      <c r="Q99" s="39" t="b">
        <f t="shared" si="18"/>
        <v>0</v>
      </c>
      <c r="R99" s="6"/>
      <c r="S99" s="40">
        <v>2128.6765814563942</v>
      </c>
      <c r="T99" s="41"/>
      <c r="U99" s="42">
        <f t="shared" si="19"/>
        <v>0</v>
      </c>
      <c r="V99" s="43"/>
      <c r="W99" s="43"/>
      <c r="X99" s="48"/>
      <c r="Y99" s="43"/>
      <c r="Z99" s="6"/>
      <c r="AA99" s="40">
        <f t="shared" si="21"/>
        <v>2128.6765814563942</v>
      </c>
      <c r="AB99" s="49">
        <f t="shared" si="11"/>
        <v>2128.6765814563942</v>
      </c>
      <c r="AC99" s="49"/>
      <c r="AD99" s="37"/>
      <c r="AE99" s="37"/>
      <c r="AF99" s="35">
        <v>0</v>
      </c>
    </row>
    <row r="100" spans="2:32" hidden="1" outlineLevel="1" x14ac:dyDescent="0.25">
      <c r="B100" s="31">
        <v>295</v>
      </c>
      <c r="C100" s="32">
        <v>42.039620144188774</v>
      </c>
      <c r="D100" s="32">
        <v>7.530809030545548</v>
      </c>
      <c r="E100" s="32">
        <v>0.45171556584279693</v>
      </c>
      <c r="F100" s="33">
        <v>22080.009072280191</v>
      </c>
      <c r="G100" s="33">
        <v>-400.91506684516924</v>
      </c>
      <c r="H100" s="34">
        <v>-1754.0829936566938</v>
      </c>
      <c r="I100" s="35">
        <v>0</v>
      </c>
      <c r="J100" s="36">
        <f t="shared" si="13"/>
        <v>-0.30323650673862984</v>
      </c>
      <c r="K100" s="37">
        <f t="shared" si="12"/>
        <v>-0.49168610434960097</v>
      </c>
      <c r="L100" s="37">
        <f t="shared" si="14"/>
        <v>-0.32779073623306731</v>
      </c>
      <c r="M100" s="38">
        <f t="shared" si="15"/>
        <v>0</v>
      </c>
      <c r="N100" s="39" t="b">
        <f t="shared" si="16"/>
        <v>0</v>
      </c>
      <c r="O100" s="37"/>
      <c r="P100" s="38">
        <f t="shared" si="17"/>
        <v>1</v>
      </c>
      <c r="Q100" s="39" t="b">
        <f t="shared" si="18"/>
        <v>0</v>
      </c>
      <c r="R100" s="6"/>
      <c r="S100" s="40">
        <v>647.720351604249</v>
      </c>
      <c r="T100" s="41"/>
      <c r="U100" s="42">
        <f t="shared" si="19"/>
        <v>647.720351604249</v>
      </c>
      <c r="V100" s="37"/>
      <c r="W100" s="37"/>
      <c r="X100" s="50">
        <f t="shared" si="20"/>
        <v>647.720351604249</v>
      </c>
      <c r="Y100" s="37"/>
      <c r="Z100" s="6"/>
      <c r="AA100" s="51" t="b">
        <f t="shared" si="21"/>
        <v>0</v>
      </c>
      <c r="AB100" s="98"/>
      <c r="AC100" s="98"/>
      <c r="AD100" s="43"/>
      <c r="AE100" s="43"/>
      <c r="AF100" s="35">
        <v>0</v>
      </c>
    </row>
    <row r="101" spans="2:32" hidden="1" outlineLevel="1" x14ac:dyDescent="0.25">
      <c r="B101" s="31">
        <v>296</v>
      </c>
      <c r="C101" s="32">
        <v>36.85936294043573</v>
      </c>
      <c r="D101" s="32">
        <v>15.01738439148939</v>
      </c>
      <c r="E101" s="32">
        <v>0.70254984138283982</v>
      </c>
      <c r="F101" s="33">
        <v>40213.306075290726</v>
      </c>
      <c r="G101" s="33">
        <v>-5712.0553758574133</v>
      </c>
      <c r="H101" s="34">
        <v>-8996.958971262593</v>
      </c>
      <c r="I101" s="35">
        <v>0</v>
      </c>
      <c r="J101" s="36">
        <f t="shared" si="13"/>
        <v>-0.18757770036534538</v>
      </c>
      <c r="K101" s="37">
        <f t="shared" si="12"/>
        <v>-4.1426804141770031E-2</v>
      </c>
      <c r="L101" s="37">
        <f t="shared" si="14"/>
        <v>-2.7617869427846688E-2</v>
      </c>
      <c r="M101" s="38">
        <f t="shared" si="15"/>
        <v>0</v>
      </c>
      <c r="N101" s="39" t="b">
        <f t="shared" si="16"/>
        <v>0</v>
      </c>
      <c r="O101" s="37"/>
      <c r="P101" s="38">
        <f t="shared" si="17"/>
        <v>1</v>
      </c>
      <c r="Q101" s="39" t="b">
        <f t="shared" si="18"/>
        <v>0</v>
      </c>
      <c r="R101" s="6"/>
      <c r="S101" s="40">
        <v>4516.5880547013548</v>
      </c>
      <c r="T101" s="41"/>
      <c r="U101" s="42">
        <f t="shared" si="19"/>
        <v>4516.5880547013548</v>
      </c>
      <c r="V101" s="37"/>
      <c r="W101" s="37"/>
      <c r="X101" s="50">
        <f t="shared" si="20"/>
        <v>4516.5880547013548</v>
      </c>
      <c r="Y101" s="37"/>
      <c r="Z101" s="6"/>
      <c r="AA101" s="51" t="b">
        <f t="shared" si="21"/>
        <v>0</v>
      </c>
      <c r="AB101" s="98"/>
      <c r="AC101" s="98"/>
      <c r="AD101" s="43"/>
      <c r="AE101" s="43"/>
      <c r="AF101" s="35">
        <v>0</v>
      </c>
    </row>
    <row r="102" spans="2:32" hidden="1" outlineLevel="1" x14ac:dyDescent="0.25">
      <c r="B102" s="31">
        <v>297</v>
      </c>
      <c r="C102" s="32">
        <v>37.647227694032708</v>
      </c>
      <c r="D102" s="32">
        <v>15.01483205681256</v>
      </c>
      <c r="E102" s="32">
        <v>0.62904322188556783</v>
      </c>
      <c r="F102" s="33">
        <v>35803.385349357457</v>
      </c>
      <c r="G102" s="33">
        <v>-899.61307170206885</v>
      </c>
      <c r="H102" s="34">
        <v>-3194.2161395279454</v>
      </c>
      <c r="I102" s="35">
        <v>0</v>
      </c>
      <c r="J102" s="36">
        <f t="shared" si="13"/>
        <v>-0.47425570735060524</v>
      </c>
      <c r="K102" s="37">
        <f t="shared" ref="K102:K133" si="22">STANDARDIZE(+J102,J$208,J$209)</f>
        <v>-1.1574632120704471</v>
      </c>
      <c r="L102" s="37">
        <f t="shared" si="14"/>
        <v>-0.77164214138029807</v>
      </c>
      <c r="M102" s="38">
        <f t="shared" si="15"/>
        <v>0</v>
      </c>
      <c r="N102" s="39" t="b">
        <f t="shared" si="16"/>
        <v>0</v>
      </c>
      <c r="O102" s="37"/>
      <c r="P102" s="38">
        <f t="shared" si="17"/>
        <v>1</v>
      </c>
      <c r="Q102" s="39" t="b">
        <f t="shared" si="18"/>
        <v>0</v>
      </c>
      <c r="R102" s="6"/>
      <c r="S102" s="40">
        <v>1902.7555567670411</v>
      </c>
      <c r="T102" s="41"/>
      <c r="U102" s="42">
        <f t="shared" si="19"/>
        <v>1902.7555567670411</v>
      </c>
      <c r="V102" s="37"/>
      <c r="W102" s="37"/>
      <c r="X102" s="50">
        <f t="shared" si="20"/>
        <v>1902.7555567670411</v>
      </c>
      <c r="Y102" s="37"/>
      <c r="Z102" s="6"/>
      <c r="AA102" s="51" t="b">
        <f t="shared" si="21"/>
        <v>0</v>
      </c>
      <c r="AB102" s="98"/>
      <c r="AC102" s="98"/>
      <c r="AD102" s="43"/>
      <c r="AE102" s="43"/>
      <c r="AF102" s="35">
        <v>0</v>
      </c>
    </row>
    <row r="103" spans="2:32" hidden="1" outlineLevel="1" x14ac:dyDescent="0.25">
      <c r="B103" s="31">
        <v>298</v>
      </c>
      <c r="C103" s="32">
        <v>32.680401514354607</v>
      </c>
      <c r="D103" s="32">
        <v>12.317331334304058</v>
      </c>
      <c r="E103" s="32">
        <v>0.25623707383184458</v>
      </c>
      <c r="F103" s="33">
        <v>39620.74123963873</v>
      </c>
      <c r="G103" s="33">
        <v>-335.01755674797369</v>
      </c>
      <c r="H103" s="34">
        <v>-1878.1916940849771</v>
      </c>
      <c r="I103" s="35">
        <v>0</v>
      </c>
      <c r="J103" s="36">
        <f t="shared" si="13"/>
        <v>-0.45220503105404763</v>
      </c>
      <c r="K103" s="37">
        <f t="shared" si="22"/>
        <v>-1.0716200118012562</v>
      </c>
      <c r="L103" s="37">
        <f t="shared" si="14"/>
        <v>-0.71441334120083744</v>
      </c>
      <c r="M103" s="38">
        <f t="shared" si="15"/>
        <v>0</v>
      </c>
      <c r="N103" s="39" t="b">
        <f t="shared" si="16"/>
        <v>0</v>
      </c>
      <c r="O103" s="37"/>
      <c r="P103" s="38">
        <f t="shared" si="17"/>
        <v>1</v>
      </c>
      <c r="Q103" s="39" t="b">
        <f t="shared" si="18"/>
        <v>0</v>
      </c>
      <c r="R103" s="6"/>
      <c r="S103" s="40">
        <v>271.05742314522922</v>
      </c>
      <c r="T103" s="41"/>
      <c r="U103" s="42">
        <f t="shared" si="19"/>
        <v>271.05742314522922</v>
      </c>
      <c r="V103" s="37"/>
      <c r="W103" s="37"/>
      <c r="X103" s="50">
        <f t="shared" si="20"/>
        <v>271.05742314522922</v>
      </c>
      <c r="Y103" s="37"/>
      <c r="Z103" s="6"/>
      <c r="AA103" s="51" t="b">
        <f t="shared" si="21"/>
        <v>0</v>
      </c>
      <c r="AB103" s="98"/>
      <c r="AC103" s="98"/>
      <c r="AD103" s="43"/>
      <c r="AE103" s="43"/>
      <c r="AF103" s="35">
        <v>0</v>
      </c>
    </row>
    <row r="104" spans="2:32" hidden="1" outlineLevel="1" x14ac:dyDescent="0.25">
      <c r="B104" s="31">
        <v>299</v>
      </c>
      <c r="C104" s="32">
        <v>37.330123445175317</v>
      </c>
      <c r="D104" s="32">
        <v>23.029017498370042</v>
      </c>
      <c r="E104" s="32">
        <v>0.69904727978783587</v>
      </c>
      <c r="F104" s="33">
        <v>94114.469669736776</v>
      </c>
      <c r="G104" s="33">
        <v>-1187.0008223276307</v>
      </c>
      <c r="H104" s="34">
        <v>-24603.203635011621</v>
      </c>
      <c r="I104" s="35">
        <v>0</v>
      </c>
      <c r="J104" s="36">
        <f t="shared" si="13"/>
        <v>-0.5653419143191124</v>
      </c>
      <c r="K104" s="37">
        <f t="shared" si="22"/>
        <v>-1.512061474790362</v>
      </c>
      <c r="L104" s="37">
        <f t="shared" si="14"/>
        <v>-1.0080409831935746</v>
      </c>
      <c r="M104" s="38">
        <f t="shared" si="15"/>
        <v>0</v>
      </c>
      <c r="N104" s="39" t="b">
        <f t="shared" si="16"/>
        <v>0</v>
      </c>
      <c r="O104" s="37"/>
      <c r="P104" s="38">
        <f t="shared" si="17"/>
        <v>1</v>
      </c>
      <c r="Q104" s="39" t="b">
        <f t="shared" si="18"/>
        <v>0</v>
      </c>
      <c r="R104" s="6"/>
      <c r="S104" s="40">
        <v>5746.6327724751627</v>
      </c>
      <c r="T104" s="41"/>
      <c r="U104" s="42">
        <f t="shared" si="19"/>
        <v>5746.6327724751627</v>
      </c>
      <c r="V104" s="37"/>
      <c r="W104" s="37"/>
      <c r="X104" s="50">
        <f t="shared" si="20"/>
        <v>5746.6327724751627</v>
      </c>
      <c r="Y104" s="37"/>
      <c r="Z104" s="6"/>
      <c r="AA104" s="51" t="b">
        <f t="shared" si="21"/>
        <v>0</v>
      </c>
      <c r="AB104" s="98"/>
      <c r="AC104" s="98"/>
      <c r="AD104" s="43"/>
      <c r="AE104" s="43"/>
      <c r="AF104" s="35">
        <v>0</v>
      </c>
    </row>
    <row r="105" spans="2:32" hidden="1" outlineLevel="1" x14ac:dyDescent="0.25">
      <c r="B105" s="31">
        <v>300</v>
      </c>
      <c r="C105" s="32">
        <v>32.178508338951595</v>
      </c>
      <c r="D105" s="32">
        <v>5.4502119561979008</v>
      </c>
      <c r="E105" s="32">
        <v>2.0078647309409514</v>
      </c>
      <c r="F105" s="33">
        <v>55883.155792086887</v>
      </c>
      <c r="G105" s="33">
        <v>-884.02611140944828</v>
      </c>
      <c r="H105" s="34">
        <v>-2477.2900007045973</v>
      </c>
      <c r="I105" s="35">
        <v>0</v>
      </c>
      <c r="J105" s="36">
        <f t="shared" si="13"/>
        <v>-0.16569232790340754</v>
      </c>
      <c r="K105" s="37">
        <f t="shared" si="22"/>
        <v>4.3772868918110504E-2</v>
      </c>
      <c r="L105" s="37">
        <f t="shared" si="14"/>
        <v>2.918191261207367E-2</v>
      </c>
      <c r="M105" s="38">
        <f t="shared" si="15"/>
        <v>0</v>
      </c>
      <c r="N105" s="39" t="b">
        <f t="shared" si="16"/>
        <v>0</v>
      </c>
      <c r="O105" s="37"/>
      <c r="P105" s="38">
        <f t="shared" si="17"/>
        <v>1</v>
      </c>
      <c r="Q105" s="39" t="b">
        <f t="shared" si="18"/>
        <v>0</v>
      </c>
      <c r="R105" s="6"/>
      <c r="S105" s="40">
        <v>3523.3561004156154</v>
      </c>
      <c r="T105" s="41"/>
      <c r="U105" s="42">
        <f t="shared" si="19"/>
        <v>3523.3561004156154</v>
      </c>
      <c r="V105" s="37"/>
      <c r="W105" s="37"/>
      <c r="X105" s="50">
        <f t="shared" si="20"/>
        <v>3523.3561004156154</v>
      </c>
      <c r="Y105" s="37"/>
      <c r="Z105" s="6"/>
      <c r="AA105" s="51" t="b">
        <f t="shared" si="21"/>
        <v>0</v>
      </c>
      <c r="AB105" s="98"/>
      <c r="AC105" s="98"/>
      <c r="AD105" s="43"/>
      <c r="AE105" s="43"/>
      <c r="AF105" s="35">
        <v>0</v>
      </c>
    </row>
    <row r="106" spans="2:32" hidden="1" outlineLevel="1" x14ac:dyDescent="0.25">
      <c r="B106" s="31">
        <v>301</v>
      </c>
      <c r="C106" s="32">
        <v>47.491248185820687</v>
      </c>
      <c r="D106" s="32">
        <v>1.5618465687200853</v>
      </c>
      <c r="E106" s="32">
        <v>0.15896837464603694</v>
      </c>
      <c r="F106" s="33">
        <v>31968.803823720878</v>
      </c>
      <c r="G106" s="33">
        <v>-943.97703860183867</v>
      </c>
      <c r="H106" s="34">
        <v>-986.7515793874461</v>
      </c>
      <c r="I106" s="35">
        <v>0</v>
      </c>
      <c r="J106" s="36">
        <f t="shared" si="13"/>
        <v>-0.16764369461226267</v>
      </c>
      <c r="K106" s="37">
        <f t="shared" si="22"/>
        <v>3.6176205626062947E-2</v>
      </c>
      <c r="L106" s="37">
        <f t="shared" si="14"/>
        <v>2.4117470417375299E-2</v>
      </c>
      <c r="M106" s="38">
        <f t="shared" si="15"/>
        <v>0</v>
      </c>
      <c r="N106" s="39" t="b">
        <f t="shared" si="16"/>
        <v>0</v>
      </c>
      <c r="O106" s="37"/>
      <c r="P106" s="38">
        <f t="shared" si="17"/>
        <v>1</v>
      </c>
      <c r="Q106" s="39" t="b">
        <f t="shared" si="18"/>
        <v>0</v>
      </c>
      <c r="R106" s="6"/>
      <c r="S106" s="40">
        <v>1363.1009774212366</v>
      </c>
      <c r="T106" s="41"/>
      <c r="U106" s="42">
        <f t="shared" si="19"/>
        <v>1363.1009774212366</v>
      </c>
      <c r="V106" s="37"/>
      <c r="W106" s="37"/>
      <c r="X106" s="50">
        <f t="shared" si="20"/>
        <v>1363.1009774212366</v>
      </c>
      <c r="Y106" s="37"/>
      <c r="Z106" s="6"/>
      <c r="AA106" s="51" t="b">
        <f t="shared" si="21"/>
        <v>0</v>
      </c>
      <c r="AB106" s="98"/>
      <c r="AC106" s="98"/>
      <c r="AD106" s="43"/>
      <c r="AE106" s="43"/>
      <c r="AF106" s="35">
        <v>0</v>
      </c>
    </row>
    <row r="107" spans="2:32" hidden="1" outlineLevel="1" x14ac:dyDescent="0.25">
      <c r="B107" s="31">
        <v>302</v>
      </c>
      <c r="C107" s="32">
        <v>26.638243299310624</v>
      </c>
      <c r="D107" s="32">
        <v>2.6174452622449094</v>
      </c>
      <c r="E107" s="32">
        <v>2.3005609249708425</v>
      </c>
      <c r="F107" s="33">
        <v>24191.978666367981</v>
      </c>
      <c r="G107" s="33">
        <v>-757.59096304343598</v>
      </c>
      <c r="H107" s="34">
        <v>-1264.9306911100712</v>
      </c>
      <c r="I107" s="35">
        <v>0</v>
      </c>
      <c r="J107" s="36">
        <f t="shared" si="13"/>
        <v>-1.9595523275632243E-2</v>
      </c>
      <c r="K107" s="37">
        <f t="shared" si="22"/>
        <v>0.61252718237691584</v>
      </c>
      <c r="L107" s="37">
        <f t="shared" si="14"/>
        <v>0.40835145491794389</v>
      </c>
      <c r="M107" s="38">
        <f t="shared" si="15"/>
        <v>1</v>
      </c>
      <c r="N107" s="39" t="b">
        <f t="shared" si="16"/>
        <v>0</v>
      </c>
      <c r="O107" s="37"/>
      <c r="P107" s="38">
        <f t="shared" si="17"/>
        <v>0</v>
      </c>
      <c r="Q107" s="39" t="b">
        <f t="shared" si="18"/>
        <v>0</v>
      </c>
      <c r="R107" s="6"/>
      <c r="S107" s="40">
        <v>2054.4782270052851</v>
      </c>
      <c r="T107" s="41"/>
      <c r="U107" s="42">
        <f t="shared" si="19"/>
        <v>0</v>
      </c>
      <c r="V107" s="43"/>
      <c r="W107" s="43"/>
      <c r="X107" s="48"/>
      <c r="Y107" s="43"/>
      <c r="Z107" s="6"/>
      <c r="AA107" s="40">
        <f t="shared" si="21"/>
        <v>2054.4782270052851</v>
      </c>
      <c r="AB107" s="49">
        <f t="shared" si="11"/>
        <v>2054.4782270052851</v>
      </c>
      <c r="AC107" s="49"/>
      <c r="AD107" s="37"/>
      <c r="AE107" s="37"/>
      <c r="AF107" s="35">
        <v>0</v>
      </c>
    </row>
    <row r="108" spans="2:32" hidden="1" outlineLevel="1" x14ac:dyDescent="0.25">
      <c r="B108" s="31">
        <v>303</v>
      </c>
      <c r="C108" s="32">
        <v>23.355108120345825</v>
      </c>
      <c r="D108" s="32">
        <v>1.4968535491960875</v>
      </c>
      <c r="E108" s="32">
        <v>0.51166679562429118</v>
      </c>
      <c r="F108" s="33">
        <v>45733.145693648847</v>
      </c>
      <c r="G108" s="33">
        <v>-1897.0031371334585</v>
      </c>
      <c r="H108" s="34">
        <v>-1582.6221260934392</v>
      </c>
      <c r="I108" s="35">
        <v>0</v>
      </c>
      <c r="J108" s="36">
        <f t="shared" si="13"/>
        <v>-5.2737959649417E-2</v>
      </c>
      <c r="K108" s="37">
        <f t="shared" si="22"/>
        <v>0.48350380165240392</v>
      </c>
      <c r="L108" s="37">
        <f t="shared" si="14"/>
        <v>0.32233586776826928</v>
      </c>
      <c r="M108" s="38">
        <f t="shared" si="15"/>
        <v>1</v>
      </c>
      <c r="N108" s="39" t="b">
        <f t="shared" si="16"/>
        <v>0</v>
      </c>
      <c r="O108" s="37"/>
      <c r="P108" s="38">
        <f t="shared" si="17"/>
        <v>0</v>
      </c>
      <c r="Q108" s="39" t="b">
        <f t="shared" si="18"/>
        <v>0</v>
      </c>
      <c r="R108" s="6"/>
      <c r="S108" s="40">
        <v>3220.7756499157231</v>
      </c>
      <c r="T108" s="41"/>
      <c r="U108" s="42">
        <f t="shared" si="19"/>
        <v>0</v>
      </c>
      <c r="V108" s="43"/>
      <c r="W108" s="43"/>
      <c r="X108" s="48"/>
      <c r="Y108" s="43"/>
      <c r="Z108" s="6"/>
      <c r="AA108" s="40">
        <f t="shared" si="21"/>
        <v>3220.7756499157231</v>
      </c>
      <c r="AB108" s="49">
        <f t="shared" si="11"/>
        <v>3220.7756499157231</v>
      </c>
      <c r="AC108" s="49"/>
      <c r="AD108" s="37"/>
      <c r="AE108" s="37"/>
      <c r="AF108" s="35">
        <v>0</v>
      </c>
    </row>
    <row r="109" spans="2:32" hidden="1" outlineLevel="1" x14ac:dyDescent="0.25">
      <c r="B109" s="31">
        <v>304</v>
      </c>
      <c r="C109" s="32">
        <v>43.926280205000971</v>
      </c>
      <c r="D109" s="32">
        <v>6.9775162490258174</v>
      </c>
      <c r="E109" s="32">
        <v>0.44889832549914355</v>
      </c>
      <c r="F109" s="33">
        <v>29016.881689286362</v>
      </c>
      <c r="G109" s="33">
        <v>-2067.9113940558859</v>
      </c>
      <c r="H109" s="34">
        <v>-7051.0851646908732</v>
      </c>
      <c r="I109" s="35">
        <v>0</v>
      </c>
      <c r="J109" s="36">
        <f t="shared" si="13"/>
        <v>-0.17271137334857395</v>
      </c>
      <c r="K109" s="37">
        <f t="shared" si="22"/>
        <v>1.6447751277975545E-2</v>
      </c>
      <c r="L109" s="37">
        <f t="shared" si="14"/>
        <v>1.0965167518650364E-2</v>
      </c>
      <c r="M109" s="38">
        <f t="shared" si="15"/>
        <v>0</v>
      </c>
      <c r="N109" s="39" t="b">
        <f t="shared" si="16"/>
        <v>0</v>
      </c>
      <c r="O109" s="37"/>
      <c r="P109" s="38">
        <f t="shared" si="17"/>
        <v>1</v>
      </c>
      <c r="Q109" s="39" t="b">
        <f t="shared" si="18"/>
        <v>0</v>
      </c>
      <c r="R109" s="6"/>
      <c r="S109" s="40">
        <v>4491.6762487983215</v>
      </c>
      <c r="T109" s="41"/>
      <c r="U109" s="42">
        <f t="shared" si="19"/>
        <v>4491.6762487983215</v>
      </c>
      <c r="V109" s="37"/>
      <c r="W109" s="37"/>
      <c r="X109" s="50">
        <f t="shared" si="20"/>
        <v>4491.6762487983215</v>
      </c>
      <c r="Y109" s="37"/>
      <c r="Z109" s="6"/>
      <c r="AA109" s="51" t="b">
        <f t="shared" si="21"/>
        <v>0</v>
      </c>
      <c r="AB109" s="98"/>
      <c r="AC109" s="98"/>
      <c r="AD109" s="43"/>
      <c r="AE109" s="43"/>
      <c r="AF109" s="35">
        <v>0</v>
      </c>
    </row>
    <row r="110" spans="2:32" hidden="1" outlineLevel="1" x14ac:dyDescent="0.25">
      <c r="B110" s="31">
        <v>305</v>
      </c>
      <c r="C110" s="32">
        <v>33.612845659522037</v>
      </c>
      <c r="D110" s="32">
        <v>11.648910105650263</v>
      </c>
      <c r="E110" s="32">
        <v>0.68988302863883044</v>
      </c>
      <c r="F110" s="33">
        <v>41203.756304734467</v>
      </c>
      <c r="G110" s="33">
        <v>-3102.1436238818442</v>
      </c>
      <c r="H110" s="34">
        <v>-5431.0081206789855</v>
      </c>
      <c r="I110" s="35">
        <v>0</v>
      </c>
      <c r="J110" s="36">
        <f t="shared" si="13"/>
        <v>-0.24845280062552452</v>
      </c>
      <c r="K110" s="37">
        <f t="shared" si="22"/>
        <v>-0.27841334155048592</v>
      </c>
      <c r="L110" s="37">
        <f t="shared" si="14"/>
        <v>-0.1856088943669906</v>
      </c>
      <c r="M110" s="38">
        <f t="shared" si="15"/>
        <v>0</v>
      </c>
      <c r="N110" s="39" t="b">
        <f t="shared" si="16"/>
        <v>0</v>
      </c>
      <c r="O110" s="37"/>
      <c r="P110" s="38">
        <f t="shared" si="17"/>
        <v>1</v>
      </c>
      <c r="Q110" s="39" t="b">
        <f t="shared" si="18"/>
        <v>0</v>
      </c>
      <c r="R110" s="6"/>
      <c r="S110" s="40">
        <v>2538.1958857943137</v>
      </c>
      <c r="T110" s="41"/>
      <c r="U110" s="42">
        <f t="shared" si="19"/>
        <v>2538.1958857943137</v>
      </c>
      <c r="V110" s="37"/>
      <c r="W110" s="37"/>
      <c r="X110" s="50">
        <f t="shared" si="20"/>
        <v>2538.1958857943137</v>
      </c>
      <c r="Y110" s="37"/>
      <c r="Z110" s="6"/>
      <c r="AA110" s="51" t="b">
        <f t="shared" si="21"/>
        <v>0</v>
      </c>
      <c r="AB110" s="98"/>
      <c r="AC110" s="98"/>
      <c r="AD110" s="43"/>
      <c r="AE110" s="43"/>
      <c r="AF110" s="35">
        <v>0</v>
      </c>
    </row>
    <row r="111" spans="2:32" hidden="1" outlineLevel="1" x14ac:dyDescent="0.25">
      <c r="B111" s="31">
        <v>306</v>
      </c>
      <c r="C111" s="32">
        <v>52.283920986631507</v>
      </c>
      <c r="D111" s="32">
        <v>1.2791286923719498</v>
      </c>
      <c r="E111" s="32">
        <v>0.23236293706782918</v>
      </c>
      <c r="F111" s="33">
        <v>21335.584435103094</v>
      </c>
      <c r="G111" s="33">
        <v>-60.34677701830303</v>
      </c>
      <c r="H111" s="34">
        <v>-1374.2229521978788</v>
      </c>
      <c r="I111" s="35">
        <v>0</v>
      </c>
      <c r="J111" s="36">
        <f t="shared" si="13"/>
        <v>-0.189221922931784</v>
      </c>
      <c r="K111" s="37">
        <f t="shared" si="22"/>
        <v>-4.782775643727618E-2</v>
      </c>
      <c r="L111" s="37">
        <f t="shared" si="14"/>
        <v>-3.188517095818412E-2</v>
      </c>
      <c r="M111" s="38">
        <f t="shared" si="15"/>
        <v>0</v>
      </c>
      <c r="N111" s="39" t="b">
        <f t="shared" si="16"/>
        <v>0</v>
      </c>
      <c r="O111" s="37"/>
      <c r="P111" s="38">
        <f t="shared" si="17"/>
        <v>1</v>
      </c>
      <c r="Q111" s="39" t="b">
        <f t="shared" si="18"/>
        <v>0</v>
      </c>
      <c r="R111" s="6"/>
      <c r="S111" s="40">
        <v>2090.2672745115801</v>
      </c>
      <c r="T111" s="41"/>
      <c r="U111" s="42">
        <f t="shared" si="19"/>
        <v>2090.2672745115801</v>
      </c>
      <c r="V111" s="37"/>
      <c r="W111" s="37"/>
      <c r="X111" s="50">
        <f t="shared" si="20"/>
        <v>2090.2672745115801</v>
      </c>
      <c r="Y111" s="37"/>
      <c r="Z111" s="6"/>
      <c r="AA111" s="51" t="b">
        <f t="shared" si="21"/>
        <v>0</v>
      </c>
      <c r="AB111" s="98"/>
      <c r="AC111" s="98"/>
      <c r="AD111" s="43"/>
      <c r="AE111" s="43"/>
      <c r="AF111" s="35">
        <v>0</v>
      </c>
    </row>
    <row r="112" spans="2:32" hidden="1" outlineLevel="1" x14ac:dyDescent="0.25">
      <c r="B112" s="31">
        <v>307</v>
      </c>
      <c r="C112" s="32">
        <v>43.877876868660067</v>
      </c>
      <c r="D112" s="32">
        <v>17.050283935762387</v>
      </c>
      <c r="E112" s="32">
        <v>1.1515655190192711</v>
      </c>
      <c r="F112" s="33">
        <v>77604.683801698717</v>
      </c>
      <c r="G112" s="33">
        <v>-1809.0917515723702</v>
      </c>
      <c r="H112" s="34">
        <v>-6142.9362557096838</v>
      </c>
      <c r="I112" s="35">
        <v>0</v>
      </c>
      <c r="J112" s="36">
        <f t="shared" si="13"/>
        <v>-0.52047732671645885</v>
      </c>
      <c r="K112" s="37">
        <f t="shared" si="22"/>
        <v>-1.3374038032172462</v>
      </c>
      <c r="L112" s="37">
        <f t="shared" si="14"/>
        <v>-0.89160253547816415</v>
      </c>
      <c r="M112" s="38">
        <f t="shared" si="15"/>
        <v>0</v>
      </c>
      <c r="N112" s="39" t="b">
        <f t="shared" si="16"/>
        <v>0</v>
      </c>
      <c r="O112" s="37"/>
      <c r="P112" s="38">
        <f t="shared" si="17"/>
        <v>1</v>
      </c>
      <c r="Q112" s="39" t="b">
        <f t="shared" si="18"/>
        <v>0</v>
      </c>
      <c r="R112" s="6"/>
      <c r="S112" s="40">
        <v>4714.1763157181804</v>
      </c>
      <c r="T112" s="41"/>
      <c r="U112" s="42">
        <f t="shared" si="19"/>
        <v>4714.1763157181804</v>
      </c>
      <c r="V112" s="37"/>
      <c r="W112" s="37"/>
      <c r="X112" s="50">
        <f t="shared" si="20"/>
        <v>4714.1763157181804</v>
      </c>
      <c r="Y112" s="37"/>
      <c r="Z112" s="6"/>
      <c r="AA112" s="51" t="b">
        <f t="shared" si="21"/>
        <v>0</v>
      </c>
      <c r="AB112" s="98"/>
      <c r="AC112" s="98"/>
      <c r="AD112" s="43"/>
      <c r="AE112" s="43"/>
      <c r="AF112" s="35">
        <v>0</v>
      </c>
    </row>
    <row r="113" spans="2:32" hidden="1" outlineLevel="1" x14ac:dyDescent="0.25">
      <c r="B113" s="31">
        <v>308</v>
      </c>
      <c r="C113" s="32">
        <v>38.300486622349041</v>
      </c>
      <c r="D113" s="32">
        <v>16.6241537206412</v>
      </c>
      <c r="E113" s="32">
        <v>0.4011679027333197</v>
      </c>
      <c r="F113" s="33">
        <v>90962.909739556679</v>
      </c>
      <c r="G113" s="33">
        <v>-326.49903366192541</v>
      </c>
      <c r="H113" s="34">
        <v>525.50544211236979</v>
      </c>
      <c r="I113" s="35">
        <v>0</v>
      </c>
      <c r="J113" s="36">
        <f t="shared" si="13"/>
        <v>-0.69327137943506012</v>
      </c>
      <c r="K113" s="37">
        <f t="shared" si="22"/>
        <v>-2.0100904035444964</v>
      </c>
      <c r="L113" s="37">
        <f t="shared" si="14"/>
        <v>-1.3400602690296644</v>
      </c>
      <c r="M113" s="38">
        <f t="shared" si="15"/>
        <v>0</v>
      </c>
      <c r="N113" s="39" t="b">
        <f t="shared" si="16"/>
        <v>0</v>
      </c>
      <c r="O113" s="37"/>
      <c r="P113" s="38">
        <f t="shared" si="17"/>
        <v>1</v>
      </c>
      <c r="Q113" s="39" t="b">
        <f t="shared" si="18"/>
        <v>0</v>
      </c>
      <c r="R113" s="6"/>
      <c r="S113" s="40">
        <v>3859.9231686368971</v>
      </c>
      <c r="T113" s="41"/>
      <c r="U113" s="42">
        <f t="shared" si="19"/>
        <v>3859.9231686368971</v>
      </c>
      <c r="V113" s="37"/>
      <c r="W113" s="37"/>
      <c r="X113" s="50">
        <f t="shared" si="20"/>
        <v>3859.9231686368971</v>
      </c>
      <c r="Y113" s="37"/>
      <c r="Z113" s="6"/>
      <c r="AA113" s="51" t="b">
        <f t="shared" si="21"/>
        <v>0</v>
      </c>
      <c r="AB113" s="98"/>
      <c r="AC113" s="98"/>
      <c r="AD113" s="43"/>
      <c r="AE113" s="43"/>
      <c r="AF113" s="35">
        <v>0</v>
      </c>
    </row>
    <row r="114" spans="2:32" hidden="1" outlineLevel="1" x14ac:dyDescent="0.25">
      <c r="B114" s="31">
        <v>309</v>
      </c>
      <c r="C114" s="32">
        <v>35.975635542720475</v>
      </c>
      <c r="D114" s="32">
        <v>9.8456975747226121</v>
      </c>
      <c r="E114" s="32">
        <v>0.44561067114158298</v>
      </c>
      <c r="F114" s="33">
        <v>30316.529462731163</v>
      </c>
      <c r="G114" s="33">
        <v>-32.398978591629742</v>
      </c>
      <c r="H114" s="34">
        <v>-1586.3785745202899</v>
      </c>
      <c r="I114" s="35">
        <v>0</v>
      </c>
      <c r="J114" s="36">
        <f t="shared" si="13"/>
        <v>-0.38435427314739573</v>
      </c>
      <c r="K114" s="37">
        <f t="shared" si="22"/>
        <v>-0.80747726529028441</v>
      </c>
      <c r="L114" s="37">
        <f t="shared" si="14"/>
        <v>-0.53831817686018957</v>
      </c>
      <c r="M114" s="38">
        <f t="shared" si="15"/>
        <v>0</v>
      </c>
      <c r="N114" s="39" t="b">
        <f t="shared" si="16"/>
        <v>0</v>
      </c>
      <c r="O114" s="37"/>
      <c r="P114" s="38">
        <f t="shared" si="17"/>
        <v>1</v>
      </c>
      <c r="Q114" s="39" t="b">
        <f t="shared" si="18"/>
        <v>0</v>
      </c>
      <c r="R114" s="6"/>
      <c r="S114" s="40">
        <v>1373.981097769094</v>
      </c>
      <c r="T114" s="41"/>
      <c r="U114" s="42">
        <f t="shared" si="19"/>
        <v>1373.981097769094</v>
      </c>
      <c r="V114" s="37"/>
      <c r="W114" s="37"/>
      <c r="X114" s="50">
        <f t="shared" si="20"/>
        <v>1373.981097769094</v>
      </c>
      <c r="Y114" s="37"/>
      <c r="Z114" s="6"/>
      <c r="AA114" s="51" t="b">
        <f t="shared" si="21"/>
        <v>0</v>
      </c>
      <c r="AB114" s="98"/>
      <c r="AC114" s="98"/>
      <c r="AD114" s="43"/>
      <c r="AE114" s="43"/>
      <c r="AF114" s="35">
        <v>0</v>
      </c>
    </row>
    <row r="115" spans="2:32" hidden="1" outlineLevel="1" x14ac:dyDescent="0.25">
      <c r="B115" s="31">
        <v>310</v>
      </c>
      <c r="C115" s="32">
        <v>28.715719339234617</v>
      </c>
      <c r="D115" s="32">
        <v>10.610542103426228</v>
      </c>
      <c r="E115" s="32">
        <v>1.0183856120434018</v>
      </c>
      <c r="F115" s="33">
        <v>27053.030743841446</v>
      </c>
      <c r="G115" s="33">
        <v>18.367796373946874</v>
      </c>
      <c r="H115" s="34">
        <v>118.62307057962494</v>
      </c>
      <c r="I115" s="35">
        <v>0</v>
      </c>
      <c r="J115" s="36">
        <f t="shared" si="13"/>
        <v>-0.36916288488720111</v>
      </c>
      <c r="K115" s="37">
        <f t="shared" si="22"/>
        <v>-0.7483372476668565</v>
      </c>
      <c r="L115" s="37">
        <f t="shared" si="14"/>
        <v>-0.49889149844457098</v>
      </c>
      <c r="M115" s="38">
        <f t="shared" si="15"/>
        <v>0</v>
      </c>
      <c r="N115" s="39" t="b">
        <f t="shared" si="16"/>
        <v>0</v>
      </c>
      <c r="O115" s="37"/>
      <c r="P115" s="38">
        <f t="shared" si="17"/>
        <v>1</v>
      </c>
      <c r="Q115" s="39" t="b">
        <f t="shared" si="18"/>
        <v>0</v>
      </c>
      <c r="R115" s="6"/>
      <c r="S115" s="40">
        <v>1229.6917816719888</v>
      </c>
      <c r="T115" s="41"/>
      <c r="U115" s="42">
        <f t="shared" si="19"/>
        <v>1229.6917816719888</v>
      </c>
      <c r="V115" s="37"/>
      <c r="W115" s="37"/>
      <c r="X115" s="50">
        <f t="shared" si="20"/>
        <v>1229.6917816719888</v>
      </c>
      <c r="Y115" s="37"/>
      <c r="Z115" s="6"/>
      <c r="AA115" s="51" t="b">
        <f t="shared" si="21"/>
        <v>0</v>
      </c>
      <c r="AB115" s="98"/>
      <c r="AC115" s="98"/>
      <c r="AD115" s="43"/>
      <c r="AE115" s="43"/>
      <c r="AF115" s="35">
        <v>0</v>
      </c>
    </row>
    <row r="116" spans="2:32" hidden="1" outlineLevel="1" x14ac:dyDescent="0.25">
      <c r="B116" s="31">
        <v>311</v>
      </c>
      <c r="C116" s="32">
        <v>45.325131845069258</v>
      </c>
      <c r="D116" s="32">
        <v>1.4858308180917232</v>
      </c>
      <c r="E116" s="32">
        <v>1.1995961810400637</v>
      </c>
      <c r="F116" s="33">
        <v>19030.13478775632</v>
      </c>
      <c r="G116" s="33">
        <v>-2925.0634625577304</v>
      </c>
      <c r="H116" s="34">
        <v>-2597.3577869788533</v>
      </c>
      <c r="I116" s="35">
        <v>1</v>
      </c>
      <c r="J116" s="36">
        <f t="shared" si="13"/>
        <v>2.8340260981697452E-2</v>
      </c>
      <c r="K116" s="37">
        <f t="shared" si="22"/>
        <v>0.7991410110287418</v>
      </c>
      <c r="L116" s="37">
        <f t="shared" si="14"/>
        <v>0.53276067401916116</v>
      </c>
      <c r="M116" s="38">
        <f t="shared" si="15"/>
        <v>1</v>
      </c>
      <c r="N116" s="39">
        <f t="shared" si="16"/>
        <v>1</v>
      </c>
      <c r="O116" s="37"/>
      <c r="P116" s="38">
        <f t="shared" si="17"/>
        <v>0</v>
      </c>
      <c r="Q116" s="39" t="b">
        <f t="shared" si="18"/>
        <v>0</v>
      </c>
      <c r="R116" s="6"/>
      <c r="S116" s="40">
        <v>-6417.8801235892333</v>
      </c>
      <c r="T116" s="41"/>
      <c r="U116" s="42">
        <f t="shared" si="19"/>
        <v>0</v>
      </c>
      <c r="V116" s="43"/>
      <c r="W116" s="43"/>
      <c r="X116" s="48"/>
      <c r="Y116" s="43"/>
      <c r="Z116" s="6"/>
      <c r="AA116" s="40">
        <f t="shared" si="21"/>
        <v>-6417.8801235892333</v>
      </c>
      <c r="AD116" s="49"/>
      <c r="AE116" s="49">
        <f>+AA116</f>
        <v>-6417.8801235892333</v>
      </c>
      <c r="AF116" s="35">
        <v>1</v>
      </c>
    </row>
    <row r="117" spans="2:32" hidden="1" outlineLevel="1" x14ac:dyDescent="0.25">
      <c r="B117" s="31">
        <v>312</v>
      </c>
      <c r="C117" s="32">
        <v>25.781182931680245</v>
      </c>
      <c r="D117" s="32">
        <v>1.2229908362221487</v>
      </c>
      <c r="E117" s="32">
        <v>2.0129757312619123</v>
      </c>
      <c r="F117" s="33">
        <v>19359.096520611318</v>
      </c>
      <c r="G117" s="33">
        <v>-267.87888741737822</v>
      </c>
      <c r="H117" s="34">
        <v>501.32844456607859</v>
      </c>
      <c r="I117" s="35">
        <v>0</v>
      </c>
      <c r="J117" s="36">
        <f t="shared" si="13"/>
        <v>-2.6351527048323858E-2</v>
      </c>
      <c r="K117" s="37">
        <f t="shared" si="22"/>
        <v>0.58622608498294992</v>
      </c>
      <c r="L117" s="37">
        <f t="shared" si="14"/>
        <v>0.3908173899886333</v>
      </c>
      <c r="M117" s="38">
        <f t="shared" si="15"/>
        <v>1</v>
      </c>
      <c r="N117" s="39" t="b">
        <f t="shared" si="16"/>
        <v>0</v>
      </c>
      <c r="O117" s="37"/>
      <c r="P117" s="38">
        <f t="shared" si="17"/>
        <v>0</v>
      </c>
      <c r="Q117" s="39" t="b">
        <f t="shared" si="18"/>
        <v>0</v>
      </c>
      <c r="R117" s="6"/>
      <c r="S117" s="40">
        <v>1924.9441706836737</v>
      </c>
      <c r="T117" s="41"/>
      <c r="U117" s="42">
        <f t="shared" si="19"/>
        <v>0</v>
      </c>
      <c r="V117" s="43"/>
      <c r="W117" s="43"/>
      <c r="X117" s="48"/>
      <c r="Y117" s="43"/>
      <c r="Z117" s="6"/>
      <c r="AA117" s="40">
        <f t="shared" si="21"/>
        <v>1924.9441706836737</v>
      </c>
      <c r="AB117" s="49">
        <f t="shared" si="11"/>
        <v>1924.9441706836737</v>
      </c>
      <c r="AC117" s="49"/>
      <c r="AD117" s="37"/>
      <c r="AE117" s="37"/>
      <c r="AF117" s="35">
        <v>0</v>
      </c>
    </row>
    <row r="118" spans="2:32" hidden="1" outlineLevel="1" x14ac:dyDescent="0.25">
      <c r="B118" s="31">
        <v>313</v>
      </c>
      <c r="C118" s="32">
        <v>40.111349183146686</v>
      </c>
      <c r="D118" s="32">
        <v>7.2485530572865153</v>
      </c>
      <c r="E118" s="32">
        <v>0.51418229868329823</v>
      </c>
      <c r="F118" s="33">
        <v>61049.715918487382</v>
      </c>
      <c r="G118" s="33">
        <v>-8078.6560375211411</v>
      </c>
      <c r="H118" s="34">
        <v>-17483.294314356139</v>
      </c>
      <c r="I118" s="52">
        <v>1</v>
      </c>
      <c r="J118" s="53">
        <f t="shared" si="13"/>
        <v>0.16996288576699481</v>
      </c>
      <c r="K118" s="54">
        <f t="shared" si="22"/>
        <v>1.350477359111212</v>
      </c>
      <c r="L118" s="54">
        <f t="shared" si="14"/>
        <v>0.90031823940747469</v>
      </c>
      <c r="M118" s="55">
        <f t="shared" si="15"/>
        <v>1</v>
      </c>
      <c r="N118" s="56">
        <f t="shared" si="16"/>
        <v>1</v>
      </c>
      <c r="O118" s="54"/>
      <c r="P118" s="55">
        <f t="shared" si="17"/>
        <v>0</v>
      </c>
      <c r="Q118" s="56" t="b">
        <f t="shared" si="18"/>
        <v>0</v>
      </c>
      <c r="R118" s="6"/>
      <c r="S118" s="57">
        <v>-1588.1599570319468</v>
      </c>
      <c r="T118" s="41"/>
      <c r="U118" s="58">
        <f t="shared" si="19"/>
        <v>0</v>
      </c>
      <c r="V118" s="87"/>
      <c r="W118" s="87"/>
      <c r="X118" s="48"/>
      <c r="Y118" s="43"/>
      <c r="Z118" s="6"/>
      <c r="AA118" s="40">
        <f t="shared" si="21"/>
        <v>-1588.1599570319468</v>
      </c>
      <c r="AD118" s="49"/>
      <c r="AE118" s="49">
        <f>+AA118</f>
        <v>-1588.1599570319468</v>
      </c>
      <c r="AF118" s="35">
        <v>1</v>
      </c>
    </row>
    <row r="119" spans="2:32" ht="16.5" hidden="1" outlineLevel="1" thickBot="1" x14ac:dyDescent="0.3">
      <c r="B119" s="59">
        <v>314</v>
      </c>
      <c r="C119" s="60">
        <v>22.208425276451745</v>
      </c>
      <c r="D119" s="60">
        <v>7.1057418589988934</v>
      </c>
      <c r="E119" s="60">
        <v>7.9296813465334084E-2</v>
      </c>
      <c r="F119" s="61">
        <v>32151.318768970476</v>
      </c>
      <c r="G119" s="61">
        <v>-1062.2992964415223</v>
      </c>
      <c r="H119" s="62">
        <v>-2443.3625353421785</v>
      </c>
      <c r="I119" s="88">
        <v>1</v>
      </c>
      <c r="J119" s="89">
        <f t="shared" si="13"/>
        <v>-0.23479927585968396</v>
      </c>
      <c r="K119" s="90">
        <f t="shared" si="22"/>
        <v>-0.22526022075312593</v>
      </c>
      <c r="L119" s="91">
        <f t="shared" si="14"/>
        <v>-0.15017348050208396</v>
      </c>
      <c r="M119" s="92">
        <f t="shared" si="15"/>
        <v>0</v>
      </c>
      <c r="N119" s="93" t="b">
        <f t="shared" si="16"/>
        <v>0</v>
      </c>
      <c r="O119" s="91"/>
      <c r="P119" s="92">
        <f t="shared" si="17"/>
        <v>1</v>
      </c>
      <c r="Q119" s="93">
        <f t="shared" si="18"/>
        <v>1</v>
      </c>
      <c r="R119" s="94"/>
      <c r="S119" s="95">
        <v>-5007.297256279111</v>
      </c>
      <c r="T119" s="41"/>
      <c r="U119" s="95">
        <f t="shared" si="19"/>
        <v>-5007.297256279111</v>
      </c>
      <c r="V119" s="91"/>
      <c r="W119" s="96">
        <f>+U119</f>
        <v>-5007.297256279111</v>
      </c>
      <c r="X119" s="50"/>
      <c r="Y119" s="37"/>
      <c r="Z119" s="6"/>
      <c r="AA119" s="51" t="b">
        <f t="shared" si="21"/>
        <v>0</v>
      </c>
      <c r="AB119" s="98"/>
      <c r="AC119" s="98"/>
      <c r="AD119" s="43"/>
      <c r="AE119" s="43"/>
      <c r="AF119" s="35">
        <v>1</v>
      </c>
    </row>
    <row r="120" spans="2:32" hidden="1" outlineLevel="1" x14ac:dyDescent="0.25">
      <c r="B120" s="31">
        <v>315</v>
      </c>
      <c r="C120" s="32">
        <v>30.425186466473317</v>
      </c>
      <c r="D120" s="32">
        <v>2.4041871980360292</v>
      </c>
      <c r="E120" s="32">
        <v>0.13486276724828253</v>
      </c>
      <c r="F120" s="33">
        <v>23164.139988243598</v>
      </c>
      <c r="G120" s="33">
        <v>-826.58051281153189</v>
      </c>
      <c r="H120" s="34">
        <v>-3203.8090594831624</v>
      </c>
      <c r="I120" s="82">
        <v>0</v>
      </c>
      <c r="J120" s="83">
        <f t="shared" si="13"/>
        <v>-0.11283929581868349</v>
      </c>
      <c r="K120" s="46">
        <f t="shared" si="22"/>
        <v>0.24952952495279346</v>
      </c>
      <c r="L120" s="46">
        <f t="shared" si="14"/>
        <v>0.16635301663519564</v>
      </c>
      <c r="M120" s="84">
        <f t="shared" si="15"/>
        <v>0</v>
      </c>
      <c r="N120" s="85" t="b">
        <f t="shared" si="16"/>
        <v>0</v>
      </c>
      <c r="O120" s="46"/>
      <c r="P120" s="84">
        <f t="shared" si="17"/>
        <v>1</v>
      </c>
      <c r="Q120" s="85" t="b">
        <f t="shared" si="18"/>
        <v>0</v>
      </c>
      <c r="R120" s="6"/>
      <c r="S120" s="42">
        <v>1872.3023355253397</v>
      </c>
      <c r="T120" s="41"/>
      <c r="U120" s="42">
        <f t="shared" si="19"/>
        <v>1872.3023355253397</v>
      </c>
      <c r="V120" s="46"/>
      <c r="W120" s="46"/>
      <c r="X120" s="50">
        <f>+U120</f>
        <v>1872.3023355253397</v>
      </c>
      <c r="Y120" s="49"/>
      <c r="Z120" s="86"/>
      <c r="AA120" s="51" t="b">
        <f t="shared" si="21"/>
        <v>0</v>
      </c>
      <c r="AB120" s="98"/>
      <c r="AC120" s="98"/>
      <c r="AD120" s="43"/>
      <c r="AE120" s="43"/>
      <c r="AF120" s="35">
        <v>0</v>
      </c>
    </row>
    <row r="121" spans="2:32" hidden="1" outlineLevel="1" x14ac:dyDescent="0.25">
      <c r="B121" s="31">
        <v>316</v>
      </c>
      <c r="C121" s="32">
        <v>25.50488507938563</v>
      </c>
      <c r="D121" s="32">
        <v>6.4387431610594392</v>
      </c>
      <c r="E121" s="32">
        <v>1.052156324449524</v>
      </c>
      <c r="F121" s="33">
        <v>25686.041532085204</v>
      </c>
      <c r="G121" s="33">
        <v>-665.06293249923738</v>
      </c>
      <c r="H121" s="34">
        <v>-2279.2908895334999</v>
      </c>
      <c r="I121" s="35">
        <v>0</v>
      </c>
      <c r="J121" s="36">
        <f t="shared" si="13"/>
        <v>-0.18412548908684606</v>
      </c>
      <c r="K121" s="37">
        <f t="shared" si="22"/>
        <v>-2.7987358558958571E-2</v>
      </c>
      <c r="L121" s="37">
        <f t="shared" si="14"/>
        <v>-1.8658239039305715E-2</v>
      </c>
      <c r="M121" s="38">
        <f t="shared" si="15"/>
        <v>0</v>
      </c>
      <c r="N121" s="39" t="b">
        <f t="shared" si="16"/>
        <v>0</v>
      </c>
      <c r="O121" s="37"/>
      <c r="P121" s="38">
        <f t="shared" si="17"/>
        <v>1</v>
      </c>
      <c r="Q121" s="39" t="b">
        <f t="shared" si="18"/>
        <v>0</v>
      </c>
      <c r="R121" s="6"/>
      <c r="S121" s="40">
        <v>-15.99306180322651</v>
      </c>
      <c r="T121" s="41"/>
      <c r="U121" s="42">
        <f t="shared" si="19"/>
        <v>-15.99306180322651</v>
      </c>
      <c r="V121" s="37"/>
      <c r="W121" s="37"/>
      <c r="X121" s="50"/>
      <c r="Y121" s="49">
        <f>+U121</f>
        <v>-15.99306180322651</v>
      </c>
      <c r="Z121" s="86"/>
      <c r="AA121" s="51" t="b">
        <f t="shared" si="21"/>
        <v>0</v>
      </c>
      <c r="AB121" s="98"/>
      <c r="AC121" s="98"/>
      <c r="AD121" s="43"/>
      <c r="AE121" s="43"/>
      <c r="AF121" s="35">
        <v>0</v>
      </c>
    </row>
    <row r="122" spans="2:32" hidden="1" outlineLevel="1" x14ac:dyDescent="0.25">
      <c r="B122" s="31">
        <v>317</v>
      </c>
      <c r="C122" s="32">
        <v>36.182162915578346</v>
      </c>
      <c r="D122" s="32">
        <v>5.3433983796013198</v>
      </c>
      <c r="E122" s="32">
        <v>1.8300267147100053</v>
      </c>
      <c r="F122" s="33">
        <v>30212.541764667501</v>
      </c>
      <c r="G122" s="33">
        <v>-3693.6169667464337</v>
      </c>
      <c r="H122" s="34">
        <v>-6360.6876177084505</v>
      </c>
      <c r="I122" s="35">
        <v>0</v>
      </c>
      <c r="J122" s="36">
        <f t="shared" si="13"/>
        <v>3.4959174480222316E-2</v>
      </c>
      <c r="K122" s="37">
        <f t="shared" si="22"/>
        <v>0.82490841649861502</v>
      </c>
      <c r="L122" s="37">
        <f t="shared" si="14"/>
        <v>0.54993894433240997</v>
      </c>
      <c r="M122" s="38">
        <f t="shared" si="15"/>
        <v>1</v>
      </c>
      <c r="N122" s="39" t="b">
        <f t="shared" si="16"/>
        <v>0</v>
      </c>
      <c r="O122" s="37"/>
      <c r="P122" s="38">
        <f t="shared" si="17"/>
        <v>0</v>
      </c>
      <c r="Q122" s="39" t="b">
        <f t="shared" si="18"/>
        <v>0</v>
      </c>
      <c r="R122" s="6"/>
      <c r="S122" s="40">
        <v>4658.3137764641197</v>
      </c>
      <c r="T122" s="41"/>
      <c r="U122" s="42">
        <f t="shared" si="19"/>
        <v>0</v>
      </c>
      <c r="V122" s="43"/>
      <c r="W122" s="43"/>
      <c r="X122" s="48"/>
      <c r="Y122" s="43"/>
      <c r="Z122" s="6"/>
      <c r="AA122" s="40">
        <f t="shared" si="21"/>
        <v>4658.3137764641197</v>
      </c>
      <c r="AB122" s="49">
        <f t="shared" ref="AB122:AB174" si="23">+AA122</f>
        <v>4658.3137764641197</v>
      </c>
      <c r="AC122" s="49"/>
      <c r="AD122" s="37"/>
      <c r="AE122" s="37"/>
      <c r="AF122" s="35">
        <v>0</v>
      </c>
    </row>
    <row r="123" spans="2:32" hidden="1" outlineLevel="1" x14ac:dyDescent="0.25">
      <c r="B123" s="31">
        <v>318</v>
      </c>
      <c r="C123" s="32">
        <v>45.421958204217944</v>
      </c>
      <c r="D123" s="32">
        <v>23.104442407763731</v>
      </c>
      <c r="E123" s="32">
        <v>0.66241032984959536</v>
      </c>
      <c r="F123" s="33">
        <v>106131.45576900005</v>
      </c>
      <c r="G123" s="33">
        <v>-7420.0674974378981</v>
      </c>
      <c r="H123" s="34">
        <v>-10169.720093130718</v>
      </c>
      <c r="I123" s="35">
        <v>0</v>
      </c>
      <c r="J123" s="36">
        <f t="shared" si="13"/>
        <v>-0.45846184929422823</v>
      </c>
      <c r="K123" s="37">
        <f t="shared" si="22"/>
        <v>-1.095977781786007</v>
      </c>
      <c r="L123" s="37">
        <f t="shared" si="14"/>
        <v>-0.73065185452400472</v>
      </c>
      <c r="M123" s="38">
        <f t="shared" si="15"/>
        <v>0</v>
      </c>
      <c r="N123" s="39" t="b">
        <f t="shared" si="16"/>
        <v>0</v>
      </c>
      <c r="O123" s="37"/>
      <c r="P123" s="38">
        <f t="shared" si="17"/>
        <v>1</v>
      </c>
      <c r="Q123" s="39" t="b">
        <f t="shared" si="18"/>
        <v>0</v>
      </c>
      <c r="R123" s="6"/>
      <c r="S123" s="40">
        <v>8727.8423002307063</v>
      </c>
      <c r="T123" s="41"/>
      <c r="U123" s="42">
        <f t="shared" si="19"/>
        <v>8727.8423002307063</v>
      </c>
      <c r="V123" s="37"/>
      <c r="W123" s="37"/>
      <c r="X123" s="50">
        <f t="shared" si="20"/>
        <v>8727.8423002307063</v>
      </c>
      <c r="Y123" s="37"/>
      <c r="Z123" s="6"/>
      <c r="AA123" s="51" t="b">
        <f t="shared" si="21"/>
        <v>0</v>
      </c>
      <c r="AB123" s="98"/>
      <c r="AC123" s="98"/>
      <c r="AD123" s="43"/>
      <c r="AE123" s="43"/>
      <c r="AF123" s="35">
        <v>0</v>
      </c>
    </row>
    <row r="124" spans="2:32" hidden="1" outlineLevel="1" x14ac:dyDescent="0.25">
      <c r="B124" s="31">
        <v>319</v>
      </c>
      <c r="C124" s="32">
        <v>34.728150794480285</v>
      </c>
      <c r="D124" s="32">
        <v>13.658931739337415</v>
      </c>
      <c r="E124" s="32">
        <v>0.3062361635221964</v>
      </c>
      <c r="F124" s="33">
        <v>55466.202393833475</v>
      </c>
      <c r="G124" s="33">
        <v>-789.7361560434988</v>
      </c>
      <c r="H124" s="34">
        <v>-364.55736907686378</v>
      </c>
      <c r="I124" s="35">
        <v>0</v>
      </c>
      <c r="J124" s="36">
        <f t="shared" si="13"/>
        <v>-0.51334912792272069</v>
      </c>
      <c r="K124" s="37">
        <f t="shared" si="22"/>
        <v>-1.3096537519997695</v>
      </c>
      <c r="L124" s="37">
        <f t="shared" si="14"/>
        <v>-0.87310250133317968</v>
      </c>
      <c r="M124" s="38">
        <f t="shared" si="15"/>
        <v>0</v>
      </c>
      <c r="N124" s="39" t="b">
        <f t="shared" si="16"/>
        <v>0</v>
      </c>
      <c r="O124" s="37"/>
      <c r="P124" s="38">
        <f t="shared" si="17"/>
        <v>1</v>
      </c>
      <c r="Q124" s="39" t="b">
        <f t="shared" si="18"/>
        <v>0</v>
      </c>
      <c r="R124" s="6"/>
      <c r="S124" s="40">
        <v>2823.1346168356681</v>
      </c>
      <c r="T124" s="41"/>
      <c r="U124" s="42">
        <f t="shared" si="19"/>
        <v>2823.1346168356681</v>
      </c>
      <c r="V124" s="37"/>
      <c r="W124" s="37"/>
      <c r="X124" s="50">
        <f t="shared" si="20"/>
        <v>2823.1346168356681</v>
      </c>
      <c r="Y124" s="37"/>
      <c r="Z124" s="6"/>
      <c r="AA124" s="51" t="b">
        <f t="shared" si="21"/>
        <v>0</v>
      </c>
      <c r="AB124" s="98"/>
      <c r="AC124" s="98"/>
      <c r="AD124" s="43"/>
      <c r="AE124" s="43"/>
      <c r="AF124" s="35">
        <v>0</v>
      </c>
    </row>
    <row r="125" spans="2:32" hidden="1" outlineLevel="1" x14ac:dyDescent="0.25">
      <c r="B125" s="31">
        <v>320</v>
      </c>
      <c r="C125" s="32">
        <v>22.780048652296575</v>
      </c>
      <c r="D125" s="32">
        <v>0.17449340025691179</v>
      </c>
      <c r="E125" s="32">
        <v>1.4193278395328712</v>
      </c>
      <c r="F125" s="33">
        <v>24003.809181522767</v>
      </c>
      <c r="G125" s="33">
        <v>-734.68876151225675</v>
      </c>
      <c r="H125" s="34">
        <v>-2054.8676632171605</v>
      </c>
      <c r="I125" s="35">
        <v>0</v>
      </c>
      <c r="J125" s="36">
        <f t="shared" si="13"/>
        <v>1.9755693689718856E-2</v>
      </c>
      <c r="K125" s="37">
        <f t="shared" si="22"/>
        <v>0.76572132269996662</v>
      </c>
      <c r="L125" s="37">
        <f t="shared" si="14"/>
        <v>0.51048088179997775</v>
      </c>
      <c r="M125" s="38">
        <f t="shared" si="15"/>
        <v>1</v>
      </c>
      <c r="N125" s="39" t="b">
        <f t="shared" si="16"/>
        <v>0</v>
      </c>
      <c r="O125" s="37"/>
      <c r="P125" s="38">
        <f t="shared" si="17"/>
        <v>0</v>
      </c>
      <c r="Q125" s="39" t="b">
        <f t="shared" si="18"/>
        <v>0</v>
      </c>
      <c r="R125" s="6"/>
      <c r="S125" s="40">
        <v>1842.1108880173376</v>
      </c>
      <c r="T125" s="41"/>
      <c r="U125" s="42">
        <f t="shared" si="19"/>
        <v>0</v>
      </c>
      <c r="V125" s="43"/>
      <c r="W125" s="43"/>
      <c r="X125" s="48"/>
      <c r="Y125" s="43"/>
      <c r="Z125" s="6"/>
      <c r="AA125" s="40">
        <f t="shared" si="21"/>
        <v>1842.1108880173376</v>
      </c>
      <c r="AB125" s="49">
        <f t="shared" si="23"/>
        <v>1842.1108880173376</v>
      </c>
      <c r="AC125" s="49"/>
      <c r="AD125" s="37"/>
      <c r="AE125" s="37"/>
      <c r="AF125" s="35">
        <v>0</v>
      </c>
    </row>
    <row r="126" spans="2:32" hidden="1" outlineLevel="1" x14ac:dyDescent="0.25">
      <c r="B126" s="31">
        <v>321</v>
      </c>
      <c r="C126" s="32">
        <v>31.153637812367997</v>
      </c>
      <c r="D126" s="32">
        <v>11.090193462077394</v>
      </c>
      <c r="E126" s="32">
        <v>3.5414599019940388E-2</v>
      </c>
      <c r="F126" s="33">
        <v>47486.178051233619</v>
      </c>
      <c r="G126" s="33">
        <v>-5785.7277384532945</v>
      </c>
      <c r="H126" s="34">
        <v>-5960.1739486310435</v>
      </c>
      <c r="I126" s="35">
        <v>0</v>
      </c>
      <c r="J126" s="36">
        <f t="shared" si="13"/>
        <v>-0.1375054862441184</v>
      </c>
      <c r="K126" s="37">
        <f t="shared" si="22"/>
        <v>0.15350413797184331</v>
      </c>
      <c r="L126" s="37">
        <f t="shared" si="14"/>
        <v>0.10233609198122888</v>
      </c>
      <c r="M126" s="38">
        <f t="shared" si="15"/>
        <v>0</v>
      </c>
      <c r="N126" s="39" t="b">
        <f t="shared" si="16"/>
        <v>0</v>
      </c>
      <c r="O126" s="37"/>
      <c r="P126" s="38">
        <f t="shared" si="17"/>
        <v>1</v>
      </c>
      <c r="Q126" s="39" t="b">
        <f t="shared" si="18"/>
        <v>0</v>
      </c>
      <c r="R126" s="6"/>
      <c r="S126" s="40">
        <v>5313.4436967006759</v>
      </c>
      <c r="T126" s="41"/>
      <c r="U126" s="42">
        <f t="shared" si="19"/>
        <v>5313.4436967006759</v>
      </c>
      <c r="V126" s="37"/>
      <c r="W126" s="37"/>
      <c r="X126" s="50">
        <f t="shared" si="20"/>
        <v>5313.4436967006759</v>
      </c>
      <c r="Y126" s="37"/>
      <c r="Z126" s="6"/>
      <c r="AA126" s="51" t="b">
        <f t="shared" si="21"/>
        <v>0</v>
      </c>
      <c r="AB126" s="98"/>
      <c r="AC126" s="98"/>
      <c r="AD126" s="43"/>
      <c r="AE126" s="43"/>
      <c r="AF126" s="35">
        <v>0</v>
      </c>
    </row>
    <row r="127" spans="2:32" hidden="1" outlineLevel="1" x14ac:dyDescent="0.25">
      <c r="B127" s="31">
        <v>322</v>
      </c>
      <c r="C127" s="32">
        <v>42.004013587995829</v>
      </c>
      <c r="D127" s="32">
        <v>32.639654704803988</v>
      </c>
      <c r="E127" s="32">
        <v>0.61954751624263549</v>
      </c>
      <c r="F127" s="33">
        <v>135739.09897361297</v>
      </c>
      <c r="G127" s="33">
        <v>-28423.555479245893</v>
      </c>
      <c r="H127" s="34">
        <v>-33438.823607447703</v>
      </c>
      <c r="I127" s="35">
        <v>1</v>
      </c>
      <c r="J127" s="36">
        <f t="shared" si="13"/>
        <v>0.47187233306943727</v>
      </c>
      <c r="K127" s="37">
        <f t="shared" si="22"/>
        <v>2.5258097071712244</v>
      </c>
      <c r="L127" s="37">
        <f t="shared" si="14"/>
        <v>1.6838731381141496</v>
      </c>
      <c r="M127" s="38">
        <f t="shared" si="15"/>
        <v>1</v>
      </c>
      <c r="N127" s="39">
        <f t="shared" si="16"/>
        <v>1</v>
      </c>
      <c r="O127" s="37"/>
      <c r="P127" s="38">
        <f t="shared" si="17"/>
        <v>0</v>
      </c>
      <c r="Q127" s="39" t="b">
        <f t="shared" si="18"/>
        <v>0</v>
      </c>
      <c r="R127" s="6"/>
      <c r="S127" s="40">
        <v>14267.31858360524</v>
      </c>
      <c r="T127" s="41"/>
      <c r="U127" s="42">
        <f t="shared" si="19"/>
        <v>0</v>
      </c>
      <c r="V127" s="43"/>
      <c r="W127" s="43"/>
      <c r="X127" s="48"/>
      <c r="Y127" s="43"/>
      <c r="Z127" s="6"/>
      <c r="AA127" s="40">
        <f t="shared" si="21"/>
        <v>14267.31858360524</v>
      </c>
      <c r="AD127" s="49">
        <f>+AA127</f>
        <v>14267.31858360524</v>
      </c>
      <c r="AE127" s="49"/>
      <c r="AF127" s="35">
        <v>1</v>
      </c>
    </row>
    <row r="128" spans="2:32" hidden="1" outlineLevel="1" x14ac:dyDescent="0.25">
      <c r="B128" s="31">
        <v>323</v>
      </c>
      <c r="C128" s="32">
        <v>38.504222613618154</v>
      </c>
      <c r="D128" s="32">
        <v>14.249419574264428</v>
      </c>
      <c r="E128" s="32">
        <v>0.23887253180830517</v>
      </c>
      <c r="F128" s="33">
        <v>28179.077574465613</v>
      </c>
      <c r="G128" s="33">
        <v>-1161.2417686716669</v>
      </c>
      <c r="H128" s="34">
        <v>-3523.6357829750286</v>
      </c>
      <c r="I128" s="35">
        <v>0</v>
      </c>
      <c r="J128" s="36">
        <f t="shared" si="13"/>
        <v>-0.44673657465977756</v>
      </c>
      <c r="K128" s="37">
        <f t="shared" si="22"/>
        <v>-1.0503313315311664</v>
      </c>
      <c r="L128" s="37">
        <f t="shared" si="14"/>
        <v>-0.70022088768744428</v>
      </c>
      <c r="M128" s="38">
        <f t="shared" si="15"/>
        <v>0</v>
      </c>
      <c r="N128" s="39" t="b">
        <f t="shared" si="16"/>
        <v>0</v>
      </c>
      <c r="O128" s="37"/>
      <c r="P128" s="38">
        <f t="shared" si="17"/>
        <v>1</v>
      </c>
      <c r="Q128" s="39" t="b">
        <f t="shared" si="18"/>
        <v>0</v>
      </c>
      <c r="R128" s="6"/>
      <c r="S128" s="40">
        <v>824.55830067620695</v>
      </c>
      <c r="T128" s="41"/>
      <c r="U128" s="42">
        <f t="shared" si="19"/>
        <v>824.55830067620695</v>
      </c>
      <c r="V128" s="37"/>
      <c r="W128" s="37"/>
      <c r="X128" s="50">
        <f t="shared" si="20"/>
        <v>824.55830067620695</v>
      </c>
      <c r="Y128" s="37"/>
      <c r="Z128" s="6"/>
      <c r="AA128" s="51" t="b">
        <f t="shared" si="21"/>
        <v>0</v>
      </c>
      <c r="AB128" s="98"/>
      <c r="AC128" s="98"/>
      <c r="AD128" s="43"/>
      <c r="AE128" s="43"/>
      <c r="AF128" s="35">
        <v>0</v>
      </c>
    </row>
    <row r="129" spans="2:32" hidden="1" outlineLevel="1" x14ac:dyDescent="0.25">
      <c r="B129" s="31">
        <v>324</v>
      </c>
      <c r="C129" s="32">
        <v>48.833519282982543</v>
      </c>
      <c r="D129" s="32">
        <v>18.39032584285934</v>
      </c>
      <c r="E129" s="32">
        <v>0.39903674724978977</v>
      </c>
      <c r="F129" s="33">
        <v>159470.79119194378</v>
      </c>
      <c r="G129" s="33">
        <v>-2000.5052634967788</v>
      </c>
      <c r="H129" s="34">
        <v>-7776.6066904892305</v>
      </c>
      <c r="I129" s="35">
        <v>0</v>
      </c>
      <c r="J129" s="36">
        <f t="shared" si="13"/>
        <v>-0.72792471335554265</v>
      </c>
      <c r="K129" s="37">
        <f t="shared" si="22"/>
        <v>-2.1449957027618054</v>
      </c>
      <c r="L129" s="37">
        <f t="shared" si="14"/>
        <v>-1.4299971351745369</v>
      </c>
      <c r="M129" s="38">
        <f t="shared" si="15"/>
        <v>0</v>
      </c>
      <c r="N129" s="39" t="b">
        <f t="shared" si="16"/>
        <v>0</v>
      </c>
      <c r="O129" s="37"/>
      <c r="P129" s="38">
        <f t="shared" si="17"/>
        <v>1</v>
      </c>
      <c r="Q129" s="39" t="b">
        <f t="shared" si="18"/>
        <v>0</v>
      </c>
      <c r="R129" s="6"/>
      <c r="S129" s="40">
        <v>9105.9888930712168</v>
      </c>
      <c r="T129" s="41"/>
      <c r="U129" s="42">
        <f t="shared" si="19"/>
        <v>9105.9888930712168</v>
      </c>
      <c r="V129" s="37"/>
      <c r="W129" s="37"/>
      <c r="X129" s="50">
        <f t="shared" si="20"/>
        <v>9105.9888930712168</v>
      </c>
      <c r="Y129" s="37"/>
      <c r="Z129" s="6"/>
      <c r="AA129" s="51" t="b">
        <f t="shared" si="21"/>
        <v>0</v>
      </c>
      <c r="AB129" s="98"/>
      <c r="AC129" s="98"/>
      <c r="AD129" s="43"/>
      <c r="AE129" s="43"/>
      <c r="AF129" s="35">
        <v>0</v>
      </c>
    </row>
    <row r="130" spans="2:32" hidden="1" outlineLevel="1" x14ac:dyDescent="0.25">
      <c r="B130" s="31">
        <v>325</v>
      </c>
      <c r="C130" s="32">
        <v>47.256949088748314</v>
      </c>
      <c r="D130" s="32">
        <v>22.771526658142925</v>
      </c>
      <c r="E130" s="32">
        <v>0.74506740855415965</v>
      </c>
      <c r="F130" s="33">
        <v>78771.89608224183</v>
      </c>
      <c r="G130" s="33">
        <v>-3112.9856836081649</v>
      </c>
      <c r="H130" s="34">
        <v>-6374.7774219360663</v>
      </c>
      <c r="I130" s="35">
        <v>0</v>
      </c>
      <c r="J130" s="36">
        <f t="shared" si="13"/>
        <v>-0.64647688095933609</v>
      </c>
      <c r="K130" s="37">
        <f t="shared" si="22"/>
        <v>-1.8279195961677164</v>
      </c>
      <c r="L130" s="37">
        <f t="shared" si="14"/>
        <v>-1.2186130641118109</v>
      </c>
      <c r="M130" s="38">
        <f t="shared" si="15"/>
        <v>0</v>
      </c>
      <c r="N130" s="39" t="b">
        <f t="shared" si="16"/>
        <v>0</v>
      </c>
      <c r="O130" s="37"/>
      <c r="P130" s="38">
        <f t="shared" si="17"/>
        <v>1</v>
      </c>
      <c r="Q130" s="39" t="b">
        <f t="shared" si="18"/>
        <v>0</v>
      </c>
      <c r="R130" s="6"/>
      <c r="S130" s="40">
        <v>5437.7405883269403</v>
      </c>
      <c r="T130" s="41"/>
      <c r="U130" s="42">
        <f t="shared" si="19"/>
        <v>5437.7405883269403</v>
      </c>
      <c r="V130" s="37"/>
      <c r="W130" s="37"/>
      <c r="X130" s="50">
        <f t="shared" si="20"/>
        <v>5437.7405883269403</v>
      </c>
      <c r="Y130" s="37"/>
      <c r="Z130" s="6"/>
      <c r="AA130" s="51" t="b">
        <f t="shared" si="21"/>
        <v>0</v>
      </c>
      <c r="AB130" s="98"/>
      <c r="AC130" s="98"/>
      <c r="AD130" s="43"/>
      <c r="AE130" s="43"/>
      <c r="AF130" s="35">
        <v>0</v>
      </c>
    </row>
    <row r="131" spans="2:32" hidden="1" outlineLevel="1" x14ac:dyDescent="0.25">
      <c r="B131" s="31">
        <v>326</v>
      </c>
      <c r="C131" s="32">
        <v>46.354238466013818</v>
      </c>
      <c r="D131" s="32">
        <v>11.239994337588538</v>
      </c>
      <c r="E131" s="32">
        <v>1.5373614092865673</v>
      </c>
      <c r="F131" s="33">
        <v>53443.782491611186</v>
      </c>
      <c r="G131" s="33">
        <v>-1318.3494269945538</v>
      </c>
      <c r="H131" s="34">
        <v>-13742.586836845423</v>
      </c>
      <c r="I131" s="35">
        <v>0</v>
      </c>
      <c r="J131" s="36">
        <f t="shared" si="13"/>
        <v>-0.25211049819919829</v>
      </c>
      <c r="K131" s="37">
        <f t="shared" si="22"/>
        <v>-0.29265274451111206</v>
      </c>
      <c r="L131" s="37">
        <f t="shared" si="14"/>
        <v>-0.19510182967407472</v>
      </c>
      <c r="M131" s="38">
        <f t="shared" si="15"/>
        <v>0</v>
      </c>
      <c r="N131" s="39" t="b">
        <f t="shared" si="16"/>
        <v>0</v>
      </c>
      <c r="O131" s="37"/>
      <c r="P131" s="38">
        <f t="shared" si="17"/>
        <v>1</v>
      </c>
      <c r="Q131" s="39" t="b">
        <f t="shared" si="18"/>
        <v>0</v>
      </c>
      <c r="R131" s="6"/>
      <c r="S131" s="40">
        <v>3521.2933292885996</v>
      </c>
      <c r="T131" s="41"/>
      <c r="U131" s="42">
        <f t="shared" si="19"/>
        <v>3521.2933292885996</v>
      </c>
      <c r="V131" s="37"/>
      <c r="W131" s="37"/>
      <c r="X131" s="50">
        <f t="shared" si="20"/>
        <v>3521.2933292885996</v>
      </c>
      <c r="Y131" s="37"/>
      <c r="Z131" s="6"/>
      <c r="AA131" s="51" t="b">
        <f t="shared" si="21"/>
        <v>0</v>
      </c>
      <c r="AB131" s="98"/>
      <c r="AC131" s="98"/>
      <c r="AD131" s="43"/>
      <c r="AE131" s="43"/>
      <c r="AF131" s="35">
        <v>0</v>
      </c>
    </row>
    <row r="132" spans="2:32" hidden="1" outlineLevel="1" x14ac:dyDescent="0.25">
      <c r="B132" s="31">
        <v>327</v>
      </c>
      <c r="C132" s="32">
        <v>19.993206638525031</v>
      </c>
      <c r="D132" s="32">
        <v>5.8217824751343068</v>
      </c>
      <c r="E132" s="32">
        <v>0.77235548527797315</v>
      </c>
      <c r="F132" s="33">
        <v>31315.754007393618</v>
      </c>
      <c r="G132" s="33">
        <v>-1257.5400675690541</v>
      </c>
      <c r="H132" s="34">
        <v>-2934.7375106651471</v>
      </c>
      <c r="I132" s="35">
        <v>0</v>
      </c>
      <c r="J132" s="36">
        <f t="shared" si="13"/>
        <v>-0.14125984606390785</v>
      </c>
      <c r="K132" s="37">
        <f t="shared" si="22"/>
        <v>0.13888842924897291</v>
      </c>
      <c r="L132" s="37">
        <f t="shared" si="14"/>
        <v>9.2592286165981932E-2</v>
      </c>
      <c r="M132" s="38">
        <f t="shared" si="15"/>
        <v>0</v>
      </c>
      <c r="N132" s="39" t="b">
        <f t="shared" si="16"/>
        <v>0</v>
      </c>
      <c r="O132" s="37"/>
      <c r="P132" s="38">
        <f t="shared" si="17"/>
        <v>1</v>
      </c>
      <c r="Q132" s="39" t="b">
        <f t="shared" si="18"/>
        <v>0</v>
      </c>
      <c r="R132" s="6"/>
      <c r="S132" s="40">
        <v>2709.6966820254829</v>
      </c>
      <c r="T132" s="41"/>
      <c r="U132" s="42">
        <f t="shared" si="19"/>
        <v>2709.6966820254829</v>
      </c>
      <c r="V132" s="37"/>
      <c r="W132" s="37"/>
      <c r="X132" s="50">
        <f t="shared" si="20"/>
        <v>2709.6966820254829</v>
      </c>
      <c r="Y132" s="37"/>
      <c r="Z132" s="6"/>
      <c r="AA132" s="51" t="b">
        <f t="shared" si="21"/>
        <v>0</v>
      </c>
      <c r="AB132" s="98"/>
      <c r="AC132" s="98"/>
      <c r="AD132" s="43"/>
      <c r="AE132" s="43"/>
      <c r="AF132" s="35">
        <v>0</v>
      </c>
    </row>
    <row r="133" spans="2:32" hidden="1" outlineLevel="1" x14ac:dyDescent="0.25">
      <c r="B133" s="31">
        <v>328</v>
      </c>
      <c r="C133" s="32">
        <v>35.880374059952736</v>
      </c>
      <c r="D133" s="32">
        <v>14.319001446566178</v>
      </c>
      <c r="E133" s="32">
        <v>1.3015924891965582</v>
      </c>
      <c r="F133" s="33">
        <v>37658.111048794046</v>
      </c>
      <c r="G133" s="33">
        <v>-2162.5237850808271</v>
      </c>
      <c r="H133" s="34">
        <v>-11673.482685520354</v>
      </c>
      <c r="I133" s="35">
        <v>0</v>
      </c>
      <c r="J133" s="36">
        <f t="shared" si="13"/>
        <v>-0.2730751476559235</v>
      </c>
      <c r="K133" s="37">
        <f t="shared" si="22"/>
        <v>-0.37426804635870203</v>
      </c>
      <c r="L133" s="37">
        <f t="shared" si="14"/>
        <v>-0.24951203090580135</v>
      </c>
      <c r="M133" s="38">
        <f t="shared" si="15"/>
        <v>0</v>
      </c>
      <c r="N133" s="39" t="b">
        <f t="shared" si="16"/>
        <v>0</v>
      </c>
      <c r="O133" s="37"/>
      <c r="P133" s="38">
        <f t="shared" si="17"/>
        <v>1</v>
      </c>
      <c r="Q133" s="39" t="b">
        <f t="shared" si="18"/>
        <v>0</v>
      </c>
      <c r="R133" s="6"/>
      <c r="S133" s="40">
        <v>4068.0632183565767</v>
      </c>
      <c r="T133" s="41"/>
      <c r="U133" s="42">
        <f t="shared" si="19"/>
        <v>4068.0632183565767</v>
      </c>
      <c r="V133" s="37"/>
      <c r="W133" s="37"/>
      <c r="X133" s="50">
        <f t="shared" si="20"/>
        <v>4068.0632183565767</v>
      </c>
      <c r="Y133" s="37"/>
      <c r="Z133" s="6"/>
      <c r="AA133" s="51" t="b">
        <f t="shared" si="21"/>
        <v>0</v>
      </c>
      <c r="AB133" s="98"/>
      <c r="AC133" s="98"/>
      <c r="AD133" s="43"/>
      <c r="AE133" s="43"/>
      <c r="AF133" s="35">
        <v>0</v>
      </c>
    </row>
    <row r="134" spans="2:32" hidden="1" outlineLevel="1" x14ac:dyDescent="0.25">
      <c r="B134" s="31">
        <v>329</v>
      </c>
      <c r="C134" s="32">
        <v>36.795674829936814</v>
      </c>
      <c r="D134" s="32">
        <v>8.8216524939655905</v>
      </c>
      <c r="E134" s="32">
        <v>0.29440617065555036</v>
      </c>
      <c r="F134" s="33">
        <v>29431.672228848875</v>
      </c>
      <c r="G134" s="33">
        <v>-1400.9810241388868</v>
      </c>
      <c r="H134" s="34">
        <v>-2950.8425773949575</v>
      </c>
      <c r="I134" s="35">
        <v>0</v>
      </c>
      <c r="J134" s="36">
        <f t="shared" si="13"/>
        <v>-0.28551994235226613</v>
      </c>
      <c r="K134" s="37">
        <f t="shared" ref="K134:K165" si="24">STANDARDIZE(+J134,J$208,J$209)</f>
        <v>-0.42271558552074945</v>
      </c>
      <c r="L134" s="37">
        <f t="shared" si="14"/>
        <v>-0.28181039034716632</v>
      </c>
      <c r="M134" s="38">
        <f t="shared" si="15"/>
        <v>0</v>
      </c>
      <c r="N134" s="39" t="b">
        <f t="shared" si="16"/>
        <v>0</v>
      </c>
      <c r="O134" s="37"/>
      <c r="P134" s="38">
        <f t="shared" si="17"/>
        <v>1</v>
      </c>
      <c r="Q134" s="39" t="b">
        <f t="shared" si="18"/>
        <v>0</v>
      </c>
      <c r="R134" s="6"/>
      <c r="S134" s="40">
        <v>1997.2359093756115</v>
      </c>
      <c r="T134" s="41"/>
      <c r="U134" s="42">
        <f t="shared" si="19"/>
        <v>1997.2359093756115</v>
      </c>
      <c r="V134" s="37"/>
      <c r="W134" s="37"/>
      <c r="X134" s="50">
        <f t="shared" si="20"/>
        <v>1997.2359093756115</v>
      </c>
      <c r="Y134" s="37"/>
      <c r="Z134" s="6"/>
      <c r="AA134" s="51" t="b">
        <f t="shared" si="21"/>
        <v>0</v>
      </c>
      <c r="AB134" s="98"/>
      <c r="AC134" s="98"/>
      <c r="AD134" s="43"/>
      <c r="AE134" s="43"/>
      <c r="AF134" s="35">
        <v>0</v>
      </c>
    </row>
    <row r="135" spans="2:32" hidden="1" outlineLevel="1" x14ac:dyDescent="0.25">
      <c r="B135" s="31">
        <v>330</v>
      </c>
      <c r="C135" s="32">
        <v>30.079354958495081</v>
      </c>
      <c r="D135" s="32">
        <v>11.45121059417834</v>
      </c>
      <c r="E135" s="32">
        <v>1.2744170652996218</v>
      </c>
      <c r="F135" s="33">
        <v>22685.242775090606</v>
      </c>
      <c r="G135" s="33">
        <v>-33.279448093065668</v>
      </c>
      <c r="H135" s="34">
        <v>-423.16453596427925</v>
      </c>
      <c r="I135" s="35">
        <v>0</v>
      </c>
      <c r="J135" s="36">
        <f t="shared" ref="J135:J198" si="25">+G135*G$4+H135*H$4+F135*F$4+C135*C$4+D135*D$4+E135*E$4</f>
        <v>-0.36731467428864134</v>
      </c>
      <c r="K135" s="37">
        <f t="shared" si="24"/>
        <v>-0.74114217072599298</v>
      </c>
      <c r="L135" s="37">
        <f t="shared" ref="L135:L198" si="26">+K135/N$2</f>
        <v>-0.4940947804839953</v>
      </c>
      <c r="M135" s="38">
        <f t="shared" ref="M135:M198" si="27">IF((L135&gt;+J$2),1,0)</f>
        <v>0</v>
      </c>
      <c r="N135" s="39" t="b">
        <f t="shared" ref="N135:N198" si="28">IF((+M135+I135=2),1)</f>
        <v>0</v>
      </c>
      <c r="O135" s="37"/>
      <c r="P135" s="38">
        <f t="shared" ref="P135:P198" si="29">IF((L135&lt;+J$2),1,0)</f>
        <v>1</v>
      </c>
      <c r="Q135" s="39" t="b">
        <f t="shared" ref="Q135:Q198" si="30">IF((+P135+I135=2),1)</f>
        <v>0</v>
      </c>
      <c r="R135" s="6"/>
      <c r="S135" s="40">
        <v>-1724.8343728911145</v>
      </c>
      <c r="T135" s="41"/>
      <c r="U135" s="42">
        <f t="shared" ref="U135:U198" si="31">+S135*P135</f>
        <v>-1724.8343728911145</v>
      </c>
      <c r="V135" s="37"/>
      <c r="W135" s="37"/>
      <c r="X135" s="50"/>
      <c r="Y135" s="49">
        <f>+U135</f>
        <v>-1724.8343728911145</v>
      </c>
      <c r="Z135" s="86"/>
      <c r="AA135" s="51" t="b">
        <f t="shared" ref="AA135:AA198" si="32">IF(+U135=0,+S135)</f>
        <v>0</v>
      </c>
      <c r="AB135" s="98"/>
      <c r="AC135" s="98"/>
      <c r="AD135" s="43"/>
      <c r="AE135" s="43"/>
      <c r="AF135" s="35">
        <v>0</v>
      </c>
    </row>
    <row r="136" spans="2:32" hidden="1" outlineLevel="1" x14ac:dyDescent="0.25">
      <c r="B136" s="31">
        <v>331</v>
      </c>
      <c r="C136" s="32">
        <v>44.280877871171356</v>
      </c>
      <c r="D136" s="32">
        <v>18.082021851771284</v>
      </c>
      <c r="E136" s="32">
        <v>1.8839270420242533</v>
      </c>
      <c r="F136" s="33">
        <v>45550.908984519723</v>
      </c>
      <c r="G136" s="33">
        <v>-1122.5365221408329</v>
      </c>
      <c r="H136" s="34">
        <v>-2546.4261441991703</v>
      </c>
      <c r="I136" s="35">
        <v>0</v>
      </c>
      <c r="J136" s="36">
        <f t="shared" si="25"/>
        <v>-0.52474744425453479</v>
      </c>
      <c r="K136" s="37">
        <f t="shared" si="24"/>
        <v>-1.3540273548065125</v>
      </c>
      <c r="L136" s="37">
        <f t="shared" si="26"/>
        <v>-0.90268490320434169</v>
      </c>
      <c r="M136" s="38">
        <f t="shared" si="27"/>
        <v>0</v>
      </c>
      <c r="N136" s="39" t="b">
        <f t="shared" si="28"/>
        <v>0</v>
      </c>
      <c r="O136" s="37"/>
      <c r="P136" s="38">
        <f t="shared" si="29"/>
        <v>1</v>
      </c>
      <c r="Q136" s="39" t="b">
        <f t="shared" si="30"/>
        <v>0</v>
      </c>
      <c r="R136" s="6"/>
      <c r="S136" s="40">
        <v>331.25964821096022</v>
      </c>
      <c r="T136" s="41"/>
      <c r="U136" s="42">
        <f t="shared" si="31"/>
        <v>331.25964821096022</v>
      </c>
      <c r="V136" s="37"/>
      <c r="W136" s="37"/>
      <c r="X136" s="50">
        <f>+U136</f>
        <v>331.25964821096022</v>
      </c>
      <c r="Y136" s="49"/>
      <c r="Z136" s="86"/>
      <c r="AA136" s="51" t="b">
        <f t="shared" si="32"/>
        <v>0</v>
      </c>
      <c r="AB136" s="98"/>
      <c r="AC136" s="98"/>
      <c r="AD136" s="43"/>
      <c r="AE136" s="43"/>
      <c r="AF136" s="35">
        <v>0</v>
      </c>
    </row>
    <row r="137" spans="2:32" hidden="1" outlineLevel="1" x14ac:dyDescent="0.25">
      <c r="B137" s="31">
        <v>332</v>
      </c>
      <c r="C137" s="32">
        <v>44.110403401365119</v>
      </c>
      <c r="D137" s="32">
        <v>27.768943364900338</v>
      </c>
      <c r="E137" s="32">
        <v>0.39521173915395191</v>
      </c>
      <c r="F137" s="33">
        <v>73705.233958384648</v>
      </c>
      <c r="G137" s="33">
        <v>-8805.523435006593</v>
      </c>
      <c r="H137" s="34">
        <v>-6160.2111470405453</v>
      </c>
      <c r="I137" s="35">
        <v>0</v>
      </c>
      <c r="J137" s="36">
        <f t="shared" si="25"/>
        <v>-0.51478578030121602</v>
      </c>
      <c r="K137" s="37">
        <f t="shared" si="24"/>
        <v>-1.3152466343307136</v>
      </c>
      <c r="L137" s="37">
        <f t="shared" si="26"/>
        <v>-0.87683108955380906</v>
      </c>
      <c r="M137" s="38">
        <f t="shared" si="27"/>
        <v>0</v>
      </c>
      <c r="N137" s="39" t="b">
        <f t="shared" si="28"/>
        <v>0</v>
      </c>
      <c r="O137" s="37"/>
      <c r="P137" s="38">
        <f t="shared" si="29"/>
        <v>1</v>
      </c>
      <c r="Q137" s="39" t="b">
        <f t="shared" si="30"/>
        <v>0</v>
      </c>
      <c r="R137" s="6"/>
      <c r="S137" s="40">
        <v>6992.8890444536401</v>
      </c>
      <c r="T137" s="41"/>
      <c r="U137" s="42">
        <f t="shared" si="31"/>
        <v>6992.8890444536401</v>
      </c>
      <c r="V137" s="37"/>
      <c r="W137" s="37"/>
      <c r="X137" s="50">
        <f t="shared" ref="X137:X197" si="33">+U137</f>
        <v>6992.8890444536401</v>
      </c>
      <c r="Y137" s="37"/>
      <c r="Z137" s="6"/>
      <c r="AA137" s="51" t="b">
        <f t="shared" si="32"/>
        <v>0</v>
      </c>
      <c r="AB137" s="98"/>
      <c r="AC137" s="98"/>
      <c r="AD137" s="43"/>
      <c r="AE137" s="43"/>
      <c r="AF137" s="35">
        <v>0</v>
      </c>
    </row>
    <row r="138" spans="2:32" hidden="1" outlineLevel="1" x14ac:dyDescent="0.25">
      <c r="B138" s="31">
        <v>333</v>
      </c>
      <c r="C138" s="32">
        <v>28.149110266710959</v>
      </c>
      <c r="D138" s="32">
        <v>9.8600152343115255</v>
      </c>
      <c r="E138" s="32">
        <v>0.23780957282667098</v>
      </c>
      <c r="F138" s="33">
        <v>38970.418793951401</v>
      </c>
      <c r="G138" s="33">
        <v>-4145.2425090144379</v>
      </c>
      <c r="H138" s="34">
        <v>-4004.4703893491228</v>
      </c>
      <c r="I138" s="35">
        <v>0</v>
      </c>
      <c r="J138" s="36">
        <f t="shared" si="25"/>
        <v>-0.16782395365260444</v>
      </c>
      <c r="K138" s="37">
        <f t="shared" si="24"/>
        <v>3.54744578568661E-2</v>
      </c>
      <c r="L138" s="37">
        <f t="shared" si="26"/>
        <v>2.3649638571244067E-2</v>
      </c>
      <c r="M138" s="38">
        <f t="shared" si="27"/>
        <v>0</v>
      </c>
      <c r="N138" s="39" t="b">
        <f t="shared" si="28"/>
        <v>0</v>
      </c>
      <c r="O138" s="37"/>
      <c r="P138" s="38">
        <f t="shared" si="29"/>
        <v>1</v>
      </c>
      <c r="Q138" s="39" t="b">
        <f t="shared" si="30"/>
        <v>0</v>
      </c>
      <c r="R138" s="6"/>
      <c r="S138" s="40">
        <v>2764.158223418056</v>
      </c>
      <c r="T138" s="41"/>
      <c r="U138" s="42">
        <f t="shared" si="31"/>
        <v>2764.158223418056</v>
      </c>
      <c r="V138" s="37"/>
      <c r="W138" s="37"/>
      <c r="X138" s="50">
        <f t="shared" si="33"/>
        <v>2764.158223418056</v>
      </c>
      <c r="Y138" s="37"/>
      <c r="Z138" s="6"/>
      <c r="AA138" s="51" t="b">
        <f t="shared" si="32"/>
        <v>0</v>
      </c>
      <c r="AB138" s="98"/>
      <c r="AC138" s="98"/>
      <c r="AD138" s="43"/>
      <c r="AE138" s="43"/>
      <c r="AF138" s="35">
        <v>0</v>
      </c>
    </row>
    <row r="139" spans="2:32" hidden="1" outlineLevel="1" x14ac:dyDescent="0.25">
      <c r="B139" s="59">
        <v>334</v>
      </c>
      <c r="C139" s="60">
        <v>18.91565850351143</v>
      </c>
      <c r="D139" s="60">
        <v>0.2564300150310504</v>
      </c>
      <c r="E139" s="60">
        <v>0.10129923673975706</v>
      </c>
      <c r="F139" s="61">
        <v>35812.135570827297</v>
      </c>
      <c r="G139" s="61">
        <v>-1544.6898434411692</v>
      </c>
      <c r="H139" s="62">
        <v>-6056.7341939513599</v>
      </c>
      <c r="I139" s="52">
        <v>1</v>
      </c>
      <c r="J139" s="53">
        <f t="shared" si="25"/>
        <v>1.7581473494392184E-2</v>
      </c>
      <c r="K139" s="100">
        <f t="shared" si="24"/>
        <v>0.75725709161940413</v>
      </c>
      <c r="L139" s="54">
        <f t="shared" si="26"/>
        <v>0.50483806107960272</v>
      </c>
      <c r="M139" s="55">
        <f t="shared" si="27"/>
        <v>1</v>
      </c>
      <c r="N139" s="56">
        <f t="shared" si="28"/>
        <v>1</v>
      </c>
      <c r="O139" s="54"/>
      <c r="P139" s="55">
        <f t="shared" si="29"/>
        <v>0</v>
      </c>
      <c r="Q139" s="56" t="b">
        <f t="shared" si="30"/>
        <v>0</v>
      </c>
      <c r="R139" s="6"/>
      <c r="S139" s="57">
        <v>-6661.2340536676711</v>
      </c>
      <c r="T139" s="41"/>
      <c r="U139" s="58">
        <f t="shared" si="31"/>
        <v>0</v>
      </c>
      <c r="V139" s="87"/>
      <c r="W139" s="87"/>
      <c r="X139" s="48"/>
      <c r="Y139" s="43"/>
      <c r="Z139" s="6"/>
      <c r="AA139" s="40">
        <f t="shared" si="32"/>
        <v>-6661.2340536676711</v>
      </c>
      <c r="AD139" s="49"/>
      <c r="AE139" s="49">
        <f>+AA139</f>
        <v>-6661.2340536676711</v>
      </c>
      <c r="AF139" s="35">
        <v>1</v>
      </c>
    </row>
    <row r="140" spans="2:32" ht="16.5" hidden="1" outlineLevel="1" thickBot="1" x14ac:dyDescent="0.3">
      <c r="B140" s="31">
        <v>335</v>
      </c>
      <c r="C140" s="32">
        <v>38.687241582940402</v>
      </c>
      <c r="D140" s="32">
        <v>13.821473323658845</v>
      </c>
      <c r="E140" s="32">
        <v>2.5730040914102126E-2</v>
      </c>
      <c r="F140" s="33">
        <v>45549.219243912055</v>
      </c>
      <c r="G140" s="33">
        <v>-5726.347840280092</v>
      </c>
      <c r="H140" s="34">
        <v>-6517.0174141458483</v>
      </c>
      <c r="I140" s="88">
        <v>1</v>
      </c>
      <c r="J140" s="89">
        <f t="shared" si="25"/>
        <v>-0.22834062820399639</v>
      </c>
      <c r="K140" s="91">
        <f t="shared" si="24"/>
        <v>-0.20011672960941521</v>
      </c>
      <c r="L140" s="91">
        <f t="shared" si="26"/>
        <v>-0.13341115307294346</v>
      </c>
      <c r="M140" s="92">
        <f t="shared" si="27"/>
        <v>0</v>
      </c>
      <c r="N140" s="93" t="b">
        <f t="shared" si="28"/>
        <v>0</v>
      </c>
      <c r="O140" s="91"/>
      <c r="P140" s="92">
        <f t="shared" si="29"/>
        <v>1</v>
      </c>
      <c r="Q140" s="93">
        <f t="shared" si="30"/>
        <v>1</v>
      </c>
      <c r="R140" s="94"/>
      <c r="S140" s="95">
        <v>-5116.2104013051912</v>
      </c>
      <c r="T140" s="41"/>
      <c r="U140" s="95">
        <f t="shared" si="31"/>
        <v>-5116.2104013051912</v>
      </c>
      <c r="V140" s="91"/>
      <c r="W140" s="96">
        <f>+U140</f>
        <v>-5116.2104013051912</v>
      </c>
      <c r="X140" s="50"/>
      <c r="Y140" s="37"/>
      <c r="Z140" s="6"/>
      <c r="AA140" s="51" t="b">
        <f t="shared" si="32"/>
        <v>0</v>
      </c>
      <c r="AB140" s="98"/>
      <c r="AC140" s="98"/>
      <c r="AD140" s="43"/>
      <c r="AE140" s="43"/>
      <c r="AF140" s="35">
        <v>1</v>
      </c>
    </row>
    <row r="141" spans="2:32" hidden="1" outlineLevel="1" x14ac:dyDescent="0.25">
      <c r="B141" s="31">
        <v>336</v>
      </c>
      <c r="C141" s="32">
        <v>31.916367740915263</v>
      </c>
      <c r="D141" s="32">
        <v>1.8706548951093422</v>
      </c>
      <c r="E141" s="32">
        <v>0.59535931370072726</v>
      </c>
      <c r="F141" s="33">
        <v>30808.590141857236</v>
      </c>
      <c r="G141" s="33">
        <v>-2953.1416136365124</v>
      </c>
      <c r="H141" s="34">
        <v>-9665.8198708910259</v>
      </c>
      <c r="I141" s="82">
        <v>0</v>
      </c>
      <c r="J141" s="83">
        <f t="shared" si="25"/>
        <v>7.4836670102048697E-2</v>
      </c>
      <c r="K141" s="46">
        <f t="shared" si="24"/>
        <v>0.98015135766104244</v>
      </c>
      <c r="L141" s="46">
        <f t="shared" si="26"/>
        <v>0.65343423844069493</v>
      </c>
      <c r="M141" s="84">
        <f t="shared" si="27"/>
        <v>1</v>
      </c>
      <c r="N141" s="85" t="b">
        <f t="shared" si="28"/>
        <v>0</v>
      </c>
      <c r="O141" s="46"/>
      <c r="P141" s="84">
        <f t="shared" si="29"/>
        <v>0</v>
      </c>
      <c r="Q141" s="85" t="b">
        <f t="shared" si="30"/>
        <v>0</v>
      </c>
      <c r="R141" s="6"/>
      <c r="S141" s="42">
        <v>3822.5206367282549</v>
      </c>
      <c r="T141" s="41"/>
      <c r="U141" s="42">
        <f t="shared" si="31"/>
        <v>0</v>
      </c>
      <c r="V141" s="45"/>
      <c r="W141" s="45"/>
      <c r="X141" s="48"/>
      <c r="Y141" s="43"/>
      <c r="Z141" s="6"/>
      <c r="AA141" s="40">
        <f t="shared" si="32"/>
        <v>3822.5206367282549</v>
      </c>
      <c r="AB141" s="49">
        <f t="shared" si="23"/>
        <v>3822.5206367282549</v>
      </c>
      <c r="AC141" s="49"/>
      <c r="AD141" s="37"/>
      <c r="AE141" s="37"/>
      <c r="AF141" s="35">
        <v>0</v>
      </c>
    </row>
    <row r="142" spans="2:32" hidden="1" outlineLevel="1" x14ac:dyDescent="0.25">
      <c r="B142" s="31">
        <v>337</v>
      </c>
      <c r="C142" s="32">
        <v>31.925731750513879</v>
      </c>
      <c r="D142" s="32">
        <v>6.3474722763656146</v>
      </c>
      <c r="E142" s="32">
        <v>0.69704401223190993</v>
      </c>
      <c r="F142" s="33">
        <v>30535.223240840631</v>
      </c>
      <c r="G142" s="33">
        <v>-5066.6862860129349</v>
      </c>
      <c r="H142" s="34">
        <v>-4061.8865756703653</v>
      </c>
      <c r="I142" s="35">
        <v>1</v>
      </c>
      <c r="J142" s="36">
        <f t="shared" si="25"/>
        <v>2.1318639553919855E-3</v>
      </c>
      <c r="K142" s="37">
        <f t="shared" si="24"/>
        <v>0.69711181952431478</v>
      </c>
      <c r="L142" s="37">
        <f t="shared" si="26"/>
        <v>0.46474121301620985</v>
      </c>
      <c r="M142" s="38">
        <f t="shared" si="27"/>
        <v>1</v>
      </c>
      <c r="N142" s="39">
        <f t="shared" si="28"/>
        <v>1</v>
      </c>
      <c r="O142" s="37"/>
      <c r="P142" s="38">
        <f t="shared" si="29"/>
        <v>0</v>
      </c>
      <c r="Q142" s="39" t="b">
        <f t="shared" si="30"/>
        <v>0</v>
      </c>
      <c r="R142" s="6"/>
      <c r="S142" s="40">
        <v>-4167.5454332403469</v>
      </c>
      <c r="T142" s="41"/>
      <c r="U142" s="42">
        <f t="shared" si="31"/>
        <v>0</v>
      </c>
      <c r="V142" s="43"/>
      <c r="W142" s="43"/>
      <c r="X142" s="48"/>
      <c r="Y142" s="43"/>
      <c r="Z142" s="6"/>
      <c r="AA142" s="40">
        <f t="shared" si="32"/>
        <v>-4167.5454332403469</v>
      </c>
      <c r="AD142" s="37"/>
      <c r="AE142" s="49">
        <f>+AA142</f>
        <v>-4167.5454332403469</v>
      </c>
      <c r="AF142" s="35">
        <v>1</v>
      </c>
    </row>
    <row r="143" spans="2:32" hidden="1" outlineLevel="1" x14ac:dyDescent="0.25">
      <c r="B143" s="31">
        <v>338</v>
      </c>
      <c r="C143" s="32">
        <v>32.843179894403555</v>
      </c>
      <c r="D143" s="32">
        <v>10.637822799578045</v>
      </c>
      <c r="E143" s="32">
        <v>0.79197471162266675</v>
      </c>
      <c r="F143" s="33">
        <v>26949.024905834791</v>
      </c>
      <c r="G143" s="33">
        <v>-786.30730629279265</v>
      </c>
      <c r="H143" s="34">
        <v>-521.54415518305973</v>
      </c>
      <c r="I143" s="35">
        <v>0</v>
      </c>
      <c r="J143" s="36">
        <f t="shared" si="25"/>
        <v>-0.3481055877327987</v>
      </c>
      <c r="K143" s="37">
        <f t="shared" si="24"/>
        <v>-0.66636126867906353</v>
      </c>
      <c r="L143" s="37">
        <f t="shared" si="26"/>
        <v>-0.44424084578604234</v>
      </c>
      <c r="M143" s="38">
        <f t="shared" si="27"/>
        <v>0</v>
      </c>
      <c r="N143" s="39" t="b">
        <f t="shared" si="28"/>
        <v>0</v>
      </c>
      <c r="O143" s="37"/>
      <c r="P143" s="38">
        <f t="shared" si="29"/>
        <v>1</v>
      </c>
      <c r="Q143" s="39" t="b">
        <f t="shared" si="30"/>
        <v>0</v>
      </c>
      <c r="R143" s="6"/>
      <c r="S143" s="40">
        <v>209.33584582275</v>
      </c>
      <c r="T143" s="41"/>
      <c r="U143" s="42">
        <f t="shared" si="31"/>
        <v>209.33584582275</v>
      </c>
      <c r="V143" s="37"/>
      <c r="W143" s="37"/>
      <c r="X143" s="50">
        <f>+U143</f>
        <v>209.33584582275</v>
      </c>
      <c r="Y143" s="49"/>
      <c r="Z143" s="86"/>
      <c r="AA143" s="51" t="b">
        <f t="shared" si="32"/>
        <v>0</v>
      </c>
      <c r="AB143" s="98"/>
      <c r="AC143" s="98"/>
      <c r="AD143" s="43"/>
      <c r="AE143" s="43"/>
      <c r="AF143" s="35">
        <v>0</v>
      </c>
    </row>
    <row r="144" spans="2:32" hidden="1" outlineLevel="1" x14ac:dyDescent="0.25">
      <c r="B144" s="31">
        <v>339</v>
      </c>
      <c r="C144" s="32">
        <v>28.821762481427179</v>
      </c>
      <c r="D144" s="32">
        <v>5.3579780450063419</v>
      </c>
      <c r="E144" s="32">
        <v>1.4463253937861935</v>
      </c>
      <c r="F144" s="33">
        <v>75578.185267163033</v>
      </c>
      <c r="G144" s="33">
        <v>-6242.6863338366657</v>
      </c>
      <c r="H144" s="34">
        <v>-23220.362708116714</v>
      </c>
      <c r="I144" s="35">
        <v>1</v>
      </c>
      <c r="J144" s="36">
        <f t="shared" si="25"/>
        <v>0.24629436618286005</v>
      </c>
      <c r="K144" s="37">
        <f t="shared" si="24"/>
        <v>1.6476355266004279</v>
      </c>
      <c r="L144" s="37">
        <f t="shared" si="26"/>
        <v>1.0984236844002853</v>
      </c>
      <c r="M144" s="38">
        <f t="shared" si="27"/>
        <v>1</v>
      </c>
      <c r="N144" s="39">
        <f t="shared" si="28"/>
        <v>1</v>
      </c>
      <c r="O144" s="37"/>
      <c r="P144" s="38">
        <f t="shared" si="29"/>
        <v>0</v>
      </c>
      <c r="Q144" s="39" t="b">
        <f t="shared" si="30"/>
        <v>0</v>
      </c>
      <c r="R144" s="6"/>
      <c r="S144" s="40">
        <v>100.15561610447003</v>
      </c>
      <c r="T144" s="41"/>
      <c r="U144" s="42">
        <f t="shared" si="31"/>
        <v>0</v>
      </c>
      <c r="V144" s="43"/>
      <c r="W144" s="43"/>
      <c r="X144" s="48"/>
      <c r="Y144" s="43"/>
      <c r="Z144" s="6"/>
      <c r="AA144" s="40">
        <f t="shared" si="32"/>
        <v>100.15561610447003</v>
      </c>
      <c r="AD144" s="49">
        <f>+AA144</f>
        <v>100.15561610447003</v>
      </c>
      <c r="AE144" s="49"/>
      <c r="AF144" s="35">
        <v>1</v>
      </c>
    </row>
    <row r="145" spans="2:32" hidden="1" outlineLevel="1" x14ac:dyDescent="0.25">
      <c r="B145" s="31">
        <v>340</v>
      </c>
      <c r="C145" s="32">
        <v>59.19982013911828</v>
      </c>
      <c r="D145" s="32">
        <v>18.397602292875249</v>
      </c>
      <c r="E145" s="32">
        <v>0.77007347520644387</v>
      </c>
      <c r="F145" s="33">
        <v>77925.146436041294</v>
      </c>
      <c r="G145" s="33">
        <v>-8883.1909600590443</v>
      </c>
      <c r="H145" s="34">
        <v>-15816.709102552744</v>
      </c>
      <c r="I145" s="35">
        <v>0</v>
      </c>
      <c r="J145" s="36">
        <f t="shared" si="25"/>
        <v>-0.18541222019139281</v>
      </c>
      <c r="K145" s="37">
        <f t="shared" si="24"/>
        <v>-3.2996597931695966E-2</v>
      </c>
      <c r="L145" s="37">
        <f t="shared" si="26"/>
        <v>-2.1997731954463976E-2</v>
      </c>
      <c r="M145" s="38">
        <f t="shared" si="27"/>
        <v>0</v>
      </c>
      <c r="N145" s="39" t="b">
        <f t="shared" si="28"/>
        <v>0</v>
      </c>
      <c r="O145" s="37"/>
      <c r="P145" s="38">
        <f t="shared" si="29"/>
        <v>1</v>
      </c>
      <c r="Q145" s="39" t="b">
        <f t="shared" si="30"/>
        <v>0</v>
      </c>
      <c r="R145" s="6"/>
      <c r="S145" s="40">
        <v>8752.5435359198927</v>
      </c>
      <c r="T145" s="41"/>
      <c r="U145" s="42">
        <f t="shared" si="31"/>
        <v>8752.5435359198927</v>
      </c>
      <c r="V145" s="37"/>
      <c r="W145" s="37"/>
      <c r="X145" s="50">
        <f t="shared" si="33"/>
        <v>8752.5435359198927</v>
      </c>
      <c r="Y145" s="37"/>
      <c r="Z145" s="6"/>
      <c r="AA145" s="51" t="b">
        <f t="shared" si="32"/>
        <v>0</v>
      </c>
      <c r="AB145" s="98"/>
      <c r="AC145" s="98"/>
      <c r="AD145" s="43"/>
      <c r="AE145" s="43"/>
      <c r="AF145" s="35">
        <v>0</v>
      </c>
    </row>
    <row r="146" spans="2:32" hidden="1" outlineLevel="1" x14ac:dyDescent="0.25">
      <c r="B146" s="31">
        <v>341</v>
      </c>
      <c r="C146" s="32">
        <v>23.551043286094185</v>
      </c>
      <c r="D146" s="32">
        <v>6.2021202646915778</v>
      </c>
      <c r="E146" s="32">
        <v>7.2933411193430622E-2</v>
      </c>
      <c r="F146" s="33">
        <v>19433.287136661562</v>
      </c>
      <c r="G146" s="33">
        <v>-1545.1936542955714</v>
      </c>
      <c r="H146" s="34">
        <v>-2135.0807116607775</v>
      </c>
      <c r="I146" s="35">
        <v>0</v>
      </c>
      <c r="J146" s="36">
        <f t="shared" si="25"/>
        <v>-0.17165931182703748</v>
      </c>
      <c r="K146" s="37">
        <f t="shared" si="24"/>
        <v>2.0543422842609786E-2</v>
      </c>
      <c r="L146" s="37">
        <f t="shared" si="26"/>
        <v>1.3695615228406524E-2</v>
      </c>
      <c r="M146" s="38">
        <f t="shared" si="27"/>
        <v>0</v>
      </c>
      <c r="N146" s="39" t="b">
        <f t="shared" si="28"/>
        <v>0</v>
      </c>
      <c r="O146" s="37"/>
      <c r="P146" s="38">
        <f t="shared" si="29"/>
        <v>1</v>
      </c>
      <c r="Q146" s="39" t="b">
        <f t="shared" si="30"/>
        <v>0</v>
      </c>
      <c r="R146" s="6"/>
      <c r="S146" s="40">
        <v>1983.3840047565818</v>
      </c>
      <c r="T146" s="41"/>
      <c r="U146" s="42">
        <f t="shared" si="31"/>
        <v>1983.3840047565818</v>
      </c>
      <c r="V146" s="37"/>
      <c r="W146" s="37"/>
      <c r="X146" s="50">
        <f t="shared" si="33"/>
        <v>1983.3840047565818</v>
      </c>
      <c r="Y146" s="37"/>
      <c r="Z146" s="6"/>
      <c r="AA146" s="51" t="b">
        <f t="shared" si="32"/>
        <v>0</v>
      </c>
      <c r="AB146" s="98"/>
      <c r="AC146" s="98"/>
      <c r="AD146" s="43"/>
      <c r="AE146" s="43"/>
      <c r="AF146" s="35">
        <v>0</v>
      </c>
    </row>
    <row r="147" spans="2:32" hidden="1" outlineLevel="1" x14ac:dyDescent="0.25">
      <c r="B147" s="31">
        <v>342</v>
      </c>
      <c r="C147" s="32">
        <v>23.4687834981533</v>
      </c>
      <c r="D147" s="32">
        <v>4.7753890754441163E-2</v>
      </c>
      <c r="E147" s="32">
        <v>0.80625600712338164</v>
      </c>
      <c r="F147" s="33">
        <v>16045.671084920335</v>
      </c>
      <c r="G147" s="33">
        <v>-373.20895145130453</v>
      </c>
      <c r="H147" s="34">
        <v>-2354.5482694906505</v>
      </c>
      <c r="I147" s="35">
        <v>0</v>
      </c>
      <c r="J147" s="36">
        <f t="shared" si="25"/>
        <v>-1.1098001425419592E-2</v>
      </c>
      <c r="K147" s="37">
        <f t="shared" si="24"/>
        <v>0.6456080031267768</v>
      </c>
      <c r="L147" s="37">
        <f t="shared" si="26"/>
        <v>0.4304053354178512</v>
      </c>
      <c r="M147" s="38">
        <f t="shared" si="27"/>
        <v>1</v>
      </c>
      <c r="N147" s="39" t="b">
        <f t="shared" si="28"/>
        <v>0</v>
      </c>
      <c r="O147" s="37"/>
      <c r="P147" s="38">
        <f t="shared" si="29"/>
        <v>0</v>
      </c>
      <c r="Q147" s="39" t="b">
        <f t="shared" si="30"/>
        <v>0</v>
      </c>
      <c r="R147" s="6"/>
      <c r="S147" s="40">
        <v>699.07220187338487</v>
      </c>
      <c r="T147" s="41"/>
      <c r="U147" s="42">
        <f t="shared" si="31"/>
        <v>0</v>
      </c>
      <c r="V147" s="43"/>
      <c r="W147" s="43"/>
      <c r="X147" s="48"/>
      <c r="Y147" s="43"/>
      <c r="Z147" s="6"/>
      <c r="AA147" s="40">
        <f t="shared" si="32"/>
        <v>699.07220187338487</v>
      </c>
      <c r="AB147" s="49">
        <f t="shared" si="23"/>
        <v>699.07220187338487</v>
      </c>
      <c r="AC147" s="49"/>
      <c r="AD147" s="37"/>
      <c r="AE147" s="37"/>
      <c r="AF147" s="35">
        <v>0</v>
      </c>
    </row>
    <row r="148" spans="2:32" hidden="1" outlineLevel="1" x14ac:dyDescent="0.25">
      <c r="B148" s="31">
        <v>343</v>
      </c>
      <c r="C148" s="32">
        <v>37.306575585973761</v>
      </c>
      <c r="D148" s="32">
        <v>4.4898381795446101</v>
      </c>
      <c r="E148" s="32">
        <v>0.73479564353237692</v>
      </c>
      <c r="F148" s="33">
        <v>31273.449018110583</v>
      </c>
      <c r="G148" s="33">
        <v>-2728.2031874190675</v>
      </c>
      <c r="H148" s="34">
        <v>-10611.591957425639</v>
      </c>
      <c r="I148" s="35">
        <v>0</v>
      </c>
      <c r="J148" s="36">
        <f t="shared" si="25"/>
        <v>-7.3894467893992136E-3</v>
      </c>
      <c r="K148" s="37">
        <f t="shared" si="24"/>
        <v>0.66004539244071969</v>
      </c>
      <c r="L148" s="37">
        <f t="shared" si="26"/>
        <v>0.44003026162714648</v>
      </c>
      <c r="M148" s="38">
        <f t="shared" si="27"/>
        <v>1</v>
      </c>
      <c r="N148" s="39" t="b">
        <f t="shared" si="28"/>
        <v>0</v>
      </c>
      <c r="O148" s="37"/>
      <c r="P148" s="38">
        <f t="shared" si="29"/>
        <v>0</v>
      </c>
      <c r="Q148" s="39" t="b">
        <f t="shared" si="30"/>
        <v>0</v>
      </c>
      <c r="R148" s="6"/>
      <c r="S148" s="40">
        <v>4124.0963923857053</v>
      </c>
      <c r="T148" s="41"/>
      <c r="U148" s="42">
        <f t="shared" si="31"/>
        <v>0</v>
      </c>
      <c r="V148" s="43"/>
      <c r="W148" s="43"/>
      <c r="X148" s="48"/>
      <c r="Y148" s="43"/>
      <c r="Z148" s="6"/>
      <c r="AA148" s="40">
        <f t="shared" si="32"/>
        <v>4124.0963923857053</v>
      </c>
      <c r="AB148" s="49">
        <f t="shared" si="23"/>
        <v>4124.0963923857053</v>
      </c>
      <c r="AC148" s="49"/>
      <c r="AD148" s="37"/>
      <c r="AE148" s="37"/>
      <c r="AF148" s="35">
        <v>0</v>
      </c>
    </row>
    <row r="149" spans="2:32" hidden="1" outlineLevel="1" x14ac:dyDescent="0.25">
      <c r="B149" s="31">
        <v>344</v>
      </c>
      <c r="C149" s="32">
        <v>41.453208695940624</v>
      </c>
      <c r="D149" s="32">
        <v>10.057118125111089</v>
      </c>
      <c r="E149" s="32">
        <v>1.5539670712999765</v>
      </c>
      <c r="F149" s="33">
        <v>34535.786484273529</v>
      </c>
      <c r="G149" s="33">
        <v>-1382.311749106241</v>
      </c>
      <c r="H149" s="34">
        <v>-4514.5969793548611</v>
      </c>
      <c r="I149" s="35">
        <v>0</v>
      </c>
      <c r="J149" s="36">
        <f t="shared" si="25"/>
        <v>-0.26103569773353608</v>
      </c>
      <c r="K149" s="37">
        <f t="shared" si="24"/>
        <v>-0.32739851288413274</v>
      </c>
      <c r="L149" s="37">
        <f t="shared" si="26"/>
        <v>-0.2182656752560885</v>
      </c>
      <c r="M149" s="38">
        <f t="shared" si="27"/>
        <v>0</v>
      </c>
      <c r="N149" s="39" t="b">
        <f t="shared" si="28"/>
        <v>0</v>
      </c>
      <c r="O149" s="37"/>
      <c r="P149" s="38">
        <f t="shared" si="29"/>
        <v>1</v>
      </c>
      <c r="Q149" s="39" t="b">
        <f t="shared" si="30"/>
        <v>0</v>
      </c>
      <c r="R149" s="6"/>
      <c r="S149" s="40">
        <v>2147.7920763947382</v>
      </c>
      <c r="T149" s="41"/>
      <c r="U149" s="42">
        <f t="shared" si="31"/>
        <v>2147.7920763947382</v>
      </c>
      <c r="V149" s="37"/>
      <c r="W149" s="37"/>
      <c r="X149" s="50">
        <f t="shared" si="33"/>
        <v>2147.7920763947382</v>
      </c>
      <c r="Y149" s="37"/>
      <c r="Z149" s="6"/>
      <c r="AA149" s="51" t="b">
        <f t="shared" si="32"/>
        <v>0</v>
      </c>
      <c r="AB149" s="98"/>
      <c r="AC149" s="98"/>
      <c r="AD149" s="43"/>
      <c r="AE149" s="43"/>
      <c r="AF149" s="35">
        <v>0</v>
      </c>
    </row>
    <row r="150" spans="2:32" hidden="1" outlineLevel="1" x14ac:dyDescent="0.25">
      <c r="B150" s="31">
        <v>345</v>
      </c>
      <c r="C150" s="32">
        <v>29.498426335775402</v>
      </c>
      <c r="D150" s="32">
        <v>1.8099107284095899</v>
      </c>
      <c r="E150" s="32">
        <v>0.51081573034459604</v>
      </c>
      <c r="F150" s="33">
        <v>36931.510721649312</v>
      </c>
      <c r="G150" s="33">
        <v>-3147.7087016145233</v>
      </c>
      <c r="H150" s="34">
        <v>-8909.45785221392</v>
      </c>
      <c r="I150" s="35">
        <v>0</v>
      </c>
      <c r="J150" s="36">
        <f t="shared" si="25"/>
        <v>6.9906724892683902E-2</v>
      </c>
      <c r="K150" s="37">
        <f t="shared" si="24"/>
        <v>0.96095909941771096</v>
      </c>
      <c r="L150" s="37">
        <f t="shared" si="26"/>
        <v>0.64063939961180727</v>
      </c>
      <c r="M150" s="38">
        <f t="shared" si="27"/>
        <v>1</v>
      </c>
      <c r="N150" s="39" t="b">
        <f t="shared" si="28"/>
        <v>0</v>
      </c>
      <c r="O150" s="37"/>
      <c r="P150" s="38">
        <f t="shared" si="29"/>
        <v>0</v>
      </c>
      <c r="Q150" s="39" t="b">
        <f t="shared" si="30"/>
        <v>0</v>
      </c>
      <c r="R150" s="6"/>
      <c r="S150" s="40">
        <v>5460.7707521429438</v>
      </c>
      <c r="T150" s="41"/>
      <c r="U150" s="42">
        <f t="shared" si="31"/>
        <v>0</v>
      </c>
      <c r="V150" s="43"/>
      <c r="W150" s="43"/>
      <c r="X150" s="48"/>
      <c r="Y150" s="43"/>
      <c r="Z150" s="6"/>
      <c r="AA150" s="40">
        <f t="shared" si="32"/>
        <v>5460.7707521429438</v>
      </c>
      <c r="AB150" s="49">
        <f t="shared" si="23"/>
        <v>5460.7707521429438</v>
      </c>
      <c r="AC150" s="49"/>
      <c r="AD150" s="37"/>
      <c r="AE150" s="37"/>
      <c r="AF150" s="35">
        <v>0</v>
      </c>
    </row>
    <row r="151" spans="2:32" hidden="1" outlineLevel="1" x14ac:dyDescent="0.25">
      <c r="B151" s="31">
        <v>346</v>
      </c>
      <c r="C151" s="32">
        <v>30.753525089382872</v>
      </c>
      <c r="D151" s="32">
        <v>5.3332963404562745</v>
      </c>
      <c r="E151" s="32">
        <v>0.895249982092297</v>
      </c>
      <c r="F151" s="33">
        <v>33179.507099053742</v>
      </c>
      <c r="G151" s="33">
        <v>-6568.835026194135</v>
      </c>
      <c r="H151" s="34">
        <v>-7792.1501825533524</v>
      </c>
      <c r="I151" s="52">
        <v>1</v>
      </c>
      <c r="J151" s="53">
        <f t="shared" si="25"/>
        <v>0.1483421970612854</v>
      </c>
      <c r="K151" s="54">
        <f t="shared" si="24"/>
        <v>1.2663080989234059</v>
      </c>
      <c r="L151" s="54">
        <f t="shared" si="26"/>
        <v>0.84420539928227056</v>
      </c>
      <c r="M151" s="55">
        <f t="shared" si="27"/>
        <v>1</v>
      </c>
      <c r="N151" s="56">
        <f t="shared" si="28"/>
        <v>1</v>
      </c>
      <c r="O151" s="54"/>
      <c r="P151" s="55">
        <f t="shared" si="29"/>
        <v>0</v>
      </c>
      <c r="Q151" s="56" t="b">
        <f t="shared" si="30"/>
        <v>0</v>
      </c>
      <c r="R151" s="6"/>
      <c r="S151" s="57">
        <v>-3457.8994079596223</v>
      </c>
      <c r="T151" s="41"/>
      <c r="U151" s="58">
        <f t="shared" si="31"/>
        <v>0</v>
      </c>
      <c r="V151" s="87"/>
      <c r="W151" s="87"/>
      <c r="X151" s="48"/>
      <c r="Y151" s="43"/>
      <c r="Z151" s="6"/>
      <c r="AA151" s="40">
        <f t="shared" si="32"/>
        <v>-3457.8994079596223</v>
      </c>
      <c r="AD151" s="37"/>
      <c r="AE151" s="49">
        <f>+AA151</f>
        <v>-3457.8994079596223</v>
      </c>
      <c r="AF151" s="35">
        <v>1</v>
      </c>
    </row>
    <row r="152" spans="2:32" ht="16.5" hidden="1" outlineLevel="1" thickBot="1" x14ac:dyDescent="0.3">
      <c r="B152" s="59">
        <v>347</v>
      </c>
      <c r="C152" s="60">
        <v>38.15048602183164</v>
      </c>
      <c r="D152" s="60">
        <v>6.6116049812678988</v>
      </c>
      <c r="E152" s="60">
        <v>1.7093497721326136</v>
      </c>
      <c r="F152" s="61">
        <v>65964.220454675349</v>
      </c>
      <c r="G152" s="61">
        <v>-1931.7151648211502</v>
      </c>
      <c r="H152" s="62">
        <v>-15638.373868210205</v>
      </c>
      <c r="I152" s="88">
        <v>1</v>
      </c>
      <c r="J152" s="89">
        <f t="shared" si="25"/>
        <v>-6.5953913961405028E-2</v>
      </c>
      <c r="K152" s="90">
        <f t="shared" si="24"/>
        <v>0.43205414099371581</v>
      </c>
      <c r="L152" s="91">
        <f t="shared" si="26"/>
        <v>0.28803609399581054</v>
      </c>
      <c r="M152" s="92">
        <f t="shared" si="27"/>
        <v>0</v>
      </c>
      <c r="N152" s="93" t="b">
        <f t="shared" si="28"/>
        <v>0</v>
      </c>
      <c r="O152" s="91"/>
      <c r="P152" s="92">
        <f t="shared" si="29"/>
        <v>1</v>
      </c>
      <c r="Q152" s="93">
        <f t="shared" si="30"/>
        <v>1</v>
      </c>
      <c r="R152" s="94"/>
      <c r="S152" s="95">
        <v>-3813.5956158268555</v>
      </c>
      <c r="T152" s="41"/>
      <c r="U152" s="95">
        <f t="shared" si="31"/>
        <v>-3813.5956158268555</v>
      </c>
      <c r="V152" s="91"/>
      <c r="W152" s="96">
        <f>+U152</f>
        <v>-3813.5956158268555</v>
      </c>
      <c r="X152" s="99"/>
      <c r="Y152" s="49"/>
      <c r="Z152" s="86"/>
      <c r="AA152" s="51" t="b">
        <f t="shared" si="32"/>
        <v>0</v>
      </c>
      <c r="AB152" s="98"/>
      <c r="AC152" s="98"/>
      <c r="AD152" s="43"/>
      <c r="AE152" s="43"/>
      <c r="AF152" s="35">
        <v>1</v>
      </c>
    </row>
    <row r="153" spans="2:32" hidden="1" outlineLevel="1" x14ac:dyDescent="0.25">
      <c r="B153" s="31">
        <v>348</v>
      </c>
      <c r="C153" s="32">
        <v>37.317160541319232</v>
      </c>
      <c r="D153" s="32">
        <v>14.802571549734889</v>
      </c>
      <c r="E153" s="32">
        <v>0.20670383746660265</v>
      </c>
      <c r="F153" s="33">
        <v>90365.347763861326</v>
      </c>
      <c r="G153" s="33">
        <v>-4704.422633688655</v>
      </c>
      <c r="H153" s="34">
        <v>-42455.92540809932</v>
      </c>
      <c r="I153" s="82">
        <v>1</v>
      </c>
      <c r="J153" s="83">
        <f t="shared" si="25"/>
        <v>-1.0398426691053215E-2</v>
      </c>
      <c r="K153" s="46">
        <f t="shared" si="24"/>
        <v>0.64833144494859773</v>
      </c>
      <c r="L153" s="46">
        <f t="shared" si="26"/>
        <v>0.43222096329906518</v>
      </c>
      <c r="M153" s="84">
        <f t="shared" si="27"/>
        <v>1</v>
      </c>
      <c r="N153" s="85">
        <f t="shared" si="28"/>
        <v>1</v>
      </c>
      <c r="O153" s="46"/>
      <c r="P153" s="84">
        <f t="shared" si="29"/>
        <v>0</v>
      </c>
      <c r="Q153" s="85" t="b">
        <f t="shared" si="30"/>
        <v>0</v>
      </c>
      <c r="R153" s="6"/>
      <c r="S153" s="42">
        <v>2442.3188013580948</v>
      </c>
      <c r="T153" s="41"/>
      <c r="U153" s="42">
        <f t="shared" si="31"/>
        <v>0</v>
      </c>
      <c r="V153" s="45"/>
      <c r="W153" s="45"/>
      <c r="X153" s="48"/>
      <c r="Y153" s="43"/>
      <c r="Z153" s="6"/>
      <c r="AA153" s="40">
        <f t="shared" si="32"/>
        <v>2442.3188013580948</v>
      </c>
      <c r="AD153" s="49">
        <f>+AA153</f>
        <v>2442.3188013580948</v>
      </c>
      <c r="AE153" s="49"/>
      <c r="AF153" s="35">
        <v>1</v>
      </c>
    </row>
    <row r="154" spans="2:32" hidden="1" outlineLevel="1" x14ac:dyDescent="0.25">
      <c r="B154" s="31">
        <v>349</v>
      </c>
      <c r="C154" s="32">
        <v>30.72944122594415</v>
      </c>
      <c r="D154" s="32">
        <v>4.1752395610711837</v>
      </c>
      <c r="E154" s="32">
        <v>8.2651498504601767E-2</v>
      </c>
      <c r="F154" s="33">
        <v>30433.670624432772</v>
      </c>
      <c r="G154" s="33">
        <v>-4921.6318935951467</v>
      </c>
      <c r="H154" s="34">
        <v>-8631.5632175702394</v>
      </c>
      <c r="I154" s="35">
        <v>1</v>
      </c>
      <c r="J154" s="36">
        <f t="shared" si="25"/>
        <v>7.2278348407646603E-2</v>
      </c>
      <c r="K154" s="37">
        <f t="shared" si="24"/>
        <v>0.97019182088257816</v>
      </c>
      <c r="L154" s="37">
        <f t="shared" si="26"/>
        <v>0.64679454725505214</v>
      </c>
      <c r="M154" s="38">
        <f t="shared" si="27"/>
        <v>1</v>
      </c>
      <c r="N154" s="39">
        <f t="shared" si="28"/>
        <v>1</v>
      </c>
      <c r="O154" s="37"/>
      <c r="P154" s="38">
        <f t="shared" si="29"/>
        <v>0</v>
      </c>
      <c r="Q154" s="39" t="b">
        <f t="shared" si="30"/>
        <v>0</v>
      </c>
      <c r="R154" s="6"/>
      <c r="S154" s="40">
        <v>-3725.3685198340663</v>
      </c>
      <c r="T154" s="41"/>
      <c r="U154" s="42">
        <f t="shared" si="31"/>
        <v>0</v>
      </c>
      <c r="V154" s="43"/>
      <c r="W154" s="43"/>
      <c r="X154" s="48"/>
      <c r="Y154" s="43"/>
      <c r="Z154" s="6"/>
      <c r="AA154" s="40">
        <f t="shared" si="32"/>
        <v>-3725.3685198340663</v>
      </c>
      <c r="AD154" s="37"/>
      <c r="AE154" s="49">
        <f>+AA154</f>
        <v>-3725.3685198340663</v>
      </c>
      <c r="AF154" s="35">
        <v>1</v>
      </c>
    </row>
    <row r="155" spans="2:32" hidden="1" outlineLevel="1" x14ac:dyDescent="0.25">
      <c r="B155" s="31">
        <v>350</v>
      </c>
      <c r="C155" s="32">
        <v>19.219802995956826</v>
      </c>
      <c r="D155" s="32">
        <v>0.47099040299342909</v>
      </c>
      <c r="E155" s="32">
        <v>0.69486715655587672</v>
      </c>
      <c r="F155" s="33">
        <v>26731.725226793616</v>
      </c>
      <c r="G155" s="33">
        <v>-3140.4160768887577</v>
      </c>
      <c r="H155" s="34">
        <v>-127.16038263812982</v>
      </c>
      <c r="I155" s="52">
        <v>0</v>
      </c>
      <c r="J155" s="53">
        <f t="shared" si="25"/>
        <v>7.4836064248305967E-2</v>
      </c>
      <c r="K155" s="54">
        <f t="shared" si="24"/>
        <v>0.98014899907469011</v>
      </c>
      <c r="L155" s="54">
        <f t="shared" si="26"/>
        <v>0.65343266604979344</v>
      </c>
      <c r="M155" s="55">
        <f t="shared" si="27"/>
        <v>1</v>
      </c>
      <c r="N155" s="56" t="b">
        <f t="shared" si="28"/>
        <v>0</v>
      </c>
      <c r="O155" s="54"/>
      <c r="P155" s="55">
        <f t="shared" si="29"/>
        <v>0</v>
      </c>
      <c r="Q155" s="56" t="b">
        <f t="shared" si="30"/>
        <v>0</v>
      </c>
      <c r="R155" s="6"/>
      <c r="S155" s="57">
        <v>4266.7878806856643</v>
      </c>
      <c r="T155" s="41"/>
      <c r="U155" s="58">
        <f t="shared" si="31"/>
        <v>0</v>
      </c>
      <c r="V155" s="87"/>
      <c r="W155" s="87"/>
      <c r="X155" s="48"/>
      <c r="Y155" s="43"/>
      <c r="Z155" s="6"/>
      <c r="AA155" s="40">
        <f t="shared" si="32"/>
        <v>4266.7878806856643</v>
      </c>
      <c r="AB155" s="49">
        <f t="shared" si="23"/>
        <v>4266.7878806856643</v>
      </c>
      <c r="AC155" s="49"/>
      <c r="AD155" s="37"/>
      <c r="AE155" s="37"/>
      <c r="AF155" s="35">
        <v>0</v>
      </c>
    </row>
    <row r="156" spans="2:32" ht="16.5" hidden="1" outlineLevel="1" thickBot="1" x14ac:dyDescent="0.3">
      <c r="B156" s="59">
        <v>351</v>
      </c>
      <c r="C156" s="60">
        <v>30.117944670032806</v>
      </c>
      <c r="D156" s="60">
        <v>10.740193093471236</v>
      </c>
      <c r="E156" s="60">
        <v>0.66463003544468413</v>
      </c>
      <c r="F156" s="61">
        <v>31905.012536963648</v>
      </c>
      <c r="G156" s="61">
        <v>-2744.4068495992192</v>
      </c>
      <c r="H156" s="62">
        <v>-1408.8197393327478</v>
      </c>
      <c r="I156" s="88">
        <v>1</v>
      </c>
      <c r="J156" s="89">
        <f t="shared" si="25"/>
        <v>-0.25601879248488912</v>
      </c>
      <c r="K156" s="90">
        <f t="shared" si="24"/>
        <v>-0.30786771953343683</v>
      </c>
      <c r="L156" s="91">
        <f t="shared" si="26"/>
        <v>-0.20524514635562455</v>
      </c>
      <c r="M156" s="92">
        <f t="shared" si="27"/>
        <v>0</v>
      </c>
      <c r="N156" s="93" t="b">
        <f t="shared" si="28"/>
        <v>0</v>
      </c>
      <c r="O156" s="91"/>
      <c r="P156" s="92">
        <f t="shared" si="29"/>
        <v>1</v>
      </c>
      <c r="Q156" s="93">
        <f t="shared" si="30"/>
        <v>1</v>
      </c>
      <c r="R156" s="94"/>
      <c r="S156" s="95">
        <v>-5241.4934840781916</v>
      </c>
      <c r="T156" s="41"/>
      <c r="U156" s="95">
        <f t="shared" si="31"/>
        <v>-5241.4934840781916</v>
      </c>
      <c r="V156" s="96"/>
      <c r="W156" s="96">
        <f>+U156</f>
        <v>-5241.4934840781916</v>
      </c>
      <c r="X156" s="50"/>
      <c r="Y156" s="37"/>
      <c r="Z156" s="6"/>
      <c r="AA156" s="51" t="b">
        <f t="shared" si="32"/>
        <v>0</v>
      </c>
      <c r="AB156" s="98"/>
      <c r="AC156" s="98"/>
      <c r="AD156" s="43"/>
      <c r="AE156" s="43"/>
      <c r="AF156" s="35">
        <v>1</v>
      </c>
    </row>
    <row r="157" spans="2:32" hidden="1" outlineLevel="1" x14ac:dyDescent="0.25">
      <c r="B157" s="31">
        <v>352</v>
      </c>
      <c r="C157" s="32">
        <v>40.833134049202158</v>
      </c>
      <c r="D157" s="32">
        <v>9.1295409198812436</v>
      </c>
      <c r="E157" s="32">
        <v>0.1858199469641626</v>
      </c>
      <c r="F157" s="33">
        <v>29372.938529845247</v>
      </c>
      <c r="G157" s="33">
        <v>-330.31722497880719</v>
      </c>
      <c r="H157" s="34">
        <v>-4320.6675939638044</v>
      </c>
      <c r="I157" s="82">
        <v>0</v>
      </c>
      <c r="J157" s="83">
        <f t="shared" si="25"/>
        <v>-0.3484146664605039</v>
      </c>
      <c r="K157" s="46">
        <f t="shared" si="24"/>
        <v>-0.66756451100889114</v>
      </c>
      <c r="L157" s="46">
        <f t="shared" si="26"/>
        <v>-0.44504300733926078</v>
      </c>
      <c r="M157" s="84">
        <f t="shared" si="27"/>
        <v>0</v>
      </c>
      <c r="N157" s="85" t="b">
        <f t="shared" si="28"/>
        <v>0</v>
      </c>
      <c r="O157" s="46"/>
      <c r="P157" s="84">
        <f t="shared" si="29"/>
        <v>1</v>
      </c>
      <c r="Q157" s="85" t="b">
        <f t="shared" si="30"/>
        <v>0</v>
      </c>
      <c r="R157" s="6"/>
      <c r="S157" s="42">
        <v>522.6997982204839</v>
      </c>
      <c r="T157" s="41"/>
      <c r="U157" s="42">
        <f t="shared" si="31"/>
        <v>522.6997982204839</v>
      </c>
      <c r="V157" s="46"/>
      <c r="W157" s="46"/>
      <c r="X157" s="50">
        <f>+U157</f>
        <v>522.6997982204839</v>
      </c>
      <c r="Y157" s="49"/>
      <c r="Z157" s="86"/>
      <c r="AA157" s="51" t="b">
        <f t="shared" si="32"/>
        <v>0</v>
      </c>
      <c r="AB157" s="98"/>
      <c r="AC157" s="98"/>
      <c r="AD157" s="43"/>
      <c r="AE157" s="43"/>
      <c r="AF157" s="35">
        <v>0</v>
      </c>
    </row>
    <row r="158" spans="2:32" hidden="1" outlineLevel="1" x14ac:dyDescent="0.25">
      <c r="B158" s="31">
        <v>353</v>
      </c>
      <c r="C158" s="32">
        <v>26.757543904706051</v>
      </c>
      <c r="D158" s="32">
        <v>3.1284296582164401</v>
      </c>
      <c r="E158" s="32">
        <v>0.44954054932403908</v>
      </c>
      <c r="F158" s="33">
        <v>22083.486446877629</v>
      </c>
      <c r="G158" s="33">
        <v>-588.47791003762291</v>
      </c>
      <c r="H158" s="34">
        <v>445.77262347636474</v>
      </c>
      <c r="I158" s="35">
        <v>0</v>
      </c>
      <c r="J158" s="36">
        <f t="shared" si="25"/>
        <v>-0.15219061534711201</v>
      </c>
      <c r="K158" s="37">
        <f t="shared" si="24"/>
        <v>9.633498535206618E-2</v>
      </c>
      <c r="L158" s="37">
        <f t="shared" si="26"/>
        <v>6.4223323568044124E-2</v>
      </c>
      <c r="M158" s="38">
        <f t="shared" si="27"/>
        <v>0</v>
      </c>
      <c r="N158" s="39" t="b">
        <f t="shared" si="28"/>
        <v>0</v>
      </c>
      <c r="O158" s="37"/>
      <c r="P158" s="38">
        <f t="shared" si="29"/>
        <v>1</v>
      </c>
      <c r="Q158" s="39" t="b">
        <f t="shared" si="30"/>
        <v>0</v>
      </c>
      <c r="R158" s="6"/>
      <c r="S158" s="40">
        <v>-211.54822154288036</v>
      </c>
      <c r="T158" s="41"/>
      <c r="U158" s="42">
        <f t="shared" si="31"/>
        <v>-211.54822154288036</v>
      </c>
      <c r="V158" s="37"/>
      <c r="W158" s="37"/>
      <c r="X158" s="50"/>
      <c r="Y158" s="49">
        <f>+U158</f>
        <v>-211.54822154288036</v>
      </c>
      <c r="Z158" s="86"/>
      <c r="AA158" s="51" t="b">
        <f t="shared" si="32"/>
        <v>0</v>
      </c>
      <c r="AB158" s="98"/>
      <c r="AC158" s="98"/>
      <c r="AD158" s="43"/>
      <c r="AE158" s="43"/>
      <c r="AF158" s="35">
        <v>0</v>
      </c>
    </row>
    <row r="159" spans="2:32" hidden="1" outlineLevel="1" x14ac:dyDescent="0.25">
      <c r="B159" s="31">
        <v>354</v>
      </c>
      <c r="C159" s="32">
        <v>48.782785576159696</v>
      </c>
      <c r="D159" s="32">
        <v>10.298750717704342</v>
      </c>
      <c r="E159" s="32">
        <v>1.8553060658804248</v>
      </c>
      <c r="F159" s="33">
        <v>31597.506183126909</v>
      </c>
      <c r="G159" s="33">
        <v>-1123.8587291095077</v>
      </c>
      <c r="H159" s="34">
        <v>-2420.7486638548826</v>
      </c>
      <c r="I159" s="35">
        <v>0</v>
      </c>
      <c r="J159" s="36">
        <f t="shared" si="25"/>
        <v>-0.30052552893587581</v>
      </c>
      <c r="K159" s="37">
        <f t="shared" si="24"/>
        <v>-0.48113227791283647</v>
      </c>
      <c r="L159" s="37">
        <f t="shared" si="26"/>
        <v>-0.32075485194189096</v>
      </c>
      <c r="M159" s="38">
        <f t="shared" si="27"/>
        <v>0</v>
      </c>
      <c r="N159" s="39" t="b">
        <f t="shared" si="28"/>
        <v>0</v>
      </c>
      <c r="O159" s="37"/>
      <c r="P159" s="38">
        <f t="shared" si="29"/>
        <v>1</v>
      </c>
      <c r="Q159" s="39" t="b">
        <f t="shared" si="30"/>
        <v>0</v>
      </c>
      <c r="R159" s="6"/>
      <c r="S159" s="40">
        <v>2049.53980748514</v>
      </c>
      <c r="T159" s="41"/>
      <c r="U159" s="42">
        <f t="shared" si="31"/>
        <v>2049.53980748514</v>
      </c>
      <c r="V159" s="37"/>
      <c r="W159" s="37"/>
      <c r="X159" s="50">
        <f>+U159</f>
        <v>2049.53980748514</v>
      </c>
      <c r="Y159" s="49"/>
      <c r="Z159" s="86"/>
      <c r="AA159" s="51" t="b">
        <f t="shared" si="32"/>
        <v>0</v>
      </c>
      <c r="AB159" s="98"/>
      <c r="AC159" s="98"/>
      <c r="AD159" s="43"/>
      <c r="AE159" s="43"/>
      <c r="AF159" s="35">
        <v>0</v>
      </c>
    </row>
    <row r="160" spans="2:32" hidden="1" outlineLevel="1" x14ac:dyDescent="0.25">
      <c r="B160" s="31">
        <v>355</v>
      </c>
      <c r="C160" s="32">
        <v>30.626721252894487</v>
      </c>
      <c r="D160" s="32">
        <v>6.5995434177171459</v>
      </c>
      <c r="E160" s="32">
        <v>0.71977217056201659</v>
      </c>
      <c r="F160" s="33">
        <v>16402.023071555286</v>
      </c>
      <c r="G160" s="33">
        <v>-31.884854028984655</v>
      </c>
      <c r="H160" s="34">
        <v>-940.81701002816783</v>
      </c>
      <c r="I160" s="35">
        <v>0</v>
      </c>
      <c r="J160" s="36">
        <f t="shared" si="25"/>
        <v>-0.2476573398493758</v>
      </c>
      <c r="K160" s="37">
        <f t="shared" si="24"/>
        <v>-0.27531661572698446</v>
      </c>
      <c r="L160" s="37">
        <f t="shared" si="26"/>
        <v>-0.18354441048465631</v>
      </c>
      <c r="M160" s="38">
        <f t="shared" si="27"/>
        <v>0</v>
      </c>
      <c r="N160" s="39" t="b">
        <f t="shared" si="28"/>
        <v>0</v>
      </c>
      <c r="O160" s="37"/>
      <c r="P160" s="38">
        <f t="shared" si="29"/>
        <v>1</v>
      </c>
      <c r="Q160" s="39" t="b">
        <f t="shared" si="30"/>
        <v>0</v>
      </c>
      <c r="R160" s="6"/>
      <c r="S160" s="40">
        <v>-189.30171825167497</v>
      </c>
      <c r="T160" s="41"/>
      <c r="U160" s="42">
        <f t="shared" si="31"/>
        <v>-189.30171825167497</v>
      </c>
      <c r="V160" s="37"/>
      <c r="W160" s="37"/>
      <c r="X160" s="50"/>
      <c r="Y160" s="49">
        <f>+U160</f>
        <v>-189.30171825167497</v>
      </c>
      <c r="Z160" s="86"/>
      <c r="AA160" s="51" t="b">
        <f t="shared" si="32"/>
        <v>0</v>
      </c>
      <c r="AB160" s="98"/>
      <c r="AC160" s="98"/>
      <c r="AD160" s="43"/>
      <c r="AE160" s="43"/>
      <c r="AF160" s="35">
        <v>0</v>
      </c>
    </row>
    <row r="161" spans="2:32" hidden="1" outlineLevel="1" x14ac:dyDescent="0.25">
      <c r="B161" s="31">
        <v>356</v>
      </c>
      <c r="C161" s="32">
        <v>37.215676417891366</v>
      </c>
      <c r="D161" s="32">
        <v>2.8221810041540287</v>
      </c>
      <c r="E161" s="32">
        <v>0.47334951572573497</v>
      </c>
      <c r="F161" s="33">
        <v>28101.317754540465</v>
      </c>
      <c r="G161" s="33">
        <v>-546.96605188954095</v>
      </c>
      <c r="H161" s="34">
        <v>-2218.5350205821096</v>
      </c>
      <c r="I161" s="35">
        <v>0</v>
      </c>
      <c r="J161" s="36">
        <f t="shared" si="25"/>
        <v>-0.15744625158659581</v>
      </c>
      <c r="K161" s="37">
        <f t="shared" si="24"/>
        <v>7.5874813147803338E-2</v>
      </c>
      <c r="L161" s="37">
        <f t="shared" si="26"/>
        <v>5.0583208765202226E-2</v>
      </c>
      <c r="M161" s="38">
        <f t="shared" si="27"/>
        <v>0</v>
      </c>
      <c r="N161" s="39" t="b">
        <f t="shared" si="28"/>
        <v>0</v>
      </c>
      <c r="O161" s="37"/>
      <c r="P161" s="38">
        <f t="shared" si="29"/>
        <v>1</v>
      </c>
      <c r="Q161" s="39" t="b">
        <f t="shared" si="30"/>
        <v>0</v>
      </c>
      <c r="R161" s="6"/>
      <c r="S161" s="40">
        <v>1809.8066531269856</v>
      </c>
      <c r="T161" s="41"/>
      <c r="U161" s="42">
        <f t="shared" si="31"/>
        <v>1809.8066531269856</v>
      </c>
      <c r="V161" s="37"/>
      <c r="W161" s="37"/>
      <c r="X161" s="50">
        <f>+U161</f>
        <v>1809.8066531269856</v>
      </c>
      <c r="Y161" s="49"/>
      <c r="Z161" s="86"/>
      <c r="AA161" s="51" t="b">
        <f t="shared" si="32"/>
        <v>0</v>
      </c>
      <c r="AB161" s="98"/>
      <c r="AC161" s="98"/>
      <c r="AD161" s="43"/>
      <c r="AE161" s="43"/>
      <c r="AF161" s="35">
        <v>0</v>
      </c>
    </row>
    <row r="162" spans="2:32" hidden="1" outlineLevel="1" x14ac:dyDescent="0.25">
      <c r="B162" s="31">
        <v>357</v>
      </c>
      <c r="C162" s="32">
        <v>36.183626548526576</v>
      </c>
      <c r="D162" s="32">
        <v>20.89016766022915</v>
      </c>
      <c r="E162" s="32">
        <v>0.15946398083640997</v>
      </c>
      <c r="F162" s="33">
        <v>55181.954536867139</v>
      </c>
      <c r="G162" s="33">
        <v>-2325.1139929661063</v>
      </c>
      <c r="H162" s="34">
        <v>-757.52872793440417</v>
      </c>
      <c r="I162" s="35">
        <v>0</v>
      </c>
      <c r="J162" s="36">
        <f t="shared" si="25"/>
        <v>-0.64693981548823609</v>
      </c>
      <c r="K162" s="37">
        <f t="shared" si="24"/>
        <v>-1.82972179855559</v>
      </c>
      <c r="L162" s="37">
        <f t="shared" si="26"/>
        <v>-1.2198145323703933</v>
      </c>
      <c r="M162" s="38">
        <f t="shared" si="27"/>
        <v>0</v>
      </c>
      <c r="N162" s="39" t="b">
        <f t="shared" si="28"/>
        <v>0</v>
      </c>
      <c r="O162" s="37"/>
      <c r="P162" s="38">
        <f t="shared" si="29"/>
        <v>1</v>
      </c>
      <c r="Q162" s="39" t="b">
        <f t="shared" si="30"/>
        <v>0</v>
      </c>
      <c r="R162" s="6"/>
      <c r="S162" s="40">
        <v>2166.1200849928232</v>
      </c>
      <c r="T162" s="41"/>
      <c r="U162" s="42">
        <f t="shared" si="31"/>
        <v>2166.1200849928232</v>
      </c>
      <c r="V162" s="37"/>
      <c r="W162" s="37"/>
      <c r="X162" s="50">
        <f t="shared" si="33"/>
        <v>2166.1200849928232</v>
      </c>
      <c r="Y162" s="37"/>
      <c r="Z162" s="6"/>
      <c r="AA162" s="51" t="b">
        <f t="shared" si="32"/>
        <v>0</v>
      </c>
      <c r="AB162" s="98"/>
      <c r="AC162" s="98"/>
      <c r="AD162" s="43"/>
      <c r="AE162" s="43"/>
      <c r="AF162" s="35">
        <v>0</v>
      </c>
    </row>
    <row r="163" spans="2:32" hidden="1" outlineLevel="1" x14ac:dyDescent="0.25">
      <c r="B163" s="31">
        <v>358</v>
      </c>
      <c r="C163" s="32">
        <v>28.135942928685868</v>
      </c>
      <c r="D163" s="32">
        <v>0.87816651881541608</v>
      </c>
      <c r="E163" s="32">
        <v>0.93248016458402994</v>
      </c>
      <c r="F163" s="33">
        <v>27325.095956172376</v>
      </c>
      <c r="G163" s="33">
        <v>-4517.1492395503583</v>
      </c>
      <c r="H163" s="34">
        <v>-13525.268968519247</v>
      </c>
      <c r="I163" s="35">
        <v>1</v>
      </c>
      <c r="J163" s="36">
        <f t="shared" si="25"/>
        <v>0.24989683134878815</v>
      </c>
      <c r="K163" s="37">
        <f t="shared" si="24"/>
        <v>1.6616599100044791</v>
      </c>
      <c r="L163" s="37">
        <f t="shared" si="26"/>
        <v>1.1077732733363195</v>
      </c>
      <c r="M163" s="38">
        <f t="shared" si="27"/>
        <v>1</v>
      </c>
      <c r="N163" s="39">
        <f t="shared" si="28"/>
        <v>1</v>
      </c>
      <c r="O163" s="37"/>
      <c r="P163" s="38">
        <f t="shared" si="29"/>
        <v>0</v>
      </c>
      <c r="Q163" s="39" t="b">
        <f t="shared" si="30"/>
        <v>0</v>
      </c>
      <c r="R163" s="6"/>
      <c r="S163" s="40">
        <v>-3290.95588308692</v>
      </c>
      <c r="T163" s="41"/>
      <c r="U163" s="42">
        <f t="shared" si="31"/>
        <v>0</v>
      </c>
      <c r="V163" s="43"/>
      <c r="W163" s="43"/>
      <c r="X163" s="48"/>
      <c r="Y163" s="43"/>
      <c r="Z163" s="6"/>
      <c r="AA163" s="40">
        <f t="shared" si="32"/>
        <v>-3290.95588308692</v>
      </c>
      <c r="AD163" s="37"/>
      <c r="AE163" s="49">
        <f>+AA163</f>
        <v>-3290.95588308692</v>
      </c>
      <c r="AF163" s="35">
        <v>1</v>
      </c>
    </row>
    <row r="164" spans="2:32" hidden="1" outlineLevel="1" x14ac:dyDescent="0.25">
      <c r="B164" s="31">
        <v>359</v>
      </c>
      <c r="C164" s="32">
        <v>39.06310592592969</v>
      </c>
      <c r="D164" s="32">
        <v>5.5235400467532783</v>
      </c>
      <c r="E164" s="32">
        <v>1.3835864144939445</v>
      </c>
      <c r="F164" s="33">
        <v>24031.966696169271</v>
      </c>
      <c r="G164" s="33">
        <v>-1828.4390878828008</v>
      </c>
      <c r="H164" s="34">
        <v>-3337.7135756204552</v>
      </c>
      <c r="I164" s="35">
        <v>0</v>
      </c>
      <c r="J164" s="36">
        <f t="shared" si="25"/>
        <v>-0.11006662188089893</v>
      </c>
      <c r="K164" s="37">
        <f t="shared" si="24"/>
        <v>0.26032353421225385</v>
      </c>
      <c r="L164" s="37">
        <f t="shared" si="26"/>
        <v>0.17354902280816922</v>
      </c>
      <c r="M164" s="38">
        <f t="shared" si="27"/>
        <v>0</v>
      </c>
      <c r="N164" s="39" t="b">
        <f t="shared" si="28"/>
        <v>0</v>
      </c>
      <c r="O164" s="37"/>
      <c r="P164" s="38">
        <f t="shared" si="29"/>
        <v>1</v>
      </c>
      <c r="Q164" s="39" t="b">
        <f t="shared" si="30"/>
        <v>0</v>
      </c>
      <c r="R164" s="6"/>
      <c r="S164" s="40">
        <v>630.82903169217411</v>
      </c>
      <c r="T164" s="41"/>
      <c r="U164" s="42">
        <f t="shared" si="31"/>
        <v>630.82903169217411</v>
      </c>
      <c r="V164" s="37"/>
      <c r="W164" s="37"/>
      <c r="X164" s="50">
        <f>+U164</f>
        <v>630.82903169217411</v>
      </c>
      <c r="Y164" s="49"/>
      <c r="Z164" s="86"/>
      <c r="AA164" s="51" t="b">
        <f t="shared" si="32"/>
        <v>0</v>
      </c>
      <c r="AB164" s="98"/>
      <c r="AC164" s="98"/>
      <c r="AD164" s="43"/>
      <c r="AE164" s="43"/>
      <c r="AF164" s="35">
        <v>0</v>
      </c>
    </row>
    <row r="165" spans="2:32" hidden="1" outlineLevel="1" x14ac:dyDescent="0.25">
      <c r="B165" s="31">
        <v>360</v>
      </c>
      <c r="C165" s="32">
        <v>37.460402831187217</v>
      </c>
      <c r="D165" s="32">
        <v>6.550070173706092</v>
      </c>
      <c r="E165" s="32">
        <v>0.43294306795829535</v>
      </c>
      <c r="F165" s="33">
        <v>59164.314059104829</v>
      </c>
      <c r="G165" s="33">
        <v>-1660.5638763742575</v>
      </c>
      <c r="H165" s="34">
        <v>-2732.9695822446115</v>
      </c>
      <c r="I165" s="35">
        <v>0</v>
      </c>
      <c r="J165" s="36">
        <f t="shared" si="25"/>
        <v>-0.25898134172839343</v>
      </c>
      <c r="K165" s="37">
        <f t="shared" si="24"/>
        <v>-0.31940091264720916</v>
      </c>
      <c r="L165" s="37">
        <f t="shared" si="26"/>
        <v>-0.2129339417648061</v>
      </c>
      <c r="M165" s="38">
        <f t="shared" si="27"/>
        <v>0</v>
      </c>
      <c r="N165" s="39" t="b">
        <f t="shared" si="28"/>
        <v>0</v>
      </c>
      <c r="O165" s="37"/>
      <c r="P165" s="38">
        <f t="shared" si="29"/>
        <v>1</v>
      </c>
      <c r="Q165" s="39" t="b">
        <f t="shared" si="30"/>
        <v>0</v>
      </c>
      <c r="R165" s="6"/>
      <c r="S165" s="40">
        <v>3509.9509032959536</v>
      </c>
      <c r="T165" s="41"/>
      <c r="U165" s="42">
        <f t="shared" si="31"/>
        <v>3509.9509032959536</v>
      </c>
      <c r="V165" s="37"/>
      <c r="W165" s="37"/>
      <c r="X165" s="50">
        <f t="shared" si="33"/>
        <v>3509.9509032959536</v>
      </c>
      <c r="Y165" s="37"/>
      <c r="Z165" s="6"/>
      <c r="AA165" s="51" t="b">
        <f t="shared" si="32"/>
        <v>0</v>
      </c>
      <c r="AB165" s="98"/>
      <c r="AC165" s="98"/>
      <c r="AD165" s="43"/>
      <c r="AE165" s="43"/>
      <c r="AF165" s="35">
        <v>0</v>
      </c>
    </row>
    <row r="166" spans="2:32" hidden="1" outlineLevel="1" x14ac:dyDescent="0.25">
      <c r="B166" s="31">
        <v>361</v>
      </c>
      <c r="C166" s="32">
        <v>35.882538059756541</v>
      </c>
      <c r="D166" s="32">
        <v>11.04731910248095</v>
      </c>
      <c r="E166" s="32">
        <v>0.65185274994410836</v>
      </c>
      <c r="F166" s="33">
        <v>89665.716023206245</v>
      </c>
      <c r="G166" s="33">
        <v>-5493.4388499441084</v>
      </c>
      <c r="H166" s="34">
        <v>-25329.289730016138</v>
      </c>
      <c r="I166" s="35">
        <v>0</v>
      </c>
      <c r="J166" s="36">
        <f t="shared" si="25"/>
        <v>-1.1434821173761767E-2</v>
      </c>
      <c r="K166" s="37">
        <f t="shared" ref="K166:K197" si="34">STANDARDIZE(+J166,J$208,J$209)</f>
        <v>0.64429676510746625</v>
      </c>
      <c r="L166" s="37">
        <f t="shared" si="26"/>
        <v>0.42953117673831082</v>
      </c>
      <c r="M166" s="38">
        <f t="shared" si="27"/>
        <v>1</v>
      </c>
      <c r="N166" s="39" t="b">
        <f t="shared" si="28"/>
        <v>0</v>
      </c>
      <c r="O166" s="37"/>
      <c r="P166" s="38">
        <f t="shared" si="29"/>
        <v>0</v>
      </c>
      <c r="Q166" s="39" t="b">
        <f t="shared" si="30"/>
        <v>0</v>
      </c>
      <c r="R166" s="6"/>
      <c r="S166" s="40">
        <v>9221.3549388931679</v>
      </c>
      <c r="T166" s="41"/>
      <c r="U166" s="42">
        <f t="shared" si="31"/>
        <v>0</v>
      </c>
      <c r="V166" s="43"/>
      <c r="W166" s="43"/>
      <c r="X166" s="48"/>
      <c r="Y166" s="43"/>
      <c r="Z166" s="6"/>
      <c r="AA166" s="40">
        <f t="shared" si="32"/>
        <v>9221.3549388931679</v>
      </c>
      <c r="AB166" s="49">
        <f t="shared" si="23"/>
        <v>9221.3549388931679</v>
      </c>
      <c r="AC166" s="49"/>
      <c r="AD166" s="37"/>
      <c r="AE166" s="37"/>
      <c r="AF166" s="35">
        <v>0</v>
      </c>
    </row>
    <row r="167" spans="2:32" hidden="1" outlineLevel="1" x14ac:dyDescent="0.25">
      <c r="B167" s="31">
        <v>362</v>
      </c>
      <c r="C167" s="32">
        <v>34.46405258857807</v>
      </c>
      <c r="D167" s="32">
        <v>2.7557009921612803</v>
      </c>
      <c r="E167" s="32">
        <v>0.5147507717594787</v>
      </c>
      <c r="F167" s="33">
        <v>38271.299909766269</v>
      </c>
      <c r="G167" s="33">
        <v>-2166.9507840432043</v>
      </c>
      <c r="H167" s="34">
        <v>-8003.1124699370175</v>
      </c>
      <c r="I167" s="35">
        <v>0</v>
      </c>
      <c r="J167" s="36">
        <f t="shared" si="25"/>
        <v>-2.818916511296116E-2</v>
      </c>
      <c r="K167" s="37">
        <f t="shared" si="34"/>
        <v>0.5790721668770652</v>
      </c>
      <c r="L167" s="37">
        <f t="shared" si="26"/>
        <v>0.38604811125137678</v>
      </c>
      <c r="M167" s="38">
        <f t="shared" si="27"/>
        <v>1</v>
      </c>
      <c r="N167" s="39" t="b">
        <f t="shared" si="28"/>
        <v>0</v>
      </c>
      <c r="O167" s="37"/>
      <c r="P167" s="38">
        <f t="shared" si="29"/>
        <v>0</v>
      </c>
      <c r="Q167" s="39" t="b">
        <f t="shared" si="30"/>
        <v>0</v>
      </c>
      <c r="R167" s="6"/>
      <c r="S167" s="40">
        <v>4126.7984546348916</v>
      </c>
      <c r="T167" s="41"/>
      <c r="U167" s="42">
        <f t="shared" si="31"/>
        <v>0</v>
      </c>
      <c r="V167" s="43"/>
      <c r="W167" s="43"/>
      <c r="X167" s="48"/>
      <c r="Y167" s="43"/>
      <c r="Z167" s="6"/>
      <c r="AA167" s="40">
        <f t="shared" si="32"/>
        <v>4126.7984546348916</v>
      </c>
      <c r="AB167" s="49">
        <f t="shared" si="23"/>
        <v>4126.7984546348916</v>
      </c>
      <c r="AC167" s="49"/>
      <c r="AD167" s="37"/>
      <c r="AE167" s="37"/>
      <c r="AF167" s="35">
        <v>0</v>
      </c>
    </row>
    <row r="168" spans="2:32" hidden="1" outlineLevel="1" x14ac:dyDescent="0.25">
      <c r="B168" s="31">
        <v>363</v>
      </c>
      <c r="C168" s="32">
        <v>40.934028307576931</v>
      </c>
      <c r="D168" s="32">
        <v>25.45283533592967</v>
      </c>
      <c r="E168" s="32">
        <v>0.55007322836757055</v>
      </c>
      <c r="F168" s="33">
        <v>246980.71323150344</v>
      </c>
      <c r="G168" s="33">
        <v>-3320.0063262635945</v>
      </c>
      <c r="H168" s="34">
        <v>-10466.690877852398</v>
      </c>
      <c r="I168" s="52">
        <v>0</v>
      </c>
      <c r="J168" s="53">
        <f t="shared" si="25"/>
        <v>-0.95585841890198964</v>
      </c>
      <c r="K168" s="54">
        <f t="shared" si="34"/>
        <v>-3.0323407651160625</v>
      </c>
      <c r="L168" s="54">
        <f t="shared" si="26"/>
        <v>-2.021560510077375</v>
      </c>
      <c r="M168" s="55">
        <f t="shared" si="27"/>
        <v>0</v>
      </c>
      <c r="N168" s="56" t="b">
        <f t="shared" si="28"/>
        <v>0</v>
      </c>
      <c r="O168" s="54"/>
      <c r="P168" s="55">
        <f t="shared" si="29"/>
        <v>1</v>
      </c>
      <c r="Q168" s="56" t="b">
        <f t="shared" si="30"/>
        <v>0</v>
      </c>
      <c r="R168" s="6"/>
      <c r="S168" s="57">
        <v>14034.096471125087</v>
      </c>
      <c r="T168" s="41"/>
      <c r="U168" s="58">
        <f t="shared" si="31"/>
        <v>14034.096471125087</v>
      </c>
      <c r="V168" s="54"/>
      <c r="W168" s="54"/>
      <c r="X168" s="50">
        <f t="shared" si="33"/>
        <v>14034.096471125087</v>
      </c>
      <c r="Y168" s="37"/>
      <c r="Z168" s="6"/>
      <c r="AA168" s="51" t="b">
        <f t="shared" si="32"/>
        <v>0</v>
      </c>
      <c r="AB168" s="98"/>
      <c r="AC168" s="98"/>
      <c r="AD168" s="43"/>
      <c r="AE168" s="43"/>
      <c r="AF168" s="35">
        <v>0</v>
      </c>
    </row>
    <row r="169" spans="2:32" ht="16.5" hidden="1" outlineLevel="1" thickBot="1" x14ac:dyDescent="0.3">
      <c r="B169" s="59">
        <v>364</v>
      </c>
      <c r="C169" s="60">
        <v>32.383332650431512</v>
      </c>
      <c r="D169" s="60">
        <v>9.5815002844075288</v>
      </c>
      <c r="E169" s="60">
        <v>0.41772803040349454</v>
      </c>
      <c r="F169" s="61">
        <v>31816.303695645329</v>
      </c>
      <c r="G169" s="61">
        <v>-2717.2902194040526</v>
      </c>
      <c r="H169" s="62">
        <v>-4728.3567012703588</v>
      </c>
      <c r="I169" s="88">
        <v>1</v>
      </c>
      <c r="J169" s="89">
        <f t="shared" si="25"/>
        <v>-0.2111809114349921</v>
      </c>
      <c r="K169" s="90">
        <f t="shared" si="34"/>
        <v>-0.13331401647021818</v>
      </c>
      <c r="L169" s="91">
        <f t="shared" si="26"/>
        <v>-8.8876010980145456E-2</v>
      </c>
      <c r="M169" s="92">
        <f t="shared" si="27"/>
        <v>0</v>
      </c>
      <c r="N169" s="93" t="b">
        <f t="shared" si="28"/>
        <v>0</v>
      </c>
      <c r="O169" s="91"/>
      <c r="P169" s="92">
        <f t="shared" si="29"/>
        <v>1</v>
      </c>
      <c r="Q169" s="93">
        <f t="shared" si="30"/>
        <v>1</v>
      </c>
      <c r="R169" s="94"/>
      <c r="S169" s="95">
        <v>-5352.0936665267363</v>
      </c>
      <c r="T169" s="41"/>
      <c r="U169" s="95">
        <f t="shared" si="31"/>
        <v>-5352.0936665267363</v>
      </c>
      <c r="V169" s="96"/>
      <c r="W169" s="96">
        <f>+U169</f>
        <v>-5352.0936665267363</v>
      </c>
      <c r="X169" s="99"/>
      <c r="Y169" s="49"/>
      <c r="Z169" s="86"/>
      <c r="AA169" s="51" t="b">
        <f t="shared" si="32"/>
        <v>0</v>
      </c>
      <c r="AB169" s="98"/>
      <c r="AC169" s="98"/>
      <c r="AD169" s="43"/>
      <c r="AE169" s="43"/>
      <c r="AF169" s="35">
        <v>1</v>
      </c>
    </row>
    <row r="170" spans="2:32" hidden="1" outlineLevel="1" x14ac:dyDescent="0.25">
      <c r="B170" s="31">
        <v>365</v>
      </c>
      <c r="C170" s="32">
        <v>48.703888602279406</v>
      </c>
      <c r="D170" s="32">
        <v>23.333018895500622</v>
      </c>
      <c r="E170" s="32">
        <v>0.98547935964721944</v>
      </c>
      <c r="F170" s="33">
        <v>67102.602940498793</v>
      </c>
      <c r="G170" s="33">
        <v>-7935.6659038641528</v>
      </c>
      <c r="H170" s="34">
        <v>-5607.1013129444927</v>
      </c>
      <c r="I170" s="82">
        <v>0</v>
      </c>
      <c r="J170" s="83">
        <f t="shared" si="25"/>
        <v>-0.40982148849897321</v>
      </c>
      <c r="K170" s="46">
        <f t="shared" si="34"/>
        <v>-0.90662103930983096</v>
      </c>
      <c r="L170" s="46">
        <f t="shared" si="26"/>
        <v>-0.60441402620655393</v>
      </c>
      <c r="M170" s="84">
        <f t="shared" si="27"/>
        <v>0</v>
      </c>
      <c r="N170" s="85" t="b">
        <f t="shared" si="28"/>
        <v>0</v>
      </c>
      <c r="O170" s="46"/>
      <c r="P170" s="84">
        <f t="shared" si="29"/>
        <v>1</v>
      </c>
      <c r="Q170" s="85" t="b">
        <f t="shared" si="30"/>
        <v>0</v>
      </c>
      <c r="R170" s="6"/>
      <c r="S170" s="42">
        <v>7542.9751120423007</v>
      </c>
      <c r="T170" s="41"/>
      <c r="U170" s="42">
        <f t="shared" si="31"/>
        <v>7542.9751120423007</v>
      </c>
      <c r="V170" s="46"/>
      <c r="W170" s="46"/>
      <c r="X170" s="50">
        <f>+U170</f>
        <v>7542.9751120423007</v>
      </c>
      <c r="Y170" s="49"/>
      <c r="Z170" s="86"/>
      <c r="AA170" s="51" t="b">
        <f t="shared" si="32"/>
        <v>0</v>
      </c>
      <c r="AB170" s="98"/>
      <c r="AC170" s="98"/>
      <c r="AD170" s="43"/>
      <c r="AE170" s="43"/>
      <c r="AF170" s="35">
        <v>0</v>
      </c>
    </row>
    <row r="171" spans="2:32" hidden="1" outlineLevel="1" x14ac:dyDescent="0.25">
      <c r="B171" s="31">
        <v>366</v>
      </c>
      <c r="C171" s="32">
        <v>30.575827705984114</v>
      </c>
      <c r="D171" s="32">
        <v>3.7478983746216095</v>
      </c>
      <c r="E171" s="32">
        <v>0.84569096707080382</v>
      </c>
      <c r="F171" s="33">
        <v>52641.851997111167</v>
      </c>
      <c r="G171" s="33">
        <v>-4372.7533177639425</v>
      </c>
      <c r="H171" s="34">
        <v>-2764.2716542665139</v>
      </c>
      <c r="I171" s="52">
        <v>0</v>
      </c>
      <c r="J171" s="53">
        <f t="shared" si="25"/>
        <v>7.2335891568037908E-4</v>
      </c>
      <c r="K171" s="54">
        <f t="shared" si="34"/>
        <v>0.69162851467787767</v>
      </c>
      <c r="L171" s="54">
        <f t="shared" si="26"/>
        <v>0.46108567645191845</v>
      </c>
      <c r="M171" s="55">
        <f t="shared" si="27"/>
        <v>1</v>
      </c>
      <c r="N171" s="56" t="b">
        <f t="shared" si="28"/>
        <v>0</v>
      </c>
      <c r="O171" s="54"/>
      <c r="P171" s="55">
        <f t="shared" si="29"/>
        <v>0</v>
      </c>
      <c r="Q171" s="56" t="b">
        <f t="shared" si="30"/>
        <v>0</v>
      </c>
      <c r="R171" s="6"/>
      <c r="S171" s="57">
        <v>3925.5492601906481</v>
      </c>
      <c r="T171" s="41"/>
      <c r="U171" s="58">
        <f t="shared" si="31"/>
        <v>0</v>
      </c>
      <c r="V171" s="87"/>
      <c r="W171" s="87"/>
      <c r="X171" s="48"/>
      <c r="Y171" s="43"/>
      <c r="Z171" s="6"/>
      <c r="AA171" s="40">
        <f t="shared" si="32"/>
        <v>3925.5492601906481</v>
      </c>
      <c r="AB171" s="49">
        <f t="shared" si="23"/>
        <v>3925.5492601906481</v>
      </c>
      <c r="AC171" s="49"/>
      <c r="AD171" s="37"/>
      <c r="AE171" s="37"/>
      <c r="AF171" s="35">
        <v>0</v>
      </c>
    </row>
    <row r="172" spans="2:32" ht="16.5" hidden="1" outlineLevel="1" thickBot="1" x14ac:dyDescent="0.3">
      <c r="B172" s="59">
        <v>367</v>
      </c>
      <c r="C172" s="60">
        <v>30.881325517114771</v>
      </c>
      <c r="D172" s="60">
        <v>0.26205407405508807</v>
      </c>
      <c r="E172" s="60">
        <v>0.16589843755973971</v>
      </c>
      <c r="F172" s="61">
        <v>22259.737263727475</v>
      </c>
      <c r="G172" s="61">
        <v>-808.79310332248258</v>
      </c>
      <c r="H172" s="62">
        <v>137.64081575129239</v>
      </c>
      <c r="I172" s="88">
        <v>1</v>
      </c>
      <c r="J172" s="89">
        <f t="shared" si="25"/>
        <v>-8.5936837790857062E-2</v>
      </c>
      <c r="K172" s="90">
        <f t="shared" si="34"/>
        <v>0.35426069333771654</v>
      </c>
      <c r="L172" s="91">
        <f t="shared" si="26"/>
        <v>0.2361737955584777</v>
      </c>
      <c r="M172" s="92">
        <f t="shared" si="27"/>
        <v>0</v>
      </c>
      <c r="N172" s="93" t="b">
        <f t="shared" si="28"/>
        <v>0</v>
      </c>
      <c r="O172" s="91"/>
      <c r="P172" s="92">
        <f t="shared" si="29"/>
        <v>1</v>
      </c>
      <c r="Q172" s="93">
        <f t="shared" si="30"/>
        <v>1</v>
      </c>
      <c r="R172" s="94"/>
      <c r="S172" s="95">
        <v>-7413.251128290146</v>
      </c>
      <c r="T172" s="41"/>
      <c r="U172" s="95">
        <f t="shared" si="31"/>
        <v>-7413.251128290146</v>
      </c>
      <c r="V172" s="96"/>
      <c r="W172" s="96">
        <f>+U172</f>
        <v>-7413.251128290146</v>
      </c>
      <c r="X172" s="50"/>
      <c r="Y172" s="37"/>
      <c r="Z172" s="6"/>
      <c r="AA172" s="51" t="b">
        <f t="shared" si="32"/>
        <v>0</v>
      </c>
      <c r="AB172" s="98"/>
      <c r="AC172" s="98"/>
      <c r="AD172" s="37"/>
      <c r="AE172" s="37"/>
      <c r="AF172" s="35">
        <v>1</v>
      </c>
    </row>
    <row r="173" spans="2:32" hidden="1" outlineLevel="1" x14ac:dyDescent="0.25">
      <c r="B173" s="31">
        <v>368</v>
      </c>
      <c r="C173" s="32">
        <v>50.309237258006547</v>
      </c>
      <c r="D173" s="32">
        <v>15.570767717281871</v>
      </c>
      <c r="E173" s="32">
        <v>0.43901762748188522</v>
      </c>
      <c r="F173" s="33">
        <v>62266.569794003095</v>
      </c>
      <c r="G173" s="33">
        <v>-3662.9737656536104</v>
      </c>
      <c r="H173" s="34">
        <v>-6062.6501198414035</v>
      </c>
      <c r="I173" s="82">
        <v>0</v>
      </c>
      <c r="J173" s="83">
        <f t="shared" si="25"/>
        <v>-0.41993978839046114</v>
      </c>
      <c r="K173" s="46">
        <f t="shared" si="34"/>
        <v>-0.9460115429065088</v>
      </c>
      <c r="L173" s="46">
        <f t="shared" si="26"/>
        <v>-0.63067436193767257</v>
      </c>
      <c r="M173" s="84">
        <f t="shared" si="27"/>
        <v>0</v>
      </c>
      <c r="N173" s="85" t="b">
        <f t="shared" si="28"/>
        <v>0</v>
      </c>
      <c r="O173" s="46"/>
      <c r="P173" s="84">
        <f t="shared" si="29"/>
        <v>1</v>
      </c>
      <c r="Q173" s="85" t="b">
        <f t="shared" si="30"/>
        <v>0</v>
      </c>
      <c r="R173" s="6"/>
      <c r="S173" s="42">
        <v>3781.5104381781816</v>
      </c>
      <c r="T173" s="41"/>
      <c r="U173" s="42">
        <f t="shared" si="31"/>
        <v>3781.5104381781816</v>
      </c>
      <c r="V173" s="46"/>
      <c r="W173" s="46"/>
      <c r="X173" s="50">
        <f>+U173</f>
        <v>3781.5104381781816</v>
      </c>
      <c r="Y173" s="49"/>
      <c r="Z173" s="86"/>
      <c r="AA173" s="51" t="b">
        <f t="shared" si="32"/>
        <v>0</v>
      </c>
      <c r="AB173" s="98"/>
      <c r="AC173" s="98"/>
      <c r="AD173" s="37"/>
      <c r="AE173" s="37"/>
      <c r="AF173" s="35">
        <v>0</v>
      </c>
    </row>
    <row r="174" spans="2:32" hidden="1" outlineLevel="1" x14ac:dyDescent="0.25">
      <c r="B174" s="31">
        <v>369</v>
      </c>
      <c r="C174" s="32">
        <v>41.899170356491148</v>
      </c>
      <c r="D174" s="32">
        <v>2.525774908141202</v>
      </c>
      <c r="E174" s="32">
        <v>0.57038285232537189</v>
      </c>
      <c r="F174" s="33">
        <v>27757.449348083028</v>
      </c>
      <c r="G174" s="33">
        <v>-2935.7393197236497</v>
      </c>
      <c r="H174" s="34">
        <v>-1667.3028542937309</v>
      </c>
      <c r="I174" s="35">
        <v>0</v>
      </c>
      <c r="J174" s="36">
        <f t="shared" si="25"/>
        <v>-4.772381901715031E-2</v>
      </c>
      <c r="K174" s="37">
        <f t="shared" si="34"/>
        <v>0.50302383236188164</v>
      </c>
      <c r="L174" s="37">
        <f t="shared" si="26"/>
        <v>0.33534922157458774</v>
      </c>
      <c r="M174" s="38">
        <f t="shared" si="27"/>
        <v>1</v>
      </c>
      <c r="N174" s="39" t="b">
        <f t="shared" si="28"/>
        <v>0</v>
      </c>
      <c r="O174" s="37"/>
      <c r="P174" s="38">
        <f t="shared" si="29"/>
        <v>0</v>
      </c>
      <c r="Q174" s="39" t="b">
        <f t="shared" si="30"/>
        <v>0</v>
      </c>
      <c r="R174" s="6"/>
      <c r="S174" s="40">
        <v>3258.410547439832</v>
      </c>
      <c r="T174" s="41"/>
      <c r="U174" s="42">
        <f t="shared" si="31"/>
        <v>0</v>
      </c>
      <c r="V174" s="43"/>
      <c r="W174" s="43"/>
      <c r="X174" s="48"/>
      <c r="Y174" s="43"/>
      <c r="Z174" s="6"/>
      <c r="AA174" s="40">
        <f t="shared" si="32"/>
        <v>3258.410547439832</v>
      </c>
      <c r="AB174" s="49">
        <f t="shared" si="23"/>
        <v>3258.410547439832</v>
      </c>
      <c r="AC174" s="37"/>
      <c r="AD174" s="37"/>
      <c r="AE174" s="37"/>
      <c r="AF174" s="35">
        <v>0</v>
      </c>
    </row>
    <row r="175" spans="2:32" hidden="1" outlineLevel="1" x14ac:dyDescent="0.25">
      <c r="B175" s="59">
        <v>370</v>
      </c>
      <c r="C175" s="60">
        <v>28.937343343624512</v>
      </c>
      <c r="D175" s="60">
        <v>1.0991974798506323</v>
      </c>
      <c r="E175" s="60">
        <v>0.74434668634714041</v>
      </c>
      <c r="F175" s="61">
        <v>16519.987163592334</v>
      </c>
      <c r="G175" s="61">
        <v>-2138.5309166982638</v>
      </c>
      <c r="H175" s="62">
        <v>-3522.6739739349377</v>
      </c>
      <c r="I175" s="52">
        <v>1</v>
      </c>
      <c r="J175" s="53">
        <f t="shared" si="25"/>
        <v>3.6784237742859181E-2</v>
      </c>
      <c r="K175" s="100">
        <f t="shared" si="34"/>
        <v>0.83201338094738964</v>
      </c>
      <c r="L175" s="54">
        <f t="shared" si="26"/>
        <v>0.55467558729825972</v>
      </c>
      <c r="M175" s="55">
        <f t="shared" si="27"/>
        <v>1</v>
      </c>
      <c r="N175" s="56">
        <f t="shared" si="28"/>
        <v>1</v>
      </c>
      <c r="O175" s="54"/>
      <c r="P175" s="55">
        <f t="shared" si="29"/>
        <v>0</v>
      </c>
      <c r="Q175" s="56" t="b">
        <f t="shared" si="30"/>
        <v>0</v>
      </c>
      <c r="R175" s="6"/>
      <c r="S175" s="57">
        <v>-8425.0385607872122</v>
      </c>
      <c r="T175" s="41"/>
      <c r="U175" s="58">
        <f t="shared" si="31"/>
        <v>0</v>
      </c>
      <c r="V175" s="87"/>
      <c r="W175" s="87"/>
      <c r="X175" s="48"/>
      <c r="Y175" s="43"/>
      <c r="Z175" s="6"/>
      <c r="AA175" s="40">
        <f t="shared" si="32"/>
        <v>-8425.0385607872122</v>
      </c>
      <c r="AD175" s="49"/>
      <c r="AE175" s="49">
        <f>+AA175</f>
        <v>-8425.0385607872122</v>
      </c>
      <c r="AF175" s="35">
        <v>1</v>
      </c>
    </row>
    <row r="176" spans="2:32" hidden="1" outlineLevel="1" x14ac:dyDescent="0.25">
      <c r="B176" s="59">
        <v>371</v>
      </c>
      <c r="C176" s="60">
        <v>29.351796898163318</v>
      </c>
      <c r="D176" s="60">
        <v>14.102595741858938</v>
      </c>
      <c r="E176" s="60">
        <v>0.10117535796922665</v>
      </c>
      <c r="F176" s="61">
        <v>42472.659165218218</v>
      </c>
      <c r="G176" s="61">
        <v>-2902.8173316742041</v>
      </c>
      <c r="H176" s="62">
        <v>-2886.9196207191494</v>
      </c>
      <c r="I176" s="63">
        <v>1</v>
      </c>
      <c r="J176" s="64">
        <f t="shared" si="25"/>
        <v>-0.37231093009340077</v>
      </c>
      <c r="K176" s="65">
        <f t="shared" si="34"/>
        <v>-0.76059257586894213</v>
      </c>
      <c r="L176" s="66">
        <f t="shared" si="26"/>
        <v>-0.50706171724596139</v>
      </c>
      <c r="M176" s="67">
        <f t="shared" si="27"/>
        <v>0</v>
      </c>
      <c r="N176" s="68" t="b">
        <f t="shared" si="28"/>
        <v>0</v>
      </c>
      <c r="O176" s="66"/>
      <c r="P176" s="67">
        <f t="shared" si="29"/>
        <v>1</v>
      </c>
      <c r="Q176" s="68">
        <f t="shared" si="30"/>
        <v>1</v>
      </c>
      <c r="R176" s="69"/>
      <c r="S176" s="70">
        <v>-5982.0525172368862</v>
      </c>
      <c r="T176" s="41"/>
      <c r="U176" s="70">
        <f t="shared" si="31"/>
        <v>-5982.0525172368862</v>
      </c>
      <c r="V176" s="66"/>
      <c r="W176" s="71">
        <f>+U176</f>
        <v>-5982.0525172368862</v>
      </c>
      <c r="X176" s="50"/>
      <c r="Y176" s="37"/>
      <c r="Z176" s="6"/>
      <c r="AA176" s="51" t="b">
        <f t="shared" si="32"/>
        <v>0</v>
      </c>
      <c r="AB176" s="98"/>
      <c r="AC176" s="43"/>
      <c r="AD176" s="43"/>
      <c r="AE176" s="43"/>
      <c r="AF176" s="35">
        <v>1</v>
      </c>
    </row>
    <row r="177" spans="2:32" ht="16.5" hidden="1" outlineLevel="1" thickBot="1" x14ac:dyDescent="0.3">
      <c r="B177" s="59">
        <v>372</v>
      </c>
      <c r="C177" s="60">
        <v>29.177083044809741</v>
      </c>
      <c r="D177" s="60">
        <v>2.1432491215262104</v>
      </c>
      <c r="E177" s="60">
        <v>1.9492747909276522</v>
      </c>
      <c r="F177" s="61">
        <v>42565.987240488401</v>
      </c>
      <c r="G177" s="61">
        <v>-947.65418855263488</v>
      </c>
      <c r="H177" s="62">
        <v>750.35173264575928</v>
      </c>
      <c r="I177" s="72">
        <v>1</v>
      </c>
      <c r="J177" s="73">
        <f t="shared" si="25"/>
        <v>-7.4973238239831874E-2</v>
      </c>
      <c r="K177" s="74">
        <f t="shared" si="34"/>
        <v>0.39694194534434057</v>
      </c>
      <c r="L177" s="75">
        <f t="shared" si="26"/>
        <v>0.2646279635628937</v>
      </c>
      <c r="M177" s="76">
        <f t="shared" si="27"/>
        <v>0</v>
      </c>
      <c r="N177" s="77" t="b">
        <f t="shared" si="28"/>
        <v>0</v>
      </c>
      <c r="O177" s="75"/>
      <c r="P177" s="76">
        <f t="shared" si="29"/>
        <v>1</v>
      </c>
      <c r="Q177" s="77">
        <f t="shared" si="30"/>
        <v>1</v>
      </c>
      <c r="R177" s="78"/>
      <c r="S177" s="79">
        <v>-4044.7073299551339</v>
      </c>
      <c r="T177" s="41"/>
      <c r="U177" s="80">
        <f t="shared" si="31"/>
        <v>-4044.7073299551339</v>
      </c>
      <c r="V177" s="75"/>
      <c r="W177" s="81">
        <f>+U177</f>
        <v>-4044.7073299551339</v>
      </c>
      <c r="X177" s="50"/>
      <c r="Y177" s="37"/>
      <c r="Z177" s="6"/>
      <c r="AA177" s="51" t="b">
        <f t="shared" si="32"/>
        <v>0</v>
      </c>
      <c r="AB177" s="98"/>
      <c r="AC177" s="43"/>
      <c r="AD177" s="43"/>
      <c r="AE177" s="43"/>
      <c r="AF177" s="35">
        <v>1</v>
      </c>
    </row>
    <row r="178" spans="2:32" hidden="1" outlineLevel="1" x14ac:dyDescent="0.25">
      <c r="B178" s="59">
        <v>373</v>
      </c>
      <c r="C178" s="60">
        <v>26.207293156139148</v>
      </c>
      <c r="D178" s="60">
        <v>0.72579634976738405</v>
      </c>
      <c r="E178" s="60">
        <v>2.2371860811996571</v>
      </c>
      <c r="F178" s="61">
        <v>17691.961825869475</v>
      </c>
      <c r="G178" s="61">
        <v>-653.89799000411654</v>
      </c>
      <c r="H178" s="62">
        <v>-3788.9908495805275</v>
      </c>
      <c r="I178" s="82">
        <v>1</v>
      </c>
      <c r="J178" s="83">
        <f t="shared" si="25"/>
        <v>6.2150741107608432E-2</v>
      </c>
      <c r="K178" s="101">
        <f t="shared" si="34"/>
        <v>0.93076508357925936</v>
      </c>
      <c r="L178" s="46">
        <f t="shared" si="26"/>
        <v>0.62051005571950624</v>
      </c>
      <c r="M178" s="84">
        <f t="shared" si="27"/>
        <v>1</v>
      </c>
      <c r="N178" s="85">
        <f t="shared" si="28"/>
        <v>1</v>
      </c>
      <c r="O178" s="46"/>
      <c r="P178" s="84">
        <f t="shared" si="29"/>
        <v>0</v>
      </c>
      <c r="Q178" s="85" t="b">
        <f t="shared" si="30"/>
        <v>0</v>
      </c>
      <c r="R178" s="6"/>
      <c r="S178" s="42">
        <v>-10421.826127813643</v>
      </c>
      <c r="T178" s="41"/>
      <c r="U178" s="42">
        <f t="shared" si="31"/>
        <v>0</v>
      </c>
      <c r="V178" s="45"/>
      <c r="W178" s="45"/>
      <c r="X178" s="48"/>
      <c r="Y178" s="43"/>
      <c r="Z178" s="6"/>
      <c r="AA178" s="40">
        <f t="shared" si="32"/>
        <v>-10421.826127813643</v>
      </c>
      <c r="AD178" s="49"/>
      <c r="AE178" s="49">
        <f>+AA178</f>
        <v>-10421.826127813643</v>
      </c>
      <c r="AF178" s="35">
        <v>1</v>
      </c>
    </row>
    <row r="179" spans="2:32" hidden="1" outlineLevel="1" x14ac:dyDescent="0.25">
      <c r="B179" s="31">
        <v>374</v>
      </c>
      <c r="C179" s="32">
        <v>27.549754053476782</v>
      </c>
      <c r="D179" s="32">
        <v>12.0635733472804</v>
      </c>
      <c r="E179" s="32">
        <v>1.9434093010247813</v>
      </c>
      <c r="F179" s="33">
        <v>27840.438834677203</v>
      </c>
      <c r="G179" s="33">
        <v>-120.8670820996489</v>
      </c>
      <c r="H179" s="34">
        <v>8.0499970875196709</v>
      </c>
      <c r="I179" s="35">
        <v>0</v>
      </c>
      <c r="J179" s="36">
        <f t="shared" si="25"/>
        <v>-0.35138171174342964</v>
      </c>
      <c r="K179" s="37">
        <f t="shared" si="34"/>
        <v>-0.67911520718729879</v>
      </c>
      <c r="L179" s="37">
        <f t="shared" si="26"/>
        <v>-0.45274347145819921</v>
      </c>
      <c r="M179" s="38">
        <f t="shared" si="27"/>
        <v>0</v>
      </c>
      <c r="N179" s="39" t="b">
        <f t="shared" si="28"/>
        <v>0</v>
      </c>
      <c r="O179" s="37"/>
      <c r="P179" s="38">
        <f t="shared" si="29"/>
        <v>1</v>
      </c>
      <c r="Q179" s="39" t="b">
        <f t="shared" si="30"/>
        <v>0</v>
      </c>
      <c r="R179" s="6"/>
      <c r="S179" s="40">
        <v>-62.553524578800307</v>
      </c>
      <c r="T179" s="41"/>
      <c r="U179" s="42">
        <f t="shared" si="31"/>
        <v>-62.553524578800307</v>
      </c>
      <c r="V179" s="37"/>
      <c r="W179" s="37"/>
      <c r="X179" s="50"/>
      <c r="Y179" s="49">
        <f>+U179</f>
        <v>-62.553524578800307</v>
      </c>
      <c r="Z179" s="86"/>
      <c r="AA179" s="51" t="b">
        <f t="shared" si="32"/>
        <v>0</v>
      </c>
      <c r="AB179" s="98"/>
      <c r="AC179" s="43"/>
      <c r="AD179" s="43"/>
      <c r="AE179" s="43"/>
      <c r="AF179" s="35">
        <v>0</v>
      </c>
    </row>
    <row r="180" spans="2:32" hidden="1" outlineLevel="1" x14ac:dyDescent="0.25">
      <c r="B180" s="31">
        <v>375</v>
      </c>
      <c r="C180" s="32">
        <v>43.059300980851575</v>
      </c>
      <c r="D180" s="32">
        <v>4.693802567855017</v>
      </c>
      <c r="E180" s="32">
        <v>0.85686997393892372</v>
      </c>
      <c r="F180" s="33">
        <v>29562.033609996401</v>
      </c>
      <c r="G180" s="33">
        <v>-134.00945757568167</v>
      </c>
      <c r="H180" s="34">
        <v>-1865.4233568742461</v>
      </c>
      <c r="I180" s="35">
        <v>0</v>
      </c>
      <c r="J180" s="36">
        <f t="shared" si="25"/>
        <v>-0.23124540897490792</v>
      </c>
      <c r="K180" s="37">
        <f t="shared" si="34"/>
        <v>-0.21142503027565737</v>
      </c>
      <c r="L180" s="37">
        <f t="shared" si="26"/>
        <v>-0.14095002018377159</v>
      </c>
      <c r="M180" s="38">
        <f t="shared" si="27"/>
        <v>0</v>
      </c>
      <c r="N180" s="39" t="b">
        <f t="shared" si="28"/>
        <v>0</v>
      </c>
      <c r="O180" s="37"/>
      <c r="P180" s="38">
        <f t="shared" si="29"/>
        <v>1</v>
      </c>
      <c r="Q180" s="39" t="b">
        <f t="shared" si="30"/>
        <v>0</v>
      </c>
      <c r="R180" s="6"/>
      <c r="S180" s="40">
        <v>1589.9800873001006</v>
      </c>
      <c r="T180" s="41"/>
      <c r="U180" s="42">
        <f t="shared" si="31"/>
        <v>1589.9800873001006</v>
      </c>
      <c r="V180" s="37"/>
      <c r="W180" s="37"/>
      <c r="X180" s="50">
        <f t="shared" si="33"/>
        <v>1589.9800873001006</v>
      </c>
      <c r="Y180" s="49"/>
      <c r="Z180" s="86"/>
      <c r="AA180" s="51" t="b">
        <f t="shared" si="32"/>
        <v>0</v>
      </c>
      <c r="AB180" s="98"/>
      <c r="AC180" s="43"/>
      <c r="AD180" s="43"/>
      <c r="AE180" s="43"/>
      <c r="AF180" s="35">
        <v>0</v>
      </c>
    </row>
    <row r="181" spans="2:32" hidden="1" outlineLevel="1" x14ac:dyDescent="0.25">
      <c r="B181" s="31">
        <v>376</v>
      </c>
      <c r="C181" s="32">
        <v>23.483270445874108</v>
      </c>
      <c r="D181" s="32">
        <v>4.3984289792851561</v>
      </c>
      <c r="E181" s="32">
        <v>1.4882026656662559</v>
      </c>
      <c r="F181" s="33">
        <v>22892.728408039067</v>
      </c>
      <c r="G181" s="33">
        <v>-791.33244734488892</v>
      </c>
      <c r="H181" s="34">
        <v>-1472.0877242111537</v>
      </c>
      <c r="I181" s="35">
        <v>0</v>
      </c>
      <c r="J181" s="36">
        <f t="shared" si="25"/>
        <v>-9.6497671402070148E-2</v>
      </c>
      <c r="K181" s="37">
        <f t="shared" si="34"/>
        <v>0.31314740762690613</v>
      </c>
      <c r="L181" s="37">
        <f t="shared" si="26"/>
        <v>0.20876493841793742</v>
      </c>
      <c r="M181" s="38">
        <f t="shared" si="27"/>
        <v>0</v>
      </c>
      <c r="N181" s="39" t="b">
        <f t="shared" si="28"/>
        <v>0</v>
      </c>
      <c r="O181" s="37"/>
      <c r="P181" s="38">
        <f t="shared" si="29"/>
        <v>1</v>
      </c>
      <c r="Q181" s="39" t="b">
        <f t="shared" si="30"/>
        <v>0</v>
      </c>
      <c r="R181" s="6"/>
      <c r="S181" s="40">
        <v>2064.9447214490074</v>
      </c>
      <c r="T181" s="41"/>
      <c r="U181" s="42">
        <f t="shared" si="31"/>
        <v>2064.9447214490074</v>
      </c>
      <c r="V181" s="37"/>
      <c r="W181" s="37"/>
      <c r="X181" s="50">
        <f t="shared" si="33"/>
        <v>2064.9447214490074</v>
      </c>
      <c r="Y181" s="37"/>
      <c r="Z181" s="6"/>
      <c r="AA181" s="51" t="b">
        <f t="shared" si="32"/>
        <v>0</v>
      </c>
      <c r="AB181" s="98"/>
      <c r="AC181" s="43"/>
      <c r="AD181" s="43"/>
      <c r="AE181" s="43"/>
      <c r="AF181" s="35">
        <v>0</v>
      </c>
    </row>
    <row r="182" spans="2:32" hidden="1" outlineLevel="1" x14ac:dyDescent="0.25">
      <c r="B182" s="31">
        <v>377</v>
      </c>
      <c r="C182" s="32">
        <v>53.537302159879594</v>
      </c>
      <c r="D182" s="32">
        <v>14.035966323075948</v>
      </c>
      <c r="E182" s="32">
        <v>0.88537398461296002</v>
      </c>
      <c r="F182" s="33">
        <v>50923.416418789428</v>
      </c>
      <c r="G182" s="33">
        <v>-871.17139592321791</v>
      </c>
      <c r="H182" s="34">
        <v>-640.56182221524364</v>
      </c>
      <c r="I182" s="35">
        <v>0</v>
      </c>
      <c r="J182" s="36">
        <f t="shared" si="25"/>
        <v>-0.53125693353699288</v>
      </c>
      <c r="K182" s="37">
        <f t="shared" si="34"/>
        <v>-1.3793687722129</v>
      </c>
      <c r="L182" s="37">
        <f t="shared" si="26"/>
        <v>-0.91957918147526663</v>
      </c>
      <c r="M182" s="38">
        <f t="shared" si="27"/>
        <v>0</v>
      </c>
      <c r="N182" s="39" t="b">
        <f t="shared" si="28"/>
        <v>0</v>
      </c>
      <c r="O182" s="37"/>
      <c r="P182" s="38">
        <f t="shared" si="29"/>
        <v>1</v>
      </c>
      <c r="Q182" s="39" t="b">
        <f t="shared" si="30"/>
        <v>0</v>
      </c>
      <c r="R182" s="6"/>
      <c r="S182" s="40">
        <v>1946.8386854559249</v>
      </c>
      <c r="T182" s="41"/>
      <c r="U182" s="42">
        <f t="shared" si="31"/>
        <v>1946.8386854559249</v>
      </c>
      <c r="V182" s="37"/>
      <c r="W182" s="37"/>
      <c r="X182" s="50">
        <f t="shared" si="33"/>
        <v>1946.8386854559249</v>
      </c>
      <c r="Y182" s="37"/>
      <c r="Z182" s="6"/>
      <c r="AA182" s="51" t="b">
        <f t="shared" si="32"/>
        <v>0</v>
      </c>
      <c r="AB182" s="98"/>
      <c r="AC182" s="43"/>
      <c r="AD182" s="43"/>
      <c r="AE182" s="43"/>
      <c r="AF182" s="35">
        <v>0</v>
      </c>
    </row>
    <row r="183" spans="2:32" hidden="1" outlineLevel="1" x14ac:dyDescent="0.25">
      <c r="B183" s="31">
        <v>378</v>
      </c>
      <c r="C183" s="32">
        <v>23.214070543697488</v>
      </c>
      <c r="D183" s="32">
        <v>1.0192640693573345</v>
      </c>
      <c r="E183" s="32">
        <v>0.15089488647937366</v>
      </c>
      <c r="F183" s="33">
        <v>15093.643104372291</v>
      </c>
      <c r="G183" s="33">
        <v>-176.48061868464657</v>
      </c>
      <c r="H183" s="34">
        <v>-555.85446275898357</v>
      </c>
      <c r="I183" s="35">
        <v>0</v>
      </c>
      <c r="J183" s="36">
        <f t="shared" si="25"/>
        <v>-9.7175187631497406E-2</v>
      </c>
      <c r="K183" s="37">
        <f t="shared" si="34"/>
        <v>0.31050983948223065</v>
      </c>
      <c r="L183" s="37">
        <f t="shared" si="26"/>
        <v>0.20700655965482043</v>
      </c>
      <c r="M183" s="38">
        <f t="shared" si="27"/>
        <v>0</v>
      </c>
      <c r="N183" s="39" t="b">
        <f t="shared" si="28"/>
        <v>0</v>
      </c>
      <c r="O183" s="37"/>
      <c r="P183" s="38">
        <f t="shared" si="29"/>
        <v>1</v>
      </c>
      <c r="Q183" s="39" t="b">
        <f t="shared" si="30"/>
        <v>0</v>
      </c>
      <c r="R183" s="6"/>
      <c r="S183" s="40">
        <v>312.81379234878261</v>
      </c>
      <c r="T183" s="41"/>
      <c r="U183" s="42">
        <f t="shared" si="31"/>
        <v>312.81379234878261</v>
      </c>
      <c r="V183" s="37"/>
      <c r="W183" s="37"/>
      <c r="X183" s="50">
        <f t="shared" si="33"/>
        <v>312.81379234878261</v>
      </c>
      <c r="Y183" s="37"/>
      <c r="Z183" s="6"/>
      <c r="AA183" s="51" t="b">
        <f t="shared" si="32"/>
        <v>0</v>
      </c>
      <c r="AB183" s="98"/>
      <c r="AC183" s="43"/>
      <c r="AD183" s="43"/>
      <c r="AE183" s="43"/>
      <c r="AF183" s="35">
        <v>0</v>
      </c>
    </row>
    <row r="184" spans="2:32" hidden="1" outlineLevel="1" x14ac:dyDescent="0.25">
      <c r="B184" s="31">
        <v>379</v>
      </c>
      <c r="C184" s="32">
        <v>44.708198396353374</v>
      </c>
      <c r="D184" s="32">
        <v>22.818379065673287</v>
      </c>
      <c r="E184" s="32">
        <v>1.1734292093966339</v>
      </c>
      <c r="F184" s="33">
        <v>87642.029456870587</v>
      </c>
      <c r="G184" s="33">
        <v>-2572.0382884665096</v>
      </c>
      <c r="H184" s="34">
        <v>-17849.56148826428</v>
      </c>
      <c r="I184" s="35">
        <v>0</v>
      </c>
      <c r="J184" s="36">
        <f t="shared" si="25"/>
        <v>-0.54510138431236743</v>
      </c>
      <c r="K184" s="37">
        <f t="shared" si="34"/>
        <v>-1.4332651672505872</v>
      </c>
      <c r="L184" s="37">
        <f t="shared" si="26"/>
        <v>-0.95551011150039145</v>
      </c>
      <c r="M184" s="38">
        <f t="shared" si="27"/>
        <v>0</v>
      </c>
      <c r="N184" s="39" t="b">
        <f t="shared" si="28"/>
        <v>0</v>
      </c>
      <c r="O184" s="37"/>
      <c r="P184" s="38">
        <f t="shared" si="29"/>
        <v>1</v>
      </c>
      <c r="Q184" s="39" t="b">
        <f t="shared" si="30"/>
        <v>0</v>
      </c>
      <c r="R184" s="6"/>
      <c r="S184" s="40">
        <v>3248.7621096834073</v>
      </c>
      <c r="T184" s="41"/>
      <c r="U184" s="42">
        <f t="shared" si="31"/>
        <v>3248.7621096834073</v>
      </c>
      <c r="V184" s="37"/>
      <c r="W184" s="37"/>
      <c r="X184" s="50">
        <f t="shared" si="33"/>
        <v>3248.7621096834073</v>
      </c>
      <c r="Y184" s="37"/>
      <c r="Z184" s="6"/>
      <c r="AA184" s="51" t="b">
        <f t="shared" si="32"/>
        <v>0</v>
      </c>
      <c r="AB184" s="98"/>
      <c r="AC184" s="43"/>
      <c r="AD184" s="43"/>
      <c r="AE184" s="43"/>
      <c r="AF184" s="35">
        <v>0</v>
      </c>
    </row>
    <row r="185" spans="2:32" hidden="1" outlineLevel="1" x14ac:dyDescent="0.25">
      <c r="B185" s="31">
        <v>380</v>
      </c>
      <c r="C185" s="32">
        <v>39.955050275987034</v>
      </c>
      <c r="D185" s="32">
        <v>11.879979650930331</v>
      </c>
      <c r="E185" s="32">
        <v>9.8558766192791997E-2</v>
      </c>
      <c r="F185" s="33">
        <v>86131.421639543973</v>
      </c>
      <c r="G185" s="33">
        <v>-10018.752123131469</v>
      </c>
      <c r="H185" s="34">
        <v>-35982.417306089585</v>
      </c>
      <c r="I185" s="35">
        <v>1</v>
      </c>
      <c r="J185" s="36">
        <f t="shared" si="25"/>
        <v>0.25461464146483825</v>
      </c>
      <c r="K185" s="37">
        <f t="shared" si="34"/>
        <v>1.6800263271237277</v>
      </c>
      <c r="L185" s="37">
        <f t="shared" si="26"/>
        <v>1.1200175514158184</v>
      </c>
      <c r="M185" s="38">
        <f t="shared" si="27"/>
        <v>1</v>
      </c>
      <c r="N185" s="39">
        <f t="shared" si="28"/>
        <v>1</v>
      </c>
      <c r="O185" s="37"/>
      <c r="P185" s="38">
        <f t="shared" si="29"/>
        <v>0</v>
      </c>
      <c r="Q185" s="39" t="b">
        <f t="shared" si="30"/>
        <v>0</v>
      </c>
      <c r="R185" s="6"/>
      <c r="S185" s="40">
        <v>831.76249784124775</v>
      </c>
      <c r="T185" s="41"/>
      <c r="U185" s="42">
        <f t="shared" si="31"/>
        <v>0</v>
      </c>
      <c r="V185" s="43"/>
      <c r="W185" s="43"/>
      <c r="X185" s="48"/>
      <c r="Y185" s="43"/>
      <c r="Z185" s="6"/>
      <c r="AA185" s="40">
        <f t="shared" si="32"/>
        <v>831.76249784124775</v>
      </c>
      <c r="AD185" s="49">
        <f>+AA185</f>
        <v>831.76249784124775</v>
      </c>
      <c r="AE185" s="37"/>
      <c r="AF185" s="35">
        <v>1</v>
      </c>
    </row>
    <row r="186" spans="2:32" hidden="1" outlineLevel="1" x14ac:dyDescent="0.25">
      <c r="B186" s="31">
        <v>381</v>
      </c>
      <c r="C186" s="32">
        <v>27.131662083768589</v>
      </c>
      <c r="D186" s="32">
        <v>0.31834741945411071</v>
      </c>
      <c r="E186" s="32">
        <v>1.9124621826839634</v>
      </c>
      <c r="F186" s="33">
        <v>15519.164928927878</v>
      </c>
      <c r="G186" s="33">
        <v>-1141.4573613386615</v>
      </c>
      <c r="H186" s="34">
        <v>-5534.9323648792706</v>
      </c>
      <c r="I186" s="35">
        <v>1</v>
      </c>
      <c r="J186" s="36">
        <f t="shared" si="25"/>
        <v>9.8462669637701214E-2</v>
      </c>
      <c r="K186" s="37">
        <f t="shared" si="34"/>
        <v>1.0721272854023358</v>
      </c>
      <c r="L186" s="37">
        <f t="shared" si="26"/>
        <v>0.71475152360155725</v>
      </c>
      <c r="M186" s="38">
        <f t="shared" si="27"/>
        <v>1</v>
      </c>
      <c r="N186" s="39">
        <f t="shared" si="28"/>
        <v>1</v>
      </c>
      <c r="O186" s="37"/>
      <c r="P186" s="38">
        <f t="shared" si="29"/>
        <v>0</v>
      </c>
      <c r="Q186" s="39" t="b">
        <f t="shared" si="30"/>
        <v>0</v>
      </c>
      <c r="R186" s="6"/>
      <c r="S186" s="40">
        <v>-10133.559208518258</v>
      </c>
      <c r="T186" s="41"/>
      <c r="U186" s="42">
        <f t="shared" si="31"/>
        <v>0</v>
      </c>
      <c r="V186" s="43"/>
      <c r="W186" s="43"/>
      <c r="X186" s="48"/>
      <c r="Y186" s="43"/>
      <c r="Z186" s="6"/>
      <c r="AA186" s="40">
        <f t="shared" si="32"/>
        <v>-10133.559208518258</v>
      </c>
      <c r="AD186" s="49"/>
      <c r="AE186" s="49">
        <f>+AA186</f>
        <v>-10133.559208518258</v>
      </c>
      <c r="AF186" s="35">
        <v>1</v>
      </c>
    </row>
    <row r="187" spans="2:32" hidden="1" outlineLevel="1" x14ac:dyDescent="0.25">
      <c r="B187" s="31">
        <v>382</v>
      </c>
      <c r="C187" s="32">
        <v>45.850528273993667</v>
      </c>
      <c r="D187" s="32">
        <v>2.5607943491492673</v>
      </c>
      <c r="E187" s="32">
        <v>0.24483094495159874</v>
      </c>
      <c r="F187" s="33">
        <v>42964.690424199231</v>
      </c>
      <c r="G187" s="33">
        <v>-756.51981670364125</v>
      </c>
      <c r="H187" s="34">
        <v>-2553.6212064702536</v>
      </c>
      <c r="I187" s="35">
        <v>0</v>
      </c>
      <c r="J187" s="36">
        <f t="shared" si="25"/>
        <v>-0.19871617209561493</v>
      </c>
      <c r="K187" s="37">
        <f t="shared" si="34"/>
        <v>-8.4788832887506035E-2</v>
      </c>
      <c r="L187" s="37">
        <f t="shared" si="26"/>
        <v>-5.6525888591670688E-2</v>
      </c>
      <c r="M187" s="38">
        <f t="shared" si="27"/>
        <v>0</v>
      </c>
      <c r="N187" s="39" t="b">
        <f t="shared" si="28"/>
        <v>0</v>
      </c>
      <c r="O187" s="37"/>
      <c r="P187" s="38">
        <f t="shared" si="29"/>
        <v>1</v>
      </c>
      <c r="Q187" s="39" t="b">
        <f t="shared" si="30"/>
        <v>0</v>
      </c>
      <c r="R187" s="6"/>
      <c r="S187" s="40">
        <v>1766.4350094465501</v>
      </c>
      <c r="T187" s="41"/>
      <c r="U187" s="42">
        <f t="shared" si="31"/>
        <v>1766.4350094465501</v>
      </c>
      <c r="V187" s="37"/>
      <c r="W187" s="37"/>
      <c r="X187" s="50">
        <f t="shared" si="33"/>
        <v>1766.4350094465501</v>
      </c>
      <c r="Y187" s="49"/>
      <c r="Z187" s="86"/>
      <c r="AA187" s="51" t="b">
        <f t="shared" si="32"/>
        <v>0</v>
      </c>
      <c r="AB187" s="98"/>
      <c r="AC187" s="43"/>
      <c r="AD187" s="98"/>
      <c r="AE187" s="43"/>
      <c r="AF187" s="35">
        <v>0</v>
      </c>
    </row>
    <row r="188" spans="2:32" hidden="1" outlineLevel="1" x14ac:dyDescent="0.25">
      <c r="B188" s="31">
        <v>383</v>
      </c>
      <c r="C188" s="32">
        <v>30.37831009205345</v>
      </c>
      <c r="D188" s="32">
        <v>7.7387477022796887</v>
      </c>
      <c r="E188" s="32">
        <v>1.2258194110381249</v>
      </c>
      <c r="F188" s="33">
        <v>34103.341572278834</v>
      </c>
      <c r="G188" s="33">
        <v>-591.30471722299433</v>
      </c>
      <c r="H188" s="34">
        <v>-7259.6093914749072</v>
      </c>
      <c r="I188" s="35">
        <v>0</v>
      </c>
      <c r="J188" s="36">
        <f t="shared" si="25"/>
        <v>-0.19301470746063604</v>
      </c>
      <c r="K188" s="37">
        <f t="shared" si="34"/>
        <v>-6.259305240867287E-2</v>
      </c>
      <c r="L188" s="37">
        <f t="shared" si="26"/>
        <v>-4.1728701605781911E-2</v>
      </c>
      <c r="M188" s="38">
        <f t="shared" si="27"/>
        <v>0</v>
      </c>
      <c r="N188" s="39" t="b">
        <f t="shared" si="28"/>
        <v>0</v>
      </c>
      <c r="O188" s="37"/>
      <c r="P188" s="38">
        <f t="shared" si="29"/>
        <v>1</v>
      </c>
      <c r="Q188" s="39" t="b">
        <f t="shared" si="30"/>
        <v>0</v>
      </c>
      <c r="R188" s="6"/>
      <c r="S188" s="40">
        <v>3516.0006954432611</v>
      </c>
      <c r="T188" s="41"/>
      <c r="U188" s="42">
        <f t="shared" si="31"/>
        <v>3516.0006954432611</v>
      </c>
      <c r="V188" s="37"/>
      <c r="W188" s="37"/>
      <c r="X188" s="50">
        <f t="shared" si="33"/>
        <v>3516.0006954432611</v>
      </c>
      <c r="Y188" s="37"/>
      <c r="Z188" s="6"/>
      <c r="AA188" s="51" t="b">
        <f t="shared" si="32"/>
        <v>0</v>
      </c>
      <c r="AB188" s="98"/>
      <c r="AC188" s="43"/>
      <c r="AD188" s="98"/>
      <c r="AE188" s="43"/>
      <c r="AF188" s="35">
        <v>0</v>
      </c>
    </row>
    <row r="189" spans="2:32" hidden="1" outlineLevel="1" x14ac:dyDescent="0.25">
      <c r="B189" s="31">
        <v>384</v>
      </c>
      <c r="C189" s="32">
        <v>38.772641247481722</v>
      </c>
      <c r="D189" s="32">
        <v>22.299269155072835</v>
      </c>
      <c r="E189" s="32">
        <v>1.2688418800716375</v>
      </c>
      <c r="F189" s="33">
        <v>55032.952187855168</v>
      </c>
      <c r="G189" s="33">
        <v>-1140.8262258979819</v>
      </c>
      <c r="H189" s="34">
        <v>-286.06210940313497</v>
      </c>
      <c r="I189" s="35">
        <v>0</v>
      </c>
      <c r="J189" s="36">
        <f t="shared" si="25"/>
        <v>-0.69632304546391033</v>
      </c>
      <c r="K189" s="37">
        <f t="shared" si="34"/>
        <v>-2.0219705279699851</v>
      </c>
      <c r="L189" s="37">
        <f t="shared" si="26"/>
        <v>-1.34798035197999</v>
      </c>
      <c r="M189" s="38">
        <f t="shared" si="27"/>
        <v>0</v>
      </c>
      <c r="N189" s="39" t="b">
        <f t="shared" si="28"/>
        <v>0</v>
      </c>
      <c r="O189" s="37"/>
      <c r="P189" s="38">
        <f t="shared" si="29"/>
        <v>1</v>
      </c>
      <c r="Q189" s="39" t="b">
        <f t="shared" si="30"/>
        <v>0</v>
      </c>
      <c r="R189" s="6"/>
      <c r="S189" s="40">
        <v>1411.5090412478696</v>
      </c>
      <c r="T189" s="41"/>
      <c r="U189" s="42">
        <f t="shared" si="31"/>
        <v>1411.5090412478696</v>
      </c>
      <c r="V189" s="37"/>
      <c r="W189" s="37"/>
      <c r="X189" s="50">
        <f t="shared" si="33"/>
        <v>1411.5090412478696</v>
      </c>
      <c r="Y189" s="37"/>
      <c r="Z189" s="6"/>
      <c r="AA189" s="51" t="b">
        <f t="shared" si="32"/>
        <v>0</v>
      </c>
      <c r="AB189" s="98"/>
      <c r="AC189" s="43"/>
      <c r="AD189" s="98"/>
      <c r="AE189" s="43"/>
      <c r="AF189" s="35">
        <v>0</v>
      </c>
    </row>
    <row r="190" spans="2:32" hidden="1" outlineLevel="1" x14ac:dyDescent="0.25">
      <c r="B190" s="31">
        <v>385</v>
      </c>
      <c r="C190" s="32">
        <v>35.899473703525253</v>
      </c>
      <c r="D190" s="32">
        <v>18.830875043320347</v>
      </c>
      <c r="E190" s="32">
        <v>0.39519027322944372</v>
      </c>
      <c r="F190" s="33">
        <v>59836.795767003387</v>
      </c>
      <c r="G190" s="33">
        <v>-2138.3044475833158</v>
      </c>
      <c r="H190" s="34">
        <v>-5043.7231943740453</v>
      </c>
      <c r="I190" s="35">
        <v>0</v>
      </c>
      <c r="J190" s="36">
        <f t="shared" si="25"/>
        <v>-0.55119705940277519</v>
      </c>
      <c r="K190" s="37">
        <f t="shared" si="34"/>
        <v>-1.45699560755656</v>
      </c>
      <c r="L190" s="37">
        <f t="shared" si="26"/>
        <v>-0.97133040503770662</v>
      </c>
      <c r="M190" s="38">
        <f t="shared" si="27"/>
        <v>0</v>
      </c>
      <c r="N190" s="39" t="b">
        <f t="shared" si="28"/>
        <v>0</v>
      </c>
      <c r="O190" s="37"/>
      <c r="P190" s="38">
        <f t="shared" si="29"/>
        <v>1</v>
      </c>
      <c r="Q190" s="39" t="b">
        <f t="shared" si="30"/>
        <v>0</v>
      </c>
      <c r="R190" s="6"/>
      <c r="S190" s="40">
        <v>4133.6420654816902</v>
      </c>
      <c r="T190" s="41"/>
      <c r="U190" s="42">
        <f t="shared" si="31"/>
        <v>4133.6420654816902</v>
      </c>
      <c r="V190" s="37"/>
      <c r="W190" s="37"/>
      <c r="X190" s="50">
        <f t="shared" si="33"/>
        <v>4133.6420654816902</v>
      </c>
      <c r="Y190" s="37"/>
      <c r="Z190" s="6"/>
      <c r="AA190" s="51" t="b">
        <f t="shared" si="32"/>
        <v>0</v>
      </c>
      <c r="AB190" s="98"/>
      <c r="AC190" s="43"/>
      <c r="AD190" s="98"/>
      <c r="AE190" s="43"/>
      <c r="AF190" s="35">
        <v>0</v>
      </c>
    </row>
    <row r="191" spans="2:32" hidden="1" outlineLevel="1" x14ac:dyDescent="0.25">
      <c r="B191" s="31">
        <v>386</v>
      </c>
      <c r="C191" s="32">
        <v>32.750849766304135</v>
      </c>
      <c r="D191" s="32">
        <v>0.61877946846222598</v>
      </c>
      <c r="E191" s="32">
        <v>0.95258972965889355</v>
      </c>
      <c r="F191" s="33">
        <v>25930.887213385649</v>
      </c>
      <c r="G191" s="33">
        <v>-297.60971789103098</v>
      </c>
      <c r="H191" s="34">
        <v>-2750.9080130749753</v>
      </c>
      <c r="I191" s="35">
        <v>0</v>
      </c>
      <c r="J191" s="36">
        <f t="shared" si="25"/>
        <v>-6.1958818066941694E-2</v>
      </c>
      <c r="K191" s="37">
        <f t="shared" si="34"/>
        <v>0.4476070343540241</v>
      </c>
      <c r="L191" s="37">
        <f t="shared" si="26"/>
        <v>0.2984046895693494</v>
      </c>
      <c r="M191" s="38">
        <f t="shared" si="27"/>
        <v>0</v>
      </c>
      <c r="N191" s="39" t="b">
        <f t="shared" si="28"/>
        <v>0</v>
      </c>
      <c r="O191" s="37"/>
      <c r="P191" s="38">
        <f t="shared" si="29"/>
        <v>1</v>
      </c>
      <c r="Q191" s="39" t="b">
        <f t="shared" si="30"/>
        <v>0</v>
      </c>
      <c r="R191" s="6"/>
      <c r="S191" s="40">
        <v>1040.9192171215336</v>
      </c>
      <c r="T191" s="41"/>
      <c r="U191" s="42">
        <f t="shared" si="31"/>
        <v>1040.9192171215336</v>
      </c>
      <c r="V191" s="37"/>
      <c r="W191" s="37"/>
      <c r="X191" s="50">
        <f t="shared" si="33"/>
        <v>1040.9192171215336</v>
      </c>
      <c r="Y191" s="37"/>
      <c r="Z191" s="6"/>
      <c r="AA191" s="51" t="b">
        <f t="shared" si="32"/>
        <v>0</v>
      </c>
      <c r="AB191" s="98"/>
      <c r="AC191" s="43"/>
      <c r="AD191" s="98"/>
      <c r="AE191" s="43"/>
      <c r="AF191" s="35">
        <v>0</v>
      </c>
    </row>
    <row r="192" spans="2:32" hidden="1" outlineLevel="1" x14ac:dyDescent="0.25">
      <c r="B192" s="31">
        <v>387</v>
      </c>
      <c r="C192" s="32">
        <v>37.262917806776173</v>
      </c>
      <c r="D192" s="32">
        <v>10.724150016064403</v>
      </c>
      <c r="E192" s="32">
        <v>1.5709459594753019</v>
      </c>
      <c r="F192" s="33">
        <v>31600.881451403744</v>
      </c>
      <c r="G192" s="33">
        <v>-2302.4166184104488</v>
      </c>
      <c r="H192" s="34">
        <v>-20103.026610166784</v>
      </c>
      <c r="I192" s="35">
        <v>0</v>
      </c>
      <c r="J192" s="36">
        <f t="shared" si="25"/>
        <v>-6.2063757536058931E-2</v>
      </c>
      <c r="K192" s="37">
        <f t="shared" si="34"/>
        <v>0.44719850539362305</v>
      </c>
      <c r="L192" s="37">
        <f t="shared" si="26"/>
        <v>0.29813233692908203</v>
      </c>
      <c r="M192" s="38">
        <f t="shared" si="27"/>
        <v>0</v>
      </c>
      <c r="N192" s="39" t="b">
        <f t="shared" si="28"/>
        <v>0</v>
      </c>
      <c r="O192" s="37"/>
      <c r="P192" s="38">
        <f t="shared" si="29"/>
        <v>1</v>
      </c>
      <c r="Q192" s="39" t="b">
        <f t="shared" si="30"/>
        <v>0</v>
      </c>
      <c r="R192" s="6"/>
      <c r="S192" s="40">
        <v>4413.3764206271799</v>
      </c>
      <c r="T192" s="41"/>
      <c r="U192" s="42">
        <f t="shared" si="31"/>
        <v>4413.3764206271799</v>
      </c>
      <c r="V192" s="37"/>
      <c r="W192" s="37"/>
      <c r="X192" s="50">
        <f t="shared" si="33"/>
        <v>4413.3764206271799</v>
      </c>
      <c r="Y192" s="37"/>
      <c r="Z192" s="6"/>
      <c r="AA192" s="51" t="b">
        <f t="shared" si="32"/>
        <v>0</v>
      </c>
      <c r="AB192" s="98"/>
      <c r="AC192" s="43"/>
      <c r="AD192" s="98"/>
      <c r="AE192" s="43"/>
      <c r="AF192" s="35">
        <v>0</v>
      </c>
    </row>
    <row r="193" spans="2:32" hidden="1" outlineLevel="1" x14ac:dyDescent="0.25">
      <c r="B193" s="31">
        <v>388</v>
      </c>
      <c r="C193" s="32">
        <v>43.720106062698633</v>
      </c>
      <c r="D193" s="32">
        <v>13.611015775632083</v>
      </c>
      <c r="E193" s="32">
        <v>1.8955350518742122</v>
      </c>
      <c r="F193" s="33">
        <v>185556.70440371035</v>
      </c>
      <c r="G193" s="33">
        <v>-4673.5843404457983</v>
      </c>
      <c r="H193" s="34">
        <v>-8333.7824528676192</v>
      </c>
      <c r="I193" s="35">
        <v>0</v>
      </c>
      <c r="J193" s="36">
        <f t="shared" si="25"/>
        <v>-0.41544074935651903</v>
      </c>
      <c r="K193" s="37">
        <f t="shared" si="34"/>
        <v>-0.92849680079087171</v>
      </c>
      <c r="L193" s="37">
        <f t="shared" si="26"/>
        <v>-0.61899786719391447</v>
      </c>
      <c r="M193" s="38">
        <f t="shared" si="27"/>
        <v>0</v>
      </c>
      <c r="N193" s="39" t="b">
        <f t="shared" si="28"/>
        <v>0</v>
      </c>
      <c r="O193" s="37"/>
      <c r="P193" s="38">
        <f t="shared" si="29"/>
        <v>1</v>
      </c>
      <c r="Q193" s="39" t="b">
        <f t="shared" si="30"/>
        <v>0</v>
      </c>
      <c r="R193" s="6"/>
      <c r="S193" s="40">
        <v>11581.944903040305</v>
      </c>
      <c r="T193" s="41"/>
      <c r="U193" s="42">
        <f t="shared" si="31"/>
        <v>11581.944903040305</v>
      </c>
      <c r="V193" s="37"/>
      <c r="W193" s="37"/>
      <c r="X193" s="50">
        <f t="shared" si="33"/>
        <v>11581.944903040305</v>
      </c>
      <c r="Y193" s="37"/>
      <c r="Z193" s="6"/>
      <c r="AA193" s="51" t="b">
        <f t="shared" si="32"/>
        <v>0</v>
      </c>
      <c r="AB193" s="98"/>
      <c r="AC193" s="43"/>
      <c r="AD193" s="98"/>
      <c r="AE193" s="43"/>
      <c r="AF193" s="35">
        <v>0</v>
      </c>
    </row>
    <row r="194" spans="2:32" hidden="1" outlineLevel="1" x14ac:dyDescent="0.25">
      <c r="B194" s="31">
        <v>389</v>
      </c>
      <c r="C194" s="32">
        <v>56.211611034577942</v>
      </c>
      <c r="D194" s="32">
        <v>12.494008857466325</v>
      </c>
      <c r="E194" s="32">
        <v>0.45365260316310196</v>
      </c>
      <c r="F194" s="33">
        <v>233588.69231033727</v>
      </c>
      <c r="G194" s="33">
        <v>-14613.558159912194</v>
      </c>
      <c r="H194" s="34">
        <v>-20247.997641966947</v>
      </c>
      <c r="I194" s="35">
        <v>0</v>
      </c>
      <c r="J194" s="36">
        <f t="shared" si="25"/>
        <v>1.6611359511325585E-2</v>
      </c>
      <c r="K194" s="37">
        <f t="shared" si="34"/>
        <v>0.75348044151523796</v>
      </c>
      <c r="L194" s="37">
        <f t="shared" si="26"/>
        <v>0.50232029434349201</v>
      </c>
      <c r="M194" s="38">
        <f t="shared" si="27"/>
        <v>1</v>
      </c>
      <c r="N194" s="39" t="b">
        <f t="shared" si="28"/>
        <v>0</v>
      </c>
      <c r="O194" s="37"/>
      <c r="P194" s="38">
        <f t="shared" si="29"/>
        <v>0</v>
      </c>
      <c r="Q194" s="39" t="b">
        <f t="shared" si="30"/>
        <v>0</v>
      </c>
      <c r="R194" s="6"/>
      <c r="S194" s="40">
        <v>22590.324329174582</v>
      </c>
      <c r="T194" s="41"/>
      <c r="U194" s="42">
        <f t="shared" si="31"/>
        <v>0</v>
      </c>
      <c r="V194" s="43"/>
      <c r="W194" s="43"/>
      <c r="X194" s="48"/>
      <c r="Y194" s="43"/>
      <c r="Z194" s="6"/>
      <c r="AA194" s="40">
        <f t="shared" si="32"/>
        <v>22590.324329174582</v>
      </c>
      <c r="AB194" s="49">
        <f t="shared" ref="AB194" si="35">+AA194</f>
        <v>22590.324329174582</v>
      </c>
      <c r="AC194" s="37"/>
      <c r="AD194" s="37"/>
      <c r="AE194" s="37"/>
      <c r="AF194" s="35">
        <v>0</v>
      </c>
    </row>
    <row r="195" spans="2:32" hidden="1" outlineLevel="1" x14ac:dyDescent="0.25">
      <c r="B195" s="31">
        <v>390</v>
      </c>
      <c r="C195" s="32">
        <v>45.356617415797153</v>
      </c>
      <c r="D195" s="32">
        <v>16.631775469618983</v>
      </c>
      <c r="E195" s="32">
        <v>1.3152802408499149</v>
      </c>
      <c r="F195" s="33">
        <v>59545.546828833096</v>
      </c>
      <c r="G195" s="33">
        <v>-4847.9616931081746</v>
      </c>
      <c r="H195" s="34">
        <v>-13622.85814643497</v>
      </c>
      <c r="I195" s="35">
        <v>0</v>
      </c>
      <c r="J195" s="36">
        <f t="shared" si="25"/>
        <v>-0.25274013937762813</v>
      </c>
      <c r="K195" s="37">
        <f t="shared" si="34"/>
        <v>-0.29510393526148915</v>
      </c>
      <c r="L195" s="37">
        <f t="shared" si="26"/>
        <v>-0.19673595684099277</v>
      </c>
      <c r="M195" s="38">
        <f t="shared" si="27"/>
        <v>0</v>
      </c>
      <c r="N195" s="39" t="b">
        <f t="shared" si="28"/>
        <v>0</v>
      </c>
      <c r="O195" s="37"/>
      <c r="P195" s="38">
        <f t="shared" si="29"/>
        <v>1</v>
      </c>
      <c r="Q195" s="39" t="b">
        <f t="shared" si="30"/>
        <v>0</v>
      </c>
      <c r="R195" s="6"/>
      <c r="S195" s="40">
        <v>4199.681614460228</v>
      </c>
      <c r="T195" s="41"/>
      <c r="U195" s="42">
        <f t="shared" si="31"/>
        <v>4199.681614460228</v>
      </c>
      <c r="V195" s="37"/>
      <c r="W195" s="37"/>
      <c r="X195" s="50">
        <f t="shared" si="33"/>
        <v>4199.681614460228</v>
      </c>
      <c r="Y195" s="37"/>
      <c r="Z195" s="6"/>
      <c r="AA195" s="51" t="b">
        <f t="shared" si="32"/>
        <v>0</v>
      </c>
      <c r="AB195" s="98"/>
      <c r="AC195" s="43"/>
      <c r="AD195" s="98"/>
      <c r="AE195" s="43"/>
      <c r="AF195" s="35">
        <v>0</v>
      </c>
    </row>
    <row r="196" spans="2:32" hidden="1" outlineLevel="1" x14ac:dyDescent="0.25">
      <c r="B196" s="31">
        <v>391</v>
      </c>
      <c r="C196" s="32">
        <v>29.006690598178057</v>
      </c>
      <c r="D196" s="32">
        <v>7.5558239486572667</v>
      </c>
      <c r="E196" s="32">
        <v>3.7861895936102126E-2</v>
      </c>
      <c r="F196" s="33">
        <v>37508.328162947539</v>
      </c>
      <c r="G196" s="33">
        <v>83.031736887721991</v>
      </c>
      <c r="H196" s="34">
        <v>-1554.7130349438141</v>
      </c>
      <c r="I196" s="35">
        <v>0</v>
      </c>
      <c r="J196" s="36">
        <f t="shared" si="25"/>
        <v>-0.34137500045792085</v>
      </c>
      <c r="K196" s="37">
        <f t="shared" si="34"/>
        <v>-0.64015911761593236</v>
      </c>
      <c r="L196" s="37">
        <f t="shared" si="26"/>
        <v>-0.42677274507728824</v>
      </c>
      <c r="M196" s="38">
        <f t="shared" si="27"/>
        <v>0</v>
      </c>
      <c r="N196" s="39" t="b">
        <f t="shared" si="28"/>
        <v>0</v>
      </c>
      <c r="O196" s="37"/>
      <c r="P196" s="38">
        <f t="shared" si="29"/>
        <v>1</v>
      </c>
      <c r="Q196" s="39" t="b">
        <f t="shared" si="30"/>
        <v>0</v>
      </c>
      <c r="R196" s="6"/>
      <c r="S196" s="40">
        <v>1410.6134696405429</v>
      </c>
      <c r="T196" s="41"/>
      <c r="U196" s="42">
        <f t="shared" si="31"/>
        <v>1410.6134696405429</v>
      </c>
      <c r="V196" s="37"/>
      <c r="W196" s="37"/>
      <c r="X196" s="50">
        <f t="shared" si="33"/>
        <v>1410.6134696405429</v>
      </c>
      <c r="Y196" s="37"/>
      <c r="Z196" s="6"/>
      <c r="AA196" s="51" t="b">
        <f t="shared" si="32"/>
        <v>0</v>
      </c>
      <c r="AB196" s="98"/>
      <c r="AC196" s="43"/>
      <c r="AD196" s="98"/>
      <c r="AE196" s="43"/>
      <c r="AF196" s="35">
        <v>0</v>
      </c>
    </row>
    <row r="197" spans="2:32" hidden="1" outlineLevel="1" x14ac:dyDescent="0.25">
      <c r="B197" s="31">
        <v>392</v>
      </c>
      <c r="C197" s="32">
        <v>25.596365600956059</v>
      </c>
      <c r="D197" s="32">
        <v>3.318904593444993</v>
      </c>
      <c r="E197" s="32">
        <v>0.46823525081831813</v>
      </c>
      <c r="F197" s="33">
        <v>34757.186478561096</v>
      </c>
      <c r="G197" s="33">
        <v>-838.06292015678753</v>
      </c>
      <c r="H197" s="34">
        <v>-5385.3515341081247</v>
      </c>
      <c r="I197" s="35">
        <v>0</v>
      </c>
      <c r="J197" s="36">
        <f t="shared" si="25"/>
        <v>-0.10517250416426606</v>
      </c>
      <c r="K197" s="37">
        <f t="shared" si="34"/>
        <v>0.27937631616051078</v>
      </c>
      <c r="L197" s="37">
        <f t="shared" si="26"/>
        <v>0.18625087744034052</v>
      </c>
      <c r="M197" s="38">
        <f t="shared" si="27"/>
        <v>0</v>
      </c>
      <c r="N197" s="39" t="b">
        <f t="shared" si="28"/>
        <v>0</v>
      </c>
      <c r="O197" s="37"/>
      <c r="P197" s="38">
        <f t="shared" si="29"/>
        <v>1</v>
      </c>
      <c r="Q197" s="39" t="b">
        <f t="shared" si="30"/>
        <v>0</v>
      </c>
      <c r="R197" s="6"/>
      <c r="S197" s="40">
        <v>4196.8005318807182</v>
      </c>
      <c r="T197" s="41"/>
      <c r="U197" s="42">
        <f t="shared" si="31"/>
        <v>4196.8005318807182</v>
      </c>
      <c r="V197" s="37"/>
      <c r="W197" s="37"/>
      <c r="X197" s="50">
        <f t="shared" si="33"/>
        <v>4196.8005318807182</v>
      </c>
      <c r="Y197" s="37"/>
      <c r="Z197" s="6"/>
      <c r="AA197" s="51" t="b">
        <f t="shared" si="32"/>
        <v>0</v>
      </c>
      <c r="AB197" s="98"/>
      <c r="AC197" s="43"/>
      <c r="AD197" s="98"/>
      <c r="AE197" s="43"/>
      <c r="AF197" s="35">
        <v>0</v>
      </c>
    </row>
    <row r="198" spans="2:32" hidden="1" outlineLevel="1" x14ac:dyDescent="0.25">
      <c r="B198" s="31">
        <v>393</v>
      </c>
      <c r="C198" s="32">
        <v>34.511069159110576</v>
      </c>
      <c r="D198" s="32">
        <v>1.7250716402082868</v>
      </c>
      <c r="E198" s="32">
        <v>1.7688469909536899</v>
      </c>
      <c r="F198" s="33">
        <v>29833.413447473707</v>
      </c>
      <c r="G198" s="33">
        <v>-5502.4336078320812</v>
      </c>
      <c r="H198" s="34">
        <v>-5496.2195689427954</v>
      </c>
      <c r="I198" s="35">
        <v>1</v>
      </c>
      <c r="J198" s="36">
        <f t="shared" si="25"/>
        <v>0.21505104439702558</v>
      </c>
      <c r="K198" s="37">
        <f t="shared" ref="K198:K229" si="36">STANDARDIZE(+J198,J$208,J$209)</f>
        <v>1.5260053918569025</v>
      </c>
      <c r="L198" s="37">
        <f t="shared" si="26"/>
        <v>1.0173369279046016</v>
      </c>
      <c r="M198" s="38">
        <f t="shared" si="27"/>
        <v>1</v>
      </c>
      <c r="N198" s="39">
        <f t="shared" si="28"/>
        <v>1</v>
      </c>
      <c r="O198" s="37"/>
      <c r="P198" s="38">
        <f t="shared" si="29"/>
        <v>0</v>
      </c>
      <c r="Q198" s="39" t="b">
        <f t="shared" si="30"/>
        <v>0</v>
      </c>
      <c r="R198" s="6"/>
      <c r="S198" s="40">
        <v>-3806.7270681665977</v>
      </c>
      <c r="T198" s="41"/>
      <c r="U198" s="42">
        <f t="shared" si="31"/>
        <v>0</v>
      </c>
      <c r="V198" s="43"/>
      <c r="W198" s="43"/>
      <c r="X198" s="48"/>
      <c r="Y198" s="43"/>
      <c r="Z198" s="6"/>
      <c r="AA198" s="40">
        <f t="shared" si="32"/>
        <v>-3806.7270681665977</v>
      </c>
      <c r="AD198" s="49"/>
      <c r="AE198" s="49">
        <f>+AA198</f>
        <v>-3806.7270681665977</v>
      </c>
      <c r="AF198" s="35">
        <v>1</v>
      </c>
    </row>
    <row r="199" spans="2:32" hidden="1" outlineLevel="1" x14ac:dyDescent="0.25">
      <c r="B199" s="31">
        <v>394</v>
      </c>
      <c r="C199" s="32">
        <v>44.621885244232885</v>
      </c>
      <c r="D199" s="32">
        <v>22.760476596244736</v>
      </c>
      <c r="E199" s="32">
        <v>1.1002994769202279</v>
      </c>
      <c r="F199" s="33">
        <v>50644.739714311218</v>
      </c>
      <c r="G199" s="33">
        <v>-979.09294362878802</v>
      </c>
      <c r="H199" s="34">
        <v>-2409.493520951436</v>
      </c>
      <c r="I199" s="35">
        <v>0</v>
      </c>
      <c r="J199" s="36">
        <f t="shared" ref="J199:J206" si="37">+G199*G$4+H199*H$4+F199*F$4+C199*C$4+D199*D$4+E199*E$4</f>
        <v>-0.71301585692352798</v>
      </c>
      <c r="K199" s="37">
        <f t="shared" si="36"/>
        <v>-2.0869555804877398</v>
      </c>
      <c r="L199" s="37">
        <f t="shared" ref="L199:L206" si="38">+K199/N$2</f>
        <v>-1.3913037203251599</v>
      </c>
      <c r="M199" s="38">
        <f t="shared" ref="M199:M206" si="39">IF((L199&gt;+J$2),1,0)</f>
        <v>0</v>
      </c>
      <c r="N199" s="39" t="b">
        <f t="shared" ref="N199:N206" si="40">IF((+M199+I199=2),1)</f>
        <v>0</v>
      </c>
      <c r="O199" s="37"/>
      <c r="P199" s="38">
        <f>IF((L199&lt;+J$2),1,0)</f>
        <v>1</v>
      </c>
      <c r="Q199" s="39" t="b">
        <f t="shared" ref="Q199:Q206" si="41">IF((+P199+I199=2),1)</f>
        <v>0</v>
      </c>
      <c r="R199" s="6"/>
      <c r="S199" s="40">
        <v>1190.0540789619342</v>
      </c>
      <c r="T199" s="41"/>
      <c r="U199" s="42">
        <f>+S199*P199</f>
        <v>1190.0540789619342</v>
      </c>
      <c r="V199" s="37"/>
      <c r="W199" s="37"/>
      <c r="X199" s="50">
        <f t="shared" ref="X199:X206" si="42">+U199</f>
        <v>1190.0540789619342</v>
      </c>
      <c r="Y199" s="37"/>
      <c r="Z199" s="6"/>
      <c r="AA199" s="51" t="b">
        <f t="shared" ref="AA199:AA206" si="43">IF(+U199=0,+S199)</f>
        <v>0</v>
      </c>
      <c r="AB199" s="98"/>
      <c r="AC199" s="43"/>
      <c r="AD199" s="98"/>
      <c r="AE199" s="43"/>
      <c r="AF199" s="35">
        <v>0</v>
      </c>
    </row>
    <row r="200" spans="2:32" hidden="1" outlineLevel="1" x14ac:dyDescent="0.25">
      <c r="B200" s="31">
        <v>395</v>
      </c>
      <c r="C200" s="32">
        <v>38.837771157214746</v>
      </c>
      <c r="D200" s="32">
        <v>15.145963279954275</v>
      </c>
      <c r="E200" s="32">
        <v>1.0226730227358214</v>
      </c>
      <c r="F200" s="33">
        <v>72908.026114672597</v>
      </c>
      <c r="G200" s="33">
        <v>-2220.6363389195035</v>
      </c>
      <c r="H200" s="34">
        <v>361.2597608203962</v>
      </c>
      <c r="I200" s="35">
        <v>0</v>
      </c>
      <c r="J200" s="36">
        <f t="shared" si="37"/>
        <v>-0.49762171702133928</v>
      </c>
      <c r="K200" s="37">
        <f t="shared" si="36"/>
        <v>-1.2484270002409625</v>
      </c>
      <c r="L200" s="37">
        <f t="shared" si="38"/>
        <v>-0.83228466682730839</v>
      </c>
      <c r="M200" s="38">
        <f t="shared" si="39"/>
        <v>0</v>
      </c>
      <c r="N200" s="39" t="b">
        <f t="shared" si="40"/>
        <v>0</v>
      </c>
      <c r="O200" s="37"/>
      <c r="P200" s="38">
        <f>IF((L200&lt;+J$2),1,0)</f>
        <v>1</v>
      </c>
      <c r="Q200" s="39" t="b">
        <f t="shared" si="41"/>
        <v>0</v>
      </c>
      <c r="R200" s="6"/>
      <c r="S200" s="40">
        <v>2747.4884069002242</v>
      </c>
      <c r="T200" s="41"/>
      <c r="U200" s="42">
        <f>+S200*P200</f>
        <v>2747.4884069002242</v>
      </c>
      <c r="V200" s="37"/>
      <c r="W200" s="37"/>
      <c r="X200" s="50">
        <f t="shared" si="42"/>
        <v>2747.4884069002242</v>
      </c>
      <c r="Y200" s="37"/>
      <c r="Z200" s="6"/>
      <c r="AA200" s="51" t="b">
        <f t="shared" si="43"/>
        <v>0</v>
      </c>
      <c r="AB200" s="98"/>
      <c r="AC200" s="43"/>
      <c r="AD200" s="98"/>
      <c r="AE200" s="43"/>
      <c r="AF200" s="35">
        <v>0</v>
      </c>
    </row>
    <row r="201" spans="2:32" hidden="1" outlineLevel="1" x14ac:dyDescent="0.25">
      <c r="B201" s="31">
        <v>396</v>
      </c>
      <c r="C201" s="32">
        <v>49.656616698542976</v>
      </c>
      <c r="D201" s="32">
        <v>16.016210684951517</v>
      </c>
      <c r="E201" s="32">
        <v>0.23665137076948553</v>
      </c>
      <c r="F201" s="33">
        <v>70526.442260957308</v>
      </c>
      <c r="G201" s="33">
        <v>-3099.7713631406123</v>
      </c>
      <c r="H201" s="34">
        <v>-13605.372589177879</v>
      </c>
      <c r="I201" s="35">
        <v>0</v>
      </c>
      <c r="J201" s="36">
        <f t="shared" si="37"/>
        <v>-0.40705166295485129</v>
      </c>
      <c r="K201" s="37">
        <f t="shared" si="36"/>
        <v>-0.89583811883623543</v>
      </c>
      <c r="L201" s="37">
        <f t="shared" si="38"/>
        <v>-0.59722541255749029</v>
      </c>
      <c r="M201" s="38">
        <f t="shared" si="39"/>
        <v>0</v>
      </c>
      <c r="N201" s="39" t="b">
        <f t="shared" si="40"/>
        <v>0</v>
      </c>
      <c r="O201" s="37"/>
      <c r="P201" s="38">
        <f>IF((L201&lt;+J$2),1,0)</f>
        <v>1</v>
      </c>
      <c r="Q201" s="39" t="b">
        <f t="shared" si="41"/>
        <v>0</v>
      </c>
      <c r="R201" s="6"/>
      <c r="S201" s="40">
        <v>6130.1839956824633</v>
      </c>
      <c r="T201" s="41"/>
      <c r="U201" s="42">
        <f>+S201*P201</f>
        <v>6130.1839956824633</v>
      </c>
      <c r="V201" s="37"/>
      <c r="W201" s="37"/>
      <c r="X201" s="50">
        <f t="shared" si="42"/>
        <v>6130.1839956824633</v>
      </c>
      <c r="Y201" s="37"/>
      <c r="Z201" s="6"/>
      <c r="AA201" s="51" t="b">
        <f t="shared" si="43"/>
        <v>0</v>
      </c>
      <c r="AB201" s="98"/>
      <c r="AC201" s="43"/>
      <c r="AD201" s="98"/>
      <c r="AE201" s="43"/>
      <c r="AF201" s="35">
        <v>0</v>
      </c>
    </row>
    <row r="202" spans="2:32" hidden="1" outlineLevel="1" x14ac:dyDescent="0.25">
      <c r="B202" s="31">
        <v>397</v>
      </c>
      <c r="C202" s="32">
        <v>23.781739007137684</v>
      </c>
      <c r="D202" s="32">
        <v>2.9747878200452389</v>
      </c>
      <c r="E202" s="32">
        <v>0.69810378015888752</v>
      </c>
      <c r="F202" s="33">
        <v>17317.674094332964</v>
      </c>
      <c r="G202" s="33">
        <v>-122.44159227459069</v>
      </c>
      <c r="H202" s="34">
        <v>104.1565046370726</v>
      </c>
      <c r="I202" s="35">
        <v>0</v>
      </c>
      <c r="J202" s="36">
        <f t="shared" si="37"/>
        <v>-0.13728382881412055</v>
      </c>
      <c r="K202" s="37">
        <f t="shared" si="36"/>
        <v>0.15436704951698402</v>
      </c>
      <c r="L202" s="37">
        <f t="shared" si="38"/>
        <v>0.10291136634465602</v>
      </c>
      <c r="M202" s="38">
        <f t="shared" si="39"/>
        <v>0</v>
      </c>
      <c r="N202" s="39" t="b">
        <f t="shared" si="40"/>
        <v>0</v>
      </c>
      <c r="O202" s="37"/>
      <c r="P202" s="38">
        <f>IF((L202&lt;+J$2),1,0)</f>
        <v>1</v>
      </c>
      <c r="Q202" s="39" t="b">
        <f t="shared" si="41"/>
        <v>0</v>
      </c>
      <c r="R202" s="6"/>
      <c r="S202" s="40">
        <v>1049.8130087075444</v>
      </c>
      <c r="T202" s="41"/>
      <c r="U202" s="42">
        <f>+S202*P202</f>
        <v>1049.8130087075444</v>
      </c>
      <c r="V202" s="37"/>
      <c r="W202" s="37"/>
      <c r="X202" s="50">
        <f t="shared" si="42"/>
        <v>1049.8130087075444</v>
      </c>
      <c r="Y202" s="37"/>
      <c r="Z202" s="6"/>
      <c r="AA202" s="51" t="b">
        <f t="shared" si="43"/>
        <v>0</v>
      </c>
      <c r="AB202" s="98"/>
      <c r="AC202" s="43"/>
      <c r="AD202" s="98"/>
      <c r="AE202" s="43"/>
      <c r="AF202" s="35">
        <v>0</v>
      </c>
    </row>
    <row r="203" spans="2:32" hidden="1" outlineLevel="1" x14ac:dyDescent="0.25">
      <c r="B203" s="31">
        <v>398</v>
      </c>
      <c r="C203" s="32">
        <v>32.836250108882908</v>
      </c>
      <c r="D203" s="32">
        <v>3.9738117390068077</v>
      </c>
      <c r="E203" s="32">
        <v>0.74918195435305901</v>
      </c>
      <c r="F203" s="33">
        <v>29402.889007848848</v>
      </c>
      <c r="G203" s="33">
        <v>-441.76527706804916</v>
      </c>
      <c r="H203" s="34">
        <v>-3908.3679858516634</v>
      </c>
      <c r="I203" s="35">
        <v>0</v>
      </c>
      <c r="J203" s="36">
        <f t="shared" si="37"/>
        <v>-0.15312337003232951</v>
      </c>
      <c r="K203" s="37">
        <f t="shared" si="36"/>
        <v>9.2703774854560841E-2</v>
      </c>
      <c r="L203" s="37">
        <f t="shared" si="38"/>
        <v>6.1802516569707228E-2</v>
      </c>
      <c r="M203" s="38">
        <f t="shared" si="39"/>
        <v>0</v>
      </c>
      <c r="N203" s="39" t="b">
        <f t="shared" si="40"/>
        <v>0</v>
      </c>
      <c r="O203" s="37"/>
      <c r="P203" s="38">
        <f>IF((L203&lt;+J$2),1,0)</f>
        <v>1</v>
      </c>
      <c r="Q203" s="39" t="b">
        <f t="shared" si="41"/>
        <v>0</v>
      </c>
      <c r="R203" s="6"/>
      <c r="S203" s="40">
        <v>2826.3992844408231</v>
      </c>
      <c r="T203" s="41"/>
      <c r="U203" s="42">
        <f>+S203*P203</f>
        <v>2826.3992844408231</v>
      </c>
      <c r="V203" s="37"/>
      <c r="W203" s="37"/>
      <c r="X203" s="50">
        <f t="shared" si="42"/>
        <v>2826.3992844408231</v>
      </c>
      <c r="Y203" s="37"/>
      <c r="Z203" s="6"/>
      <c r="AA203" s="51" t="b">
        <f t="shared" si="43"/>
        <v>0</v>
      </c>
      <c r="AB203" s="98"/>
      <c r="AC203" s="43"/>
      <c r="AD203" s="98"/>
      <c r="AE203" s="43"/>
      <c r="AF203" s="35">
        <v>0</v>
      </c>
    </row>
    <row r="204" spans="2:32" outlineLevel="1" x14ac:dyDescent="0.25">
      <c r="B204" s="31"/>
      <c r="C204" s="32"/>
      <c r="D204" s="32"/>
      <c r="E204" s="32"/>
      <c r="F204" s="33"/>
      <c r="G204" s="33"/>
      <c r="H204" s="34"/>
      <c r="I204" s="35"/>
      <c r="J204" s="36"/>
      <c r="K204" s="37"/>
      <c r="L204" s="37"/>
      <c r="M204" s="38"/>
      <c r="N204" s="39"/>
      <c r="O204" s="37"/>
      <c r="P204" s="38"/>
      <c r="Q204" s="39"/>
      <c r="R204" s="6"/>
      <c r="S204" s="40"/>
      <c r="T204" s="41"/>
      <c r="U204" s="42"/>
      <c r="V204" s="37"/>
      <c r="W204" s="37"/>
      <c r="X204" s="50"/>
      <c r="Y204" s="37"/>
      <c r="Z204" s="6"/>
      <c r="AA204" s="51"/>
      <c r="AB204" s="98"/>
      <c r="AC204" s="43"/>
      <c r="AD204" s="98"/>
      <c r="AE204" s="43"/>
      <c r="AF204" s="35"/>
    </row>
    <row r="205" spans="2:32" x14ac:dyDescent="0.25">
      <c r="B205" s="31">
        <v>399</v>
      </c>
      <c r="C205" s="32">
        <v>43.891856939230621</v>
      </c>
      <c r="D205" s="32">
        <v>13.967162694680452</v>
      </c>
      <c r="E205" s="32">
        <v>8.444089132891984E-2</v>
      </c>
      <c r="F205" s="33">
        <v>43729.52651573492</v>
      </c>
      <c r="G205" s="33">
        <v>-243.76157385661787</v>
      </c>
      <c r="H205" s="34">
        <v>-2534.8919835512443</v>
      </c>
      <c r="I205" s="35">
        <v>0</v>
      </c>
      <c r="J205" s="36">
        <f t="shared" si="37"/>
        <v>-0.54292370742627083</v>
      </c>
      <c r="K205" s="37">
        <f>STANDARDIZE(+J205,J$208,J$209)</f>
        <v>-1.4247874792857984</v>
      </c>
      <c r="L205" s="37">
        <f t="shared" si="38"/>
        <v>-0.94985831952386557</v>
      </c>
      <c r="M205" s="38">
        <f t="shared" si="39"/>
        <v>0</v>
      </c>
      <c r="N205" s="39" t="b">
        <f t="shared" si="40"/>
        <v>0</v>
      </c>
      <c r="O205" s="37"/>
      <c r="P205" s="38">
        <f>IF((L205&lt;+J$2),1,0)</f>
        <v>1</v>
      </c>
      <c r="Q205" s="39" t="b">
        <f t="shared" si="41"/>
        <v>0</v>
      </c>
      <c r="R205" s="6"/>
      <c r="S205" s="40">
        <v>1899.6462053175808</v>
      </c>
      <c r="T205" s="41"/>
      <c r="U205" s="42">
        <f>+S205*P205</f>
        <v>1899.6462053175808</v>
      </c>
      <c r="V205" s="37"/>
      <c r="W205" s="37"/>
      <c r="X205" s="50">
        <f t="shared" si="42"/>
        <v>1899.6462053175808</v>
      </c>
      <c r="Y205" s="37"/>
      <c r="Z205" s="6"/>
      <c r="AA205" s="51" t="b">
        <f t="shared" si="43"/>
        <v>0</v>
      </c>
      <c r="AB205" s="98"/>
      <c r="AC205" s="43"/>
      <c r="AD205" s="43"/>
      <c r="AE205" s="43"/>
      <c r="AF205" s="35">
        <v>0</v>
      </c>
    </row>
    <row r="206" spans="2:32" x14ac:dyDescent="0.25">
      <c r="B206" s="31">
        <v>400</v>
      </c>
      <c r="C206" s="32">
        <v>41.33334201303505</v>
      </c>
      <c r="D206" s="32">
        <v>6.5645177008507698</v>
      </c>
      <c r="E206" s="32">
        <v>1.4069205485972041</v>
      </c>
      <c r="F206" s="33">
        <v>53666.250198363043</v>
      </c>
      <c r="G206" s="33">
        <v>-1227.5111165463902</v>
      </c>
      <c r="H206" s="34">
        <v>-10750.936638874882</v>
      </c>
      <c r="I206" s="35">
        <v>0</v>
      </c>
      <c r="J206" s="36">
        <f t="shared" si="37"/>
        <v>-0.15037165784470333</v>
      </c>
      <c r="K206" s="37">
        <f>STANDARDIZE(+J206,J$208,J$209)</f>
        <v>0.10341618009913123</v>
      </c>
      <c r="L206" s="37">
        <f t="shared" si="38"/>
        <v>6.894412006608748E-2</v>
      </c>
      <c r="M206" s="38">
        <f t="shared" si="39"/>
        <v>0</v>
      </c>
      <c r="N206" s="39" t="b">
        <f t="shared" si="40"/>
        <v>0</v>
      </c>
      <c r="O206" s="37"/>
      <c r="P206" s="38">
        <f>IF((L206&lt;+J$2),1,0)</f>
        <v>1</v>
      </c>
      <c r="Q206" s="39" t="b">
        <f t="shared" si="41"/>
        <v>0</v>
      </c>
      <c r="R206" s="6"/>
      <c r="S206" s="40">
        <v>4353.2426416871494</v>
      </c>
      <c r="T206" s="41"/>
      <c r="U206" s="42">
        <f>+S206*P206</f>
        <v>4353.2426416871494</v>
      </c>
      <c r="V206" s="37"/>
      <c r="W206" s="37"/>
      <c r="X206" s="50">
        <f t="shared" si="42"/>
        <v>4353.2426416871494</v>
      </c>
      <c r="Y206" s="37"/>
      <c r="Z206" s="6"/>
      <c r="AA206" s="51" t="b">
        <f t="shared" si="43"/>
        <v>0</v>
      </c>
      <c r="AB206" s="43"/>
      <c r="AC206" s="43"/>
      <c r="AD206" s="43"/>
      <c r="AE206" s="43"/>
      <c r="AF206" s="35">
        <v>0</v>
      </c>
    </row>
    <row r="207" spans="2:32" x14ac:dyDescent="0.25">
      <c r="I207" s="102">
        <f>SUM(I6:I206)</f>
        <v>50</v>
      </c>
      <c r="O207" s="6"/>
      <c r="AF207" s="102">
        <f>SUM(AF6:AF206)</f>
        <v>50</v>
      </c>
    </row>
    <row r="208" spans="2:32" x14ac:dyDescent="0.25">
      <c r="J208" s="103">
        <f>AVERAGE(J6:J206)</f>
        <v>-0.17693633278740672</v>
      </c>
      <c r="K208" s="103" t="s">
        <v>32</v>
      </c>
      <c r="M208" s="104">
        <f>SUM(M6:M207)</f>
        <v>62</v>
      </c>
      <c r="N208" s="105">
        <f>SUM(N6:N207)</f>
        <v>34</v>
      </c>
      <c r="O208" s="6"/>
      <c r="P208" s="104">
        <f>SUM(P6:P207)</f>
        <v>138</v>
      </c>
      <c r="Q208" s="106">
        <f>SUM(Q6:Q207)</f>
        <v>16</v>
      </c>
      <c r="R208" s="6"/>
      <c r="S208" s="107"/>
      <c r="T208" s="41"/>
      <c r="U208" s="37">
        <f>COUNT(U6:U207)</f>
        <v>200</v>
      </c>
      <c r="V208" s="106">
        <f>COUNT(V6:V207)</f>
        <v>0</v>
      </c>
      <c r="W208" s="106">
        <f>COUNT(W6:W207)</f>
        <v>16</v>
      </c>
      <c r="X208" s="105">
        <f>COUNT(X6:X207)</f>
        <v>112</v>
      </c>
      <c r="Y208" s="105">
        <f>COUNT(Y6:Y207)</f>
        <v>10</v>
      </c>
      <c r="AA208" s="37">
        <f>COUNT(AA6:AA207)</f>
        <v>62</v>
      </c>
      <c r="AB208" s="106">
        <f>COUNT(AB6:AB206)</f>
        <v>28</v>
      </c>
      <c r="AC208" s="37">
        <f>COUNT(AC6:AC206)</f>
        <v>0</v>
      </c>
      <c r="AD208" s="105">
        <f>COUNT(AD6:AD207)</f>
        <v>10</v>
      </c>
      <c r="AE208" s="105">
        <f>COUNT(AE6:AE206)</f>
        <v>24</v>
      </c>
    </row>
    <row r="209" spans="2:32" ht="16.5" thickBot="1" x14ac:dyDescent="0.3">
      <c r="J209" s="103">
        <f>_xlfn.STDEV.P(J6:J206)</f>
        <v>0.25687155450181398</v>
      </c>
      <c r="K209" s="103" t="s">
        <v>33</v>
      </c>
      <c r="N209" s="108">
        <f>+M208-N208</f>
        <v>28</v>
      </c>
      <c r="O209" s="6"/>
      <c r="Q209" s="105">
        <f>+P208-Q208</f>
        <v>122</v>
      </c>
      <c r="R209" s="6"/>
      <c r="W209" s="109">
        <f>+W208+V208</f>
        <v>16</v>
      </c>
      <c r="Y209" s="105">
        <f>+Y208+X208</f>
        <v>122</v>
      </c>
      <c r="AC209" s="109">
        <f>+AC208+AB208</f>
        <v>28</v>
      </c>
      <c r="AE209" s="105">
        <f>+AE208+AD208</f>
        <v>34</v>
      </c>
    </row>
    <row r="210" spans="2:32" ht="24" thickBot="1" x14ac:dyDescent="0.3">
      <c r="B210" s="171" t="s">
        <v>34</v>
      </c>
      <c r="C210" s="172"/>
      <c r="D210" s="172"/>
      <c r="E210" s="172"/>
      <c r="F210" s="172"/>
      <c r="G210" s="173"/>
      <c r="O210" s="6"/>
      <c r="R210" s="6"/>
    </row>
    <row r="211" spans="2:32" ht="32.25" thickBot="1" x14ac:dyDescent="0.3">
      <c r="B211" s="110"/>
      <c r="C211" s="111"/>
      <c r="D211" s="111" t="s">
        <v>35</v>
      </c>
      <c r="E211" s="111" t="s">
        <v>36</v>
      </c>
      <c r="F211" s="111" t="s">
        <v>37</v>
      </c>
      <c r="G211" s="112" t="s">
        <v>2</v>
      </c>
      <c r="Q211" s="113" t="s">
        <v>38</v>
      </c>
      <c r="S211" s="114" t="s">
        <v>39</v>
      </c>
      <c r="T211" s="115"/>
      <c r="V211" s="174" t="s">
        <v>24</v>
      </c>
      <c r="W211" s="175"/>
      <c r="X211" s="176" t="s">
        <v>40</v>
      </c>
      <c r="Y211" s="176"/>
      <c r="AB211" s="175" t="s">
        <v>41</v>
      </c>
      <c r="AC211" s="175"/>
      <c r="AD211" s="176" t="s">
        <v>23</v>
      </c>
      <c r="AE211" s="176"/>
    </row>
    <row r="212" spans="2:32" ht="19.5" thickBot="1" x14ac:dyDescent="0.35">
      <c r="B212" s="116"/>
      <c r="C212" s="117"/>
      <c r="D212" s="117" t="s">
        <v>42</v>
      </c>
      <c r="E212" s="117" t="s">
        <v>43</v>
      </c>
      <c r="F212" s="118">
        <f>+J2</f>
        <v>0.30000000000000404</v>
      </c>
      <c r="G212" s="119">
        <f>+K2</f>
        <v>0.83919999999999983</v>
      </c>
      <c r="N212" s="120" t="s">
        <v>44</v>
      </c>
      <c r="Q212" s="121">
        <f>SUMIF((S6:S206),"&gt;0")</f>
        <v>554797.10865998198</v>
      </c>
      <c r="S212" s="121">
        <f>SUMIF((U6:U206),"&gt;0")</f>
        <v>358790.29092527676</v>
      </c>
      <c r="T212" s="122"/>
      <c r="V212" s="123">
        <f>SUM(V4:V206)</f>
        <v>0</v>
      </c>
      <c r="W212" s="124"/>
      <c r="X212" s="125">
        <f>SUM(X4:X206)</f>
        <v>358790.29092527676</v>
      </c>
      <c r="Y212" s="124"/>
      <c r="AB212" s="121">
        <f>SUM(AB4:AB206)</f>
        <v>132721.92094863032</v>
      </c>
      <c r="AC212" s="43"/>
      <c r="AD212" s="121">
        <f>SUM(AD4:AD206)</f>
        <v>63284.896786074984</v>
      </c>
      <c r="AE212" s="43"/>
      <c r="AF212" s="107">
        <f>SUM(V212:AE212)-Q212</f>
        <v>0</v>
      </c>
    </row>
    <row r="213" spans="2:32" ht="18.75" x14ac:dyDescent="0.3">
      <c r="B213" s="116"/>
      <c r="C213" s="126">
        <f>SUM(D213:E213)</f>
        <v>200</v>
      </c>
      <c r="D213" s="66">
        <f>+D214+D215</f>
        <v>62</v>
      </c>
      <c r="E213" s="127">
        <f>+E214+E215</f>
        <v>138</v>
      </c>
      <c r="F213" s="117"/>
      <c r="G213" s="128"/>
      <c r="M213" s="129"/>
      <c r="N213" s="120" t="s">
        <v>45</v>
      </c>
      <c r="Q213" s="121">
        <f>SUMIF((S6:S206),"&lt;0")</f>
        <v>-248268.69858701277</v>
      </c>
      <c r="S213" s="121">
        <f>SUMIF((U6:U207),"&lt;0")</f>
        <v>-107096.60301780069</v>
      </c>
      <c r="T213" s="122"/>
      <c r="V213" s="124"/>
      <c r="W213" s="121">
        <f>SUM(W6:W206)</f>
        <v>-102748.23589761471</v>
      </c>
      <c r="X213" s="124"/>
      <c r="Y213" s="121">
        <f>SUM(Y6:Y206)</f>
        <v>-4348.3671201859825</v>
      </c>
      <c r="AB213" s="43"/>
      <c r="AC213" s="121">
        <f>SUM(AC6:AC206)</f>
        <v>0</v>
      </c>
      <c r="AD213" s="43"/>
      <c r="AE213" s="121">
        <f>SUM(AE6:AE206)</f>
        <v>-141172.09556921208</v>
      </c>
      <c r="AF213" s="107">
        <f>SUM(V213:AE213)-Q213</f>
        <v>0</v>
      </c>
    </row>
    <row r="214" spans="2:32" x14ac:dyDescent="0.25">
      <c r="B214" s="116"/>
      <c r="C214" s="130">
        <f>+I207</f>
        <v>50</v>
      </c>
      <c r="D214" s="105">
        <f>+N208</f>
        <v>34</v>
      </c>
      <c r="E214" s="131">
        <f>+C214-D214</f>
        <v>16</v>
      </c>
      <c r="F214" s="117"/>
      <c r="G214" s="128"/>
      <c r="M214" s="129"/>
      <c r="T214"/>
      <c r="AF214" s="107">
        <f>SUM(AF212:AF213)</f>
        <v>0</v>
      </c>
    </row>
    <row r="215" spans="2:32" ht="19.5" thickBot="1" x14ac:dyDescent="0.35">
      <c r="B215" s="116"/>
      <c r="C215" s="132">
        <v>150</v>
      </c>
      <c r="D215" s="133">
        <f>+N209</f>
        <v>28</v>
      </c>
      <c r="E215" s="134">
        <f>+C215-D215</f>
        <v>122</v>
      </c>
      <c r="F215" s="117"/>
      <c r="G215" s="128"/>
      <c r="M215" s="129"/>
      <c r="N215" s="120" t="s">
        <v>46</v>
      </c>
      <c r="Q215" s="121">
        <f>SUM(S6:S206)</f>
        <v>306528.41007296927</v>
      </c>
      <c r="S215" s="121">
        <f>SUM(U6:U206)</f>
        <v>251693.68790747607</v>
      </c>
      <c r="T215" s="122"/>
      <c r="W215" s="121">
        <f>+W213+V212</f>
        <v>-102748.23589761471</v>
      </c>
      <c r="Y215" s="121">
        <f>+Y213+X212</f>
        <v>354441.92380509077</v>
      </c>
      <c r="AC215" s="135">
        <f>+AC213+AB212</f>
        <v>132721.92094863032</v>
      </c>
      <c r="AE215" s="121">
        <f>+AE213+AD212</f>
        <v>-77887.198783137093</v>
      </c>
      <c r="AF215" s="136"/>
    </row>
    <row r="216" spans="2:32" ht="16.5" thickBot="1" x14ac:dyDescent="0.3">
      <c r="B216" s="116"/>
      <c r="C216" s="117"/>
      <c r="D216" s="117"/>
      <c r="E216" s="117"/>
      <c r="F216" s="117"/>
      <c r="G216" s="128"/>
      <c r="M216" s="129"/>
    </row>
    <row r="217" spans="2:32" ht="18.75" x14ac:dyDescent="0.3">
      <c r="B217" s="116"/>
      <c r="C217" s="137" t="s">
        <v>47</v>
      </c>
      <c r="D217" s="138">
        <f>+D214/C214</f>
        <v>0.68</v>
      </c>
      <c r="E217" s="139" t="s">
        <v>48</v>
      </c>
      <c r="F217" s="140">
        <f>+D213/200</f>
        <v>0.31</v>
      </c>
      <c r="G217" s="128"/>
      <c r="M217" s="129"/>
      <c r="N217" s="120" t="s">
        <v>49</v>
      </c>
      <c r="V217" s="121">
        <f>+V212</f>
        <v>0</v>
      </c>
      <c r="W217" s="121">
        <f>+W215/W209</f>
        <v>-6421.7647436009192</v>
      </c>
      <c r="X217" s="121">
        <f>+X212/X208</f>
        <v>3203.4847404042566</v>
      </c>
      <c r="Y217" s="121">
        <f>+Y213/Y208</f>
        <v>-434.83671201859823</v>
      </c>
      <c r="AB217" s="121">
        <f>+AB212/AB208</f>
        <v>4740.0686053082254</v>
      </c>
      <c r="AC217" s="121">
        <v>0</v>
      </c>
      <c r="AD217" s="121">
        <f>+AD212/AD208</f>
        <v>6328.4896786074987</v>
      </c>
      <c r="AE217" s="121">
        <f>+AE213/AE208</f>
        <v>-5882.1706487171696</v>
      </c>
    </row>
    <row r="218" spans="2:32" x14ac:dyDescent="0.25">
      <c r="B218" s="116"/>
      <c r="C218" s="141" t="s">
        <v>50</v>
      </c>
      <c r="D218" s="142">
        <f>+E215/C215</f>
        <v>0.81333333333333335</v>
      </c>
      <c r="E218" s="139" t="s">
        <v>51</v>
      </c>
      <c r="F218" s="143">
        <f>+D214/D213</f>
        <v>0.54838709677419351</v>
      </c>
      <c r="G218" s="128"/>
      <c r="M218" s="129"/>
    </row>
    <row r="219" spans="2:32" ht="16.5" thickBot="1" x14ac:dyDescent="0.3">
      <c r="B219" s="116"/>
      <c r="C219" s="141" t="s">
        <v>52</v>
      </c>
      <c r="D219" s="142">
        <f>+E214/C214</f>
        <v>0.32</v>
      </c>
      <c r="E219" s="139" t="s">
        <v>53</v>
      </c>
      <c r="F219" s="144">
        <f>+E215/E213</f>
        <v>0.88405797101449279</v>
      </c>
      <c r="G219" s="128"/>
      <c r="M219" s="129"/>
      <c r="N219" t="s">
        <v>54</v>
      </c>
      <c r="Q219" s="145">
        <f>ROUND((+Q212+Q213-Q215),2)</f>
        <v>0</v>
      </c>
      <c r="S219" s="145">
        <f>+S212+S213-S215</f>
        <v>0</v>
      </c>
      <c r="T219" s="145"/>
      <c r="V219" s="145"/>
      <c r="W219" s="145">
        <f>+W215+Y215-S215</f>
        <v>0</v>
      </c>
      <c r="X219" s="145"/>
      <c r="Y219" s="145"/>
      <c r="Z219" s="145"/>
      <c r="AA219" s="145"/>
      <c r="AB219" s="145" t="s">
        <v>55</v>
      </c>
      <c r="AC219" s="145">
        <f>+Q215-S215-AC215-AE215</f>
        <v>0</v>
      </c>
    </row>
    <row r="220" spans="2:32" ht="16.5" thickBot="1" x14ac:dyDescent="0.3">
      <c r="B220" s="116"/>
      <c r="C220" s="146" t="s">
        <v>56</v>
      </c>
      <c r="D220" s="147">
        <f>+D215/C215</f>
        <v>0.18666666666666668</v>
      </c>
      <c r="E220" s="117"/>
      <c r="F220" s="117"/>
      <c r="G220" s="128"/>
      <c r="M220" s="129"/>
      <c r="S220" s="107"/>
      <c r="T220" s="41"/>
      <c r="U220" s="107"/>
      <c r="AC220" s="136"/>
    </row>
    <row r="221" spans="2:32" ht="16.5" thickBot="1" x14ac:dyDescent="0.3">
      <c r="B221" s="116"/>
      <c r="C221" s="117"/>
      <c r="D221" s="117"/>
      <c r="E221" s="117"/>
      <c r="F221" s="117" t="s">
        <v>57</v>
      </c>
      <c r="G221" s="128"/>
      <c r="M221" s="129"/>
      <c r="S221" s="107"/>
      <c r="T221" s="41"/>
      <c r="U221" s="107"/>
    </row>
    <row r="222" spans="2:32" x14ac:dyDescent="0.25">
      <c r="B222" s="116"/>
      <c r="C222" s="137" t="s">
        <v>24</v>
      </c>
      <c r="D222" s="148">
        <f>+E214</f>
        <v>16</v>
      </c>
      <c r="E222" s="149">
        <v>5000</v>
      </c>
      <c r="F222" s="150">
        <f>+E222*D222</f>
        <v>80000</v>
      </c>
      <c r="G222" s="128"/>
      <c r="M222" s="129"/>
      <c r="S222" s="107"/>
      <c r="T222" s="41"/>
      <c r="U222" s="107"/>
    </row>
    <row r="223" spans="2:32" x14ac:dyDescent="0.25">
      <c r="B223" s="116"/>
      <c r="C223" s="141" t="s">
        <v>41</v>
      </c>
      <c r="D223" s="151">
        <f>+D215</f>
        <v>28</v>
      </c>
      <c r="E223" s="152">
        <v>2500</v>
      </c>
      <c r="F223" s="153">
        <f>+E223*D223</f>
        <v>70000</v>
      </c>
      <c r="G223" s="128"/>
      <c r="M223" s="129"/>
      <c r="S223" s="107"/>
      <c r="T223" s="41"/>
      <c r="U223" s="107"/>
    </row>
    <row r="224" spans="2:32" x14ac:dyDescent="0.25">
      <c r="B224" s="116"/>
      <c r="C224" s="168" t="s">
        <v>58</v>
      </c>
      <c r="D224" s="169"/>
      <c r="E224" s="170"/>
      <c r="F224" s="153">
        <f>SUM(F222:F223)</f>
        <v>150000</v>
      </c>
      <c r="G224" s="128"/>
      <c r="M224" s="129"/>
      <c r="S224" s="107"/>
      <c r="T224" s="41"/>
      <c r="U224" s="107"/>
    </row>
    <row r="225" spans="2:21" ht="16.5" thickBot="1" x14ac:dyDescent="0.3">
      <c r="B225" s="116"/>
      <c r="C225" s="162" t="s">
        <v>59</v>
      </c>
      <c r="D225" s="163"/>
      <c r="E225" s="164"/>
      <c r="F225" s="154">
        <f>+F224/C213</f>
        <v>750</v>
      </c>
      <c r="G225" s="128" t="s">
        <v>60</v>
      </c>
      <c r="M225" s="129"/>
      <c r="S225" s="107"/>
      <c r="T225" s="41"/>
      <c r="U225" s="107"/>
    </row>
    <row r="226" spans="2:21" x14ac:dyDescent="0.25">
      <c r="B226" s="116"/>
      <c r="C226" s="117"/>
      <c r="D226" s="117"/>
      <c r="E226" s="117"/>
      <c r="F226" s="117"/>
      <c r="G226" s="128"/>
      <c r="M226" s="129"/>
      <c r="S226" s="107"/>
      <c r="T226" s="41"/>
      <c r="U226" s="107"/>
    </row>
    <row r="227" spans="2:21" ht="16.5" thickBot="1" x14ac:dyDescent="0.3">
      <c r="B227" s="116" t="s">
        <v>61</v>
      </c>
      <c r="C227" s="117"/>
      <c r="D227" s="117"/>
      <c r="E227" s="117"/>
      <c r="F227" s="117"/>
      <c r="G227" s="128"/>
      <c r="M227" s="129"/>
      <c r="S227" s="107"/>
      <c r="T227" s="41"/>
      <c r="U227" s="107"/>
    </row>
    <row r="228" spans="2:21" x14ac:dyDescent="0.25">
      <c r="B228" s="116"/>
      <c r="C228" s="165" t="s">
        <v>58</v>
      </c>
      <c r="D228" s="166"/>
      <c r="E228" s="167"/>
      <c r="F228" s="150">
        <f>+'[1]7-1 AUC Calculator'!J5</f>
        <v>132500</v>
      </c>
      <c r="G228" s="128"/>
      <c r="M228" s="129"/>
      <c r="S228" s="107"/>
      <c r="T228" s="41"/>
      <c r="U228" s="107"/>
    </row>
    <row r="229" spans="2:21" ht="16.5" thickBot="1" x14ac:dyDescent="0.3">
      <c r="B229" s="116"/>
      <c r="C229" s="162" t="s">
        <v>59</v>
      </c>
      <c r="D229" s="163"/>
      <c r="E229" s="164"/>
      <c r="F229" s="154">
        <f>+'[1]7-1 AUC Calculator'!J2</f>
        <v>662.5</v>
      </c>
      <c r="G229" s="128"/>
      <c r="M229" s="129"/>
      <c r="S229" s="107"/>
      <c r="T229" s="41"/>
      <c r="U229" s="107"/>
    </row>
    <row r="230" spans="2:21" ht="16.5" thickBot="1" x14ac:dyDescent="0.3">
      <c r="B230" s="116"/>
      <c r="C230" s="117"/>
      <c r="D230" s="117"/>
      <c r="E230" s="117"/>
      <c r="F230" s="117"/>
      <c r="G230" s="128"/>
      <c r="M230" s="129"/>
      <c r="S230" s="107"/>
      <c r="T230" s="41"/>
      <c r="U230" s="107"/>
    </row>
    <row r="231" spans="2:21" x14ac:dyDescent="0.25">
      <c r="B231" s="116"/>
      <c r="C231" s="137" t="s">
        <v>62</v>
      </c>
      <c r="D231" s="149">
        <v>1250</v>
      </c>
      <c r="E231" s="155">
        <f>+'[1]7-1 AUC Calculator (2)'!BT17</f>
        <v>750</v>
      </c>
      <c r="F231" s="150">
        <f>+D231-E231</f>
        <v>500</v>
      </c>
      <c r="G231" s="128" t="s">
        <v>60</v>
      </c>
      <c r="M231" s="129"/>
      <c r="S231" s="107"/>
      <c r="T231" s="41"/>
      <c r="U231" s="107"/>
    </row>
    <row r="232" spans="2:21" x14ac:dyDescent="0.25">
      <c r="B232" s="116"/>
      <c r="C232" s="141" t="s">
        <v>63</v>
      </c>
      <c r="D232" s="151"/>
      <c r="E232" s="156">
        <v>1000</v>
      </c>
      <c r="F232" s="153">
        <f>+F231*E232</f>
        <v>500000</v>
      </c>
      <c r="G232" s="128"/>
      <c r="M232" s="129"/>
      <c r="S232" s="107"/>
      <c r="T232" s="41"/>
      <c r="U232" s="107"/>
    </row>
    <row r="233" spans="2:21" x14ac:dyDescent="0.25">
      <c r="B233" s="116"/>
      <c r="C233" s="168" t="s">
        <v>64</v>
      </c>
      <c r="D233" s="169"/>
      <c r="E233" s="170"/>
      <c r="F233" s="153">
        <v>750000</v>
      </c>
      <c r="G233" s="128"/>
      <c r="M233" s="129"/>
      <c r="S233" s="107"/>
      <c r="T233" s="41"/>
      <c r="U233" s="107"/>
    </row>
    <row r="234" spans="2:21" ht="16.5" thickBot="1" x14ac:dyDescent="0.3">
      <c r="B234" s="116"/>
      <c r="C234" s="162" t="s">
        <v>65</v>
      </c>
      <c r="D234" s="163"/>
      <c r="E234" s="164"/>
      <c r="F234" s="157">
        <f>+F233/F232</f>
        <v>1.5</v>
      </c>
      <c r="G234" s="128"/>
      <c r="M234" s="129"/>
      <c r="S234" s="107"/>
      <c r="T234" s="41"/>
      <c r="U234" s="107"/>
    </row>
    <row r="235" spans="2:21" x14ac:dyDescent="0.25">
      <c r="B235" s="116"/>
      <c r="C235" s="117"/>
      <c r="D235" s="117"/>
      <c r="E235" s="117"/>
      <c r="F235" s="117"/>
      <c r="G235" s="128"/>
      <c r="M235" s="129"/>
      <c r="S235" s="107"/>
      <c r="T235" s="41"/>
      <c r="U235" s="107"/>
    </row>
    <row r="236" spans="2:21" ht="16.5" thickBot="1" x14ac:dyDescent="0.3">
      <c r="B236" s="158" t="s">
        <v>66</v>
      </c>
      <c r="C236" s="159"/>
      <c r="D236" s="160"/>
      <c r="E236" s="160"/>
      <c r="F236" s="160"/>
      <c r="G236" s="161"/>
      <c r="M236" s="129"/>
      <c r="S236" s="107"/>
      <c r="T236" s="41"/>
      <c r="U236" s="107"/>
    </row>
    <row r="237" spans="2:21" x14ac:dyDescent="0.25">
      <c r="M237" s="129"/>
      <c r="S237" s="107"/>
      <c r="T237" s="41"/>
      <c r="U237" s="107"/>
    </row>
    <row r="238" spans="2:21" x14ac:dyDescent="0.25">
      <c r="M238" s="129"/>
      <c r="S238" s="107"/>
      <c r="T238" s="41"/>
      <c r="U238" s="107"/>
    </row>
    <row r="239" spans="2:21" x14ac:dyDescent="0.25">
      <c r="M239" s="129"/>
      <c r="S239" s="107"/>
      <c r="T239" s="41"/>
      <c r="U239" s="107"/>
    </row>
    <row r="240" spans="2:21" x14ac:dyDescent="0.25">
      <c r="M240" s="129"/>
      <c r="S240" s="107"/>
      <c r="T240" s="41"/>
      <c r="U240" s="107"/>
    </row>
    <row r="241" spans="13:21" x14ac:dyDescent="0.25">
      <c r="M241" s="129"/>
      <c r="S241" s="107"/>
      <c r="T241" s="41"/>
      <c r="U241" s="107"/>
    </row>
    <row r="242" spans="13:21" x14ac:dyDescent="0.25">
      <c r="M242" s="129"/>
      <c r="S242" s="107"/>
      <c r="T242" s="41"/>
      <c r="U242" s="107"/>
    </row>
    <row r="243" spans="13:21" x14ac:dyDescent="0.25">
      <c r="M243" s="129"/>
      <c r="S243" s="107"/>
      <c r="T243" s="41"/>
      <c r="U243" s="107"/>
    </row>
    <row r="244" spans="13:21" x14ac:dyDescent="0.25">
      <c r="M244" s="129"/>
      <c r="S244" s="107"/>
      <c r="T244" s="41"/>
      <c r="U244" s="107"/>
    </row>
    <row r="245" spans="13:21" x14ac:dyDescent="0.25">
      <c r="M245" s="129"/>
      <c r="S245" s="107"/>
      <c r="T245" s="41"/>
      <c r="U245" s="107"/>
    </row>
    <row r="246" spans="13:21" x14ac:dyDescent="0.25">
      <c r="M246" s="129"/>
      <c r="S246" s="107"/>
      <c r="T246" s="41"/>
      <c r="U246" s="107"/>
    </row>
    <row r="247" spans="13:21" x14ac:dyDescent="0.25">
      <c r="M247" s="129"/>
      <c r="S247" s="107"/>
      <c r="T247" s="41"/>
      <c r="U247" s="107"/>
    </row>
    <row r="248" spans="13:21" x14ac:dyDescent="0.25">
      <c r="M248" s="129"/>
      <c r="S248" s="107"/>
      <c r="T248" s="41"/>
      <c r="U248" s="107"/>
    </row>
    <row r="249" spans="13:21" x14ac:dyDescent="0.25">
      <c r="M249" s="129"/>
      <c r="S249" s="107"/>
      <c r="T249" s="41"/>
      <c r="U249" s="107"/>
    </row>
    <row r="250" spans="13:21" x14ac:dyDescent="0.25">
      <c r="M250" s="129"/>
      <c r="S250" s="107"/>
      <c r="T250" s="41"/>
      <c r="U250" s="107"/>
    </row>
    <row r="251" spans="13:21" x14ac:dyDescent="0.25">
      <c r="M251" s="129"/>
      <c r="S251" s="107"/>
      <c r="T251" s="41"/>
      <c r="U251" s="107"/>
    </row>
    <row r="252" spans="13:21" x14ac:dyDescent="0.25">
      <c r="M252" s="129"/>
      <c r="S252" s="107"/>
      <c r="T252" s="41"/>
      <c r="U252" s="107"/>
    </row>
    <row r="253" spans="13:21" x14ac:dyDescent="0.25">
      <c r="M253" s="129"/>
      <c r="S253" s="107"/>
      <c r="T253" s="41"/>
      <c r="U253" s="107"/>
    </row>
    <row r="254" spans="13:21" x14ac:dyDescent="0.25">
      <c r="M254" s="129"/>
      <c r="S254" s="107"/>
      <c r="T254" s="41"/>
      <c r="U254" s="107"/>
    </row>
    <row r="255" spans="13:21" x14ac:dyDescent="0.25">
      <c r="M255" s="129"/>
      <c r="S255" s="107"/>
      <c r="T255" s="41"/>
      <c r="U255" s="107"/>
    </row>
    <row r="256" spans="13:21" x14ac:dyDescent="0.25">
      <c r="M256" s="129"/>
      <c r="S256" s="107"/>
      <c r="T256" s="41"/>
      <c r="U256" s="107"/>
    </row>
    <row r="257" spans="13:21" x14ac:dyDescent="0.25">
      <c r="M257" s="129"/>
      <c r="S257" s="107"/>
      <c r="T257" s="41"/>
      <c r="U257" s="107"/>
    </row>
    <row r="258" spans="13:21" x14ac:dyDescent="0.25">
      <c r="M258" s="129"/>
      <c r="S258" s="107"/>
      <c r="T258" s="41"/>
      <c r="U258" s="107"/>
    </row>
    <row r="259" spans="13:21" x14ac:dyDescent="0.25">
      <c r="M259" s="129"/>
      <c r="S259" s="107"/>
      <c r="T259" s="41"/>
      <c r="U259" s="107"/>
    </row>
    <row r="260" spans="13:21" x14ac:dyDescent="0.25">
      <c r="M260" s="129"/>
      <c r="S260" s="107"/>
      <c r="T260" s="41"/>
      <c r="U260" s="107"/>
    </row>
    <row r="261" spans="13:21" x14ac:dyDescent="0.25">
      <c r="M261" s="129"/>
      <c r="S261" s="107"/>
      <c r="T261" s="41"/>
      <c r="U261" s="107"/>
    </row>
    <row r="262" spans="13:21" x14ac:dyDescent="0.25">
      <c r="M262" s="129"/>
      <c r="S262" s="107"/>
      <c r="T262" s="41"/>
      <c r="U262" s="107"/>
    </row>
    <row r="263" spans="13:21" x14ac:dyDescent="0.25">
      <c r="M263" s="129"/>
      <c r="S263" s="107"/>
      <c r="T263" s="41"/>
      <c r="U263" s="107"/>
    </row>
    <row r="264" spans="13:21" x14ac:dyDescent="0.25">
      <c r="M264" s="129"/>
      <c r="S264" s="107"/>
      <c r="T264" s="41"/>
      <c r="U264" s="107"/>
    </row>
    <row r="265" spans="13:21" x14ac:dyDescent="0.25">
      <c r="M265" s="129"/>
      <c r="S265" s="107"/>
      <c r="T265" s="41"/>
      <c r="U265" s="107"/>
    </row>
    <row r="266" spans="13:21" x14ac:dyDescent="0.25">
      <c r="M266" s="129"/>
      <c r="S266" s="107"/>
      <c r="T266" s="41"/>
      <c r="U266" s="107"/>
    </row>
    <row r="267" spans="13:21" x14ac:dyDescent="0.25">
      <c r="M267" s="129"/>
      <c r="S267" s="107"/>
      <c r="T267" s="41"/>
      <c r="U267" s="107"/>
    </row>
    <row r="268" spans="13:21" x14ac:dyDescent="0.25">
      <c r="M268" s="129"/>
      <c r="S268" s="107"/>
      <c r="T268" s="41"/>
      <c r="U268" s="107"/>
    </row>
    <row r="269" spans="13:21" x14ac:dyDescent="0.25">
      <c r="M269" s="129"/>
      <c r="S269" s="107"/>
      <c r="T269" s="41"/>
      <c r="U269" s="107"/>
    </row>
    <row r="270" spans="13:21" x14ac:dyDescent="0.25">
      <c r="M270" s="129"/>
      <c r="S270" s="107"/>
      <c r="T270" s="41"/>
      <c r="U270" s="107"/>
    </row>
    <row r="271" spans="13:21" x14ac:dyDescent="0.25">
      <c r="M271" s="129"/>
      <c r="S271" s="107"/>
      <c r="T271" s="41"/>
      <c r="U271" s="107"/>
    </row>
    <row r="272" spans="13:21" x14ac:dyDescent="0.25">
      <c r="M272" s="129"/>
      <c r="S272" s="107"/>
      <c r="T272" s="41"/>
      <c r="U272" s="107"/>
    </row>
    <row r="273" spans="13:21" x14ac:dyDescent="0.25">
      <c r="M273" s="129"/>
      <c r="S273" s="107"/>
      <c r="T273" s="41"/>
      <c r="U273" s="107"/>
    </row>
    <row r="274" spans="13:21" x14ac:dyDescent="0.25">
      <c r="M274" s="129"/>
      <c r="S274" s="107"/>
      <c r="T274" s="41"/>
      <c r="U274" s="107"/>
    </row>
    <row r="275" spans="13:21" x14ac:dyDescent="0.25">
      <c r="M275" s="129"/>
      <c r="S275" s="107"/>
      <c r="T275" s="41"/>
      <c r="U275" s="107"/>
    </row>
    <row r="276" spans="13:21" x14ac:dyDescent="0.25">
      <c r="M276" s="129"/>
      <c r="S276" s="107"/>
      <c r="T276" s="41"/>
      <c r="U276" s="107"/>
    </row>
    <row r="277" spans="13:21" x14ac:dyDescent="0.25">
      <c r="M277" s="129"/>
      <c r="S277" s="107"/>
      <c r="T277" s="41"/>
      <c r="U277" s="107"/>
    </row>
    <row r="278" spans="13:21" x14ac:dyDescent="0.25">
      <c r="M278" s="129"/>
      <c r="S278" s="107"/>
      <c r="T278" s="41"/>
      <c r="U278" s="107"/>
    </row>
    <row r="279" spans="13:21" x14ac:dyDescent="0.25">
      <c r="M279" s="129"/>
      <c r="S279" s="107"/>
      <c r="T279" s="41"/>
      <c r="U279" s="107"/>
    </row>
    <row r="280" spans="13:21" x14ac:dyDescent="0.25">
      <c r="M280" s="129"/>
      <c r="S280" s="107"/>
      <c r="T280" s="41"/>
      <c r="U280" s="107"/>
    </row>
    <row r="281" spans="13:21" x14ac:dyDescent="0.25">
      <c r="M281" s="129"/>
      <c r="S281" s="107"/>
      <c r="T281" s="41"/>
      <c r="U281" s="107"/>
    </row>
    <row r="282" spans="13:21" x14ac:dyDescent="0.25">
      <c r="M282" s="129"/>
      <c r="S282" s="107"/>
      <c r="T282" s="41"/>
      <c r="U282" s="107"/>
    </row>
    <row r="283" spans="13:21" x14ac:dyDescent="0.25">
      <c r="M283" s="129"/>
      <c r="S283" s="107"/>
      <c r="T283" s="41"/>
      <c r="U283" s="107"/>
    </row>
    <row r="284" spans="13:21" x14ac:dyDescent="0.25">
      <c r="M284" s="129"/>
      <c r="S284" s="107"/>
      <c r="T284" s="41"/>
      <c r="U284" s="107"/>
    </row>
    <row r="285" spans="13:21" x14ac:dyDescent="0.25">
      <c r="M285" s="129"/>
      <c r="S285" s="107"/>
      <c r="T285" s="41"/>
      <c r="U285" s="107"/>
    </row>
    <row r="286" spans="13:21" x14ac:dyDescent="0.25">
      <c r="M286" s="129"/>
      <c r="S286" s="107"/>
      <c r="T286" s="41"/>
      <c r="U286" s="107"/>
    </row>
    <row r="287" spans="13:21" x14ac:dyDescent="0.25">
      <c r="M287" s="129"/>
      <c r="S287" s="107"/>
      <c r="T287" s="41"/>
      <c r="U287" s="107"/>
    </row>
    <row r="288" spans="13:21" x14ac:dyDescent="0.25">
      <c r="M288" s="129"/>
      <c r="S288" s="107"/>
      <c r="T288" s="41"/>
      <c r="U288" s="107"/>
    </row>
    <row r="289" spans="13:21" x14ac:dyDescent="0.25">
      <c r="M289" s="129"/>
      <c r="S289" s="107"/>
      <c r="T289" s="41"/>
      <c r="U289" s="107"/>
    </row>
    <row r="290" spans="13:21" x14ac:dyDescent="0.25">
      <c r="M290" s="129"/>
      <c r="S290" s="107"/>
      <c r="T290" s="41"/>
      <c r="U290" s="107"/>
    </row>
    <row r="291" spans="13:21" x14ac:dyDescent="0.25">
      <c r="M291" s="129"/>
      <c r="S291" s="107"/>
      <c r="T291" s="41"/>
      <c r="U291" s="107"/>
    </row>
    <row r="292" spans="13:21" x14ac:dyDescent="0.25">
      <c r="M292" s="129"/>
      <c r="S292" s="107"/>
      <c r="T292" s="41"/>
      <c r="U292" s="107"/>
    </row>
    <row r="293" spans="13:21" x14ac:dyDescent="0.25">
      <c r="M293" s="129"/>
      <c r="S293" s="107"/>
      <c r="T293" s="41"/>
      <c r="U293" s="107"/>
    </row>
    <row r="294" spans="13:21" x14ac:dyDescent="0.25">
      <c r="M294" s="129"/>
      <c r="S294" s="107"/>
      <c r="T294" s="41"/>
      <c r="U294" s="107"/>
    </row>
    <row r="295" spans="13:21" x14ac:dyDescent="0.25">
      <c r="M295" s="129"/>
      <c r="S295" s="107"/>
      <c r="T295" s="41"/>
      <c r="U295" s="107"/>
    </row>
    <row r="296" spans="13:21" x14ac:dyDescent="0.25">
      <c r="M296" s="129"/>
      <c r="S296" s="107"/>
      <c r="T296" s="41"/>
      <c r="U296" s="107"/>
    </row>
    <row r="297" spans="13:21" x14ac:dyDescent="0.25">
      <c r="M297" s="129"/>
      <c r="S297" s="107"/>
      <c r="T297" s="41"/>
      <c r="U297" s="107"/>
    </row>
    <row r="298" spans="13:21" x14ac:dyDescent="0.25">
      <c r="M298" s="129"/>
      <c r="S298" s="107"/>
      <c r="T298" s="41"/>
      <c r="U298" s="107"/>
    </row>
    <row r="299" spans="13:21" x14ac:dyDescent="0.25">
      <c r="M299" s="129"/>
      <c r="S299" s="107"/>
      <c r="T299" s="41"/>
      <c r="U299" s="107"/>
    </row>
    <row r="300" spans="13:21" x14ac:dyDescent="0.25">
      <c r="M300" s="129"/>
      <c r="S300" s="107"/>
      <c r="T300" s="41"/>
      <c r="U300" s="107"/>
    </row>
    <row r="301" spans="13:21" x14ac:dyDescent="0.25">
      <c r="M301" s="129"/>
      <c r="S301" s="107"/>
      <c r="T301" s="41"/>
      <c r="U301" s="107"/>
    </row>
    <row r="302" spans="13:21" x14ac:dyDescent="0.25">
      <c r="M302" s="129"/>
      <c r="S302" s="107"/>
      <c r="T302" s="41"/>
      <c r="U302" s="107"/>
    </row>
    <row r="303" spans="13:21" x14ac:dyDescent="0.25">
      <c r="M303" s="129"/>
      <c r="S303" s="107"/>
      <c r="T303" s="41"/>
      <c r="U303" s="107"/>
    </row>
    <row r="304" spans="13:21" x14ac:dyDescent="0.25">
      <c r="M304" s="129"/>
      <c r="S304" s="107"/>
      <c r="T304" s="41"/>
      <c r="U304" s="107"/>
    </row>
    <row r="305" spans="13:21" x14ac:dyDescent="0.25">
      <c r="M305" s="129"/>
      <c r="S305" s="107"/>
      <c r="T305" s="41"/>
      <c r="U305" s="107"/>
    </row>
    <row r="306" spans="13:21" x14ac:dyDescent="0.25">
      <c r="M306" s="129"/>
      <c r="S306" s="107"/>
      <c r="T306" s="41"/>
      <c r="U306" s="107"/>
    </row>
    <row r="307" spans="13:21" x14ac:dyDescent="0.25">
      <c r="M307" s="129"/>
      <c r="S307" s="107"/>
      <c r="T307" s="41"/>
      <c r="U307" s="107"/>
    </row>
    <row r="308" spans="13:21" x14ac:dyDescent="0.25">
      <c r="M308" s="129"/>
      <c r="S308" s="107"/>
      <c r="T308" s="41"/>
      <c r="U308" s="107"/>
    </row>
    <row r="309" spans="13:21" x14ac:dyDescent="0.25">
      <c r="M309" s="129"/>
      <c r="S309" s="107"/>
      <c r="T309" s="41"/>
      <c r="U309" s="107"/>
    </row>
    <row r="310" spans="13:21" x14ac:dyDescent="0.25">
      <c r="M310" s="129"/>
      <c r="S310" s="107"/>
      <c r="T310" s="41"/>
      <c r="U310" s="107"/>
    </row>
    <row r="311" spans="13:21" x14ac:dyDescent="0.25">
      <c r="M311" s="129"/>
      <c r="S311" s="107"/>
      <c r="T311" s="41"/>
      <c r="U311" s="107"/>
    </row>
    <row r="312" spans="13:21" x14ac:dyDescent="0.25">
      <c r="M312" s="129"/>
      <c r="S312" s="107"/>
      <c r="T312" s="41"/>
      <c r="U312" s="107"/>
    </row>
    <row r="313" spans="13:21" x14ac:dyDescent="0.25">
      <c r="M313" s="129"/>
      <c r="S313" s="107"/>
      <c r="T313" s="41"/>
      <c r="U313" s="107"/>
    </row>
    <row r="314" spans="13:21" x14ac:dyDescent="0.25">
      <c r="M314" s="129"/>
      <c r="S314" s="107"/>
      <c r="T314" s="41"/>
      <c r="U314" s="107"/>
    </row>
    <row r="315" spans="13:21" x14ac:dyDescent="0.25">
      <c r="M315" s="129"/>
      <c r="S315" s="107"/>
      <c r="T315" s="41"/>
      <c r="U315" s="107"/>
    </row>
    <row r="316" spans="13:21" x14ac:dyDescent="0.25">
      <c r="M316" s="129"/>
      <c r="S316" s="107"/>
      <c r="T316" s="41"/>
      <c r="U316" s="107"/>
    </row>
    <row r="317" spans="13:21" x14ac:dyDescent="0.25">
      <c r="M317" s="129"/>
      <c r="S317" s="107"/>
      <c r="T317" s="41"/>
      <c r="U317" s="107"/>
    </row>
    <row r="318" spans="13:21" x14ac:dyDescent="0.25">
      <c r="M318" s="129"/>
      <c r="S318" s="107"/>
      <c r="T318" s="41"/>
      <c r="U318" s="107"/>
    </row>
    <row r="319" spans="13:21" x14ac:dyDescent="0.25">
      <c r="M319" s="129"/>
      <c r="S319" s="107"/>
      <c r="T319" s="41"/>
      <c r="U319" s="107"/>
    </row>
    <row r="320" spans="13:21" x14ac:dyDescent="0.25">
      <c r="M320" s="129"/>
      <c r="S320" s="107"/>
      <c r="T320" s="41"/>
      <c r="U320" s="107"/>
    </row>
    <row r="321" spans="13:21" x14ac:dyDescent="0.25">
      <c r="M321" s="129"/>
      <c r="S321" s="107"/>
      <c r="T321" s="41"/>
      <c r="U321" s="107"/>
    </row>
    <row r="322" spans="13:21" x14ac:dyDescent="0.25">
      <c r="M322" s="129"/>
      <c r="S322" s="107"/>
      <c r="T322" s="41"/>
      <c r="U322" s="107"/>
    </row>
    <row r="323" spans="13:21" x14ac:dyDescent="0.25">
      <c r="M323" s="129"/>
      <c r="S323" s="107"/>
      <c r="T323" s="41"/>
      <c r="U323" s="107"/>
    </row>
    <row r="324" spans="13:21" x14ac:dyDescent="0.25">
      <c r="M324" s="129"/>
      <c r="S324" s="107"/>
      <c r="T324" s="41"/>
      <c r="U324" s="107"/>
    </row>
    <row r="325" spans="13:21" x14ac:dyDescent="0.25">
      <c r="M325" s="129"/>
      <c r="S325" s="107"/>
      <c r="T325" s="41"/>
      <c r="U325" s="107"/>
    </row>
    <row r="326" spans="13:21" x14ac:dyDescent="0.25">
      <c r="M326" s="129"/>
      <c r="S326" s="107"/>
      <c r="T326" s="41"/>
      <c r="U326" s="107"/>
    </row>
    <row r="327" spans="13:21" x14ac:dyDescent="0.25">
      <c r="M327" s="129"/>
      <c r="S327" s="107"/>
      <c r="T327" s="41"/>
      <c r="U327" s="107"/>
    </row>
    <row r="328" spans="13:21" x14ac:dyDescent="0.25">
      <c r="M328" s="129"/>
      <c r="S328" s="107"/>
      <c r="T328" s="41"/>
      <c r="U328" s="107"/>
    </row>
    <row r="329" spans="13:21" x14ac:dyDescent="0.25">
      <c r="M329" s="129"/>
      <c r="S329" s="107"/>
      <c r="T329" s="41"/>
      <c r="U329" s="107"/>
    </row>
    <row r="330" spans="13:21" x14ac:dyDescent="0.25">
      <c r="M330" s="129"/>
      <c r="S330" s="107"/>
      <c r="T330" s="41"/>
      <c r="U330" s="107"/>
    </row>
    <row r="331" spans="13:21" x14ac:dyDescent="0.25">
      <c r="M331" s="129"/>
      <c r="S331" s="107"/>
      <c r="T331" s="41"/>
      <c r="U331" s="107"/>
    </row>
    <row r="332" spans="13:21" x14ac:dyDescent="0.25">
      <c r="M332" s="129"/>
      <c r="S332" s="107"/>
      <c r="T332" s="41"/>
      <c r="U332" s="107"/>
    </row>
    <row r="333" spans="13:21" x14ac:dyDescent="0.25">
      <c r="M333" s="129"/>
      <c r="S333" s="107"/>
      <c r="T333" s="41"/>
      <c r="U333" s="107"/>
    </row>
    <row r="334" spans="13:21" x14ac:dyDescent="0.25">
      <c r="M334" s="129"/>
      <c r="S334" s="107"/>
      <c r="T334" s="41"/>
      <c r="U334" s="107"/>
    </row>
    <row r="335" spans="13:21" x14ac:dyDescent="0.25">
      <c r="M335" s="129"/>
      <c r="S335" s="107"/>
      <c r="T335" s="41"/>
      <c r="U335" s="107"/>
    </row>
    <row r="336" spans="13:21" x14ac:dyDescent="0.25">
      <c r="M336" s="129"/>
      <c r="S336" s="107"/>
      <c r="T336" s="41"/>
      <c r="U336" s="107"/>
    </row>
    <row r="337" spans="13:21" x14ac:dyDescent="0.25">
      <c r="M337" s="129"/>
      <c r="S337" s="107"/>
      <c r="T337" s="41"/>
      <c r="U337" s="107"/>
    </row>
    <row r="338" spans="13:21" x14ac:dyDescent="0.25">
      <c r="M338" s="129"/>
      <c r="S338" s="107"/>
      <c r="T338" s="41"/>
      <c r="U338" s="107"/>
    </row>
    <row r="339" spans="13:21" x14ac:dyDescent="0.25">
      <c r="M339" s="129"/>
      <c r="S339" s="107"/>
      <c r="T339" s="41"/>
      <c r="U339" s="107"/>
    </row>
    <row r="340" spans="13:21" x14ac:dyDescent="0.25">
      <c r="M340" s="129"/>
      <c r="S340" s="107"/>
      <c r="T340" s="41"/>
      <c r="U340" s="107"/>
    </row>
    <row r="341" spans="13:21" x14ac:dyDescent="0.25">
      <c r="M341" s="129"/>
      <c r="S341" s="107"/>
      <c r="T341" s="41"/>
      <c r="U341" s="107"/>
    </row>
    <row r="342" spans="13:21" x14ac:dyDescent="0.25">
      <c r="M342" s="129"/>
      <c r="S342" s="107"/>
      <c r="T342" s="41"/>
      <c r="U342" s="107"/>
    </row>
    <row r="343" spans="13:21" x14ac:dyDescent="0.25">
      <c r="M343" s="129"/>
      <c r="S343" s="107"/>
      <c r="T343" s="41"/>
      <c r="U343" s="107"/>
    </row>
    <row r="344" spans="13:21" x14ac:dyDescent="0.25">
      <c r="M344" s="129"/>
      <c r="S344" s="107"/>
      <c r="T344" s="41"/>
      <c r="U344" s="107"/>
    </row>
    <row r="345" spans="13:21" x14ac:dyDescent="0.25">
      <c r="M345" s="129"/>
      <c r="S345" s="107"/>
      <c r="T345" s="41"/>
      <c r="U345" s="107"/>
    </row>
    <row r="346" spans="13:21" x14ac:dyDescent="0.25">
      <c r="M346" s="129"/>
      <c r="S346" s="107"/>
      <c r="T346" s="41"/>
      <c r="U346" s="107"/>
    </row>
    <row r="347" spans="13:21" x14ac:dyDescent="0.25">
      <c r="M347" s="129"/>
      <c r="S347" s="107"/>
      <c r="T347" s="41"/>
      <c r="U347" s="107"/>
    </row>
    <row r="348" spans="13:21" x14ac:dyDescent="0.25">
      <c r="M348" s="129"/>
      <c r="S348" s="107"/>
      <c r="T348" s="41"/>
      <c r="U348" s="107"/>
    </row>
    <row r="349" spans="13:21" x14ac:dyDescent="0.25">
      <c r="M349" s="129"/>
      <c r="S349" s="107"/>
      <c r="T349" s="41"/>
      <c r="U349" s="107"/>
    </row>
    <row r="350" spans="13:21" x14ac:dyDescent="0.25">
      <c r="M350" s="129"/>
      <c r="S350" s="107"/>
      <c r="T350" s="41"/>
      <c r="U350" s="107"/>
    </row>
    <row r="351" spans="13:21" x14ac:dyDescent="0.25">
      <c r="M351" s="129"/>
      <c r="S351" s="107"/>
      <c r="T351" s="41"/>
      <c r="U351" s="107"/>
    </row>
    <row r="352" spans="13:21" x14ac:dyDescent="0.25">
      <c r="M352" s="129"/>
      <c r="S352" s="107"/>
      <c r="T352" s="41"/>
      <c r="U352" s="107"/>
    </row>
    <row r="353" spans="13:21" x14ac:dyDescent="0.25">
      <c r="M353" s="129"/>
      <c r="S353" s="107"/>
      <c r="T353" s="41"/>
      <c r="U353" s="107"/>
    </row>
    <row r="354" spans="13:21" x14ac:dyDescent="0.25">
      <c r="M354" s="129"/>
      <c r="S354" s="107"/>
      <c r="T354" s="41"/>
      <c r="U354" s="107"/>
    </row>
    <row r="355" spans="13:21" x14ac:dyDescent="0.25">
      <c r="M355" s="129"/>
      <c r="S355" s="107"/>
      <c r="T355" s="41"/>
      <c r="U355" s="107"/>
    </row>
    <row r="356" spans="13:21" x14ac:dyDescent="0.25">
      <c r="M356" s="129"/>
      <c r="S356" s="107"/>
      <c r="T356" s="41"/>
      <c r="U356" s="107"/>
    </row>
    <row r="357" spans="13:21" x14ac:dyDescent="0.25">
      <c r="M357" s="129"/>
      <c r="S357" s="107"/>
      <c r="T357" s="41"/>
      <c r="U357" s="107"/>
    </row>
    <row r="358" spans="13:21" x14ac:dyDescent="0.25">
      <c r="M358" s="129"/>
      <c r="S358" s="107"/>
      <c r="T358" s="41"/>
      <c r="U358" s="107"/>
    </row>
    <row r="359" spans="13:21" x14ac:dyDescent="0.25">
      <c r="M359" s="129"/>
      <c r="S359" s="107"/>
      <c r="T359" s="41"/>
      <c r="U359" s="107"/>
    </row>
    <row r="360" spans="13:21" x14ac:dyDescent="0.25">
      <c r="M360" s="129"/>
      <c r="S360" s="107"/>
      <c r="T360" s="41"/>
      <c r="U360" s="107"/>
    </row>
    <row r="361" spans="13:21" x14ac:dyDescent="0.25">
      <c r="M361" s="129"/>
      <c r="S361" s="107"/>
      <c r="T361" s="41"/>
      <c r="U361" s="107"/>
    </row>
    <row r="362" spans="13:21" x14ac:dyDescent="0.25">
      <c r="M362" s="129"/>
      <c r="S362" s="107"/>
      <c r="T362" s="41"/>
      <c r="U362" s="107"/>
    </row>
    <row r="363" spans="13:21" x14ac:dyDescent="0.25">
      <c r="M363" s="129"/>
      <c r="S363" s="107"/>
      <c r="T363" s="41"/>
      <c r="U363" s="107"/>
    </row>
    <row r="364" spans="13:21" x14ac:dyDescent="0.25">
      <c r="M364" s="129"/>
      <c r="S364" s="107"/>
      <c r="T364" s="41"/>
      <c r="U364" s="107"/>
    </row>
    <row r="365" spans="13:21" x14ac:dyDescent="0.25">
      <c r="M365" s="129"/>
      <c r="S365" s="107"/>
      <c r="T365" s="41"/>
      <c r="U365" s="107"/>
    </row>
    <row r="366" spans="13:21" x14ac:dyDescent="0.25">
      <c r="M366" s="129"/>
      <c r="S366" s="107"/>
      <c r="T366" s="41"/>
      <c r="U366" s="107"/>
    </row>
    <row r="367" spans="13:21" x14ac:dyDescent="0.25">
      <c r="M367" s="129"/>
      <c r="S367" s="107"/>
      <c r="T367" s="41"/>
      <c r="U367" s="107"/>
    </row>
    <row r="368" spans="13:21" x14ac:dyDescent="0.25">
      <c r="M368" s="129"/>
      <c r="S368" s="107"/>
      <c r="T368" s="41"/>
      <c r="U368" s="107"/>
    </row>
    <row r="369" spans="13:21" x14ac:dyDescent="0.25">
      <c r="M369" s="129"/>
      <c r="S369" s="107"/>
      <c r="T369" s="41"/>
      <c r="U369" s="107"/>
    </row>
    <row r="370" spans="13:21" x14ac:dyDescent="0.25">
      <c r="M370" s="129"/>
      <c r="S370" s="107"/>
      <c r="T370" s="41"/>
      <c r="U370" s="107"/>
    </row>
    <row r="371" spans="13:21" x14ac:dyDescent="0.25">
      <c r="M371" s="129"/>
      <c r="S371" s="107"/>
      <c r="T371" s="41"/>
      <c r="U371" s="107"/>
    </row>
    <row r="372" spans="13:21" x14ac:dyDescent="0.25">
      <c r="M372" s="129"/>
      <c r="S372" s="107"/>
      <c r="T372" s="41"/>
      <c r="U372" s="107"/>
    </row>
    <row r="373" spans="13:21" x14ac:dyDescent="0.25">
      <c r="M373" s="129"/>
      <c r="S373" s="107"/>
      <c r="T373" s="41"/>
      <c r="U373" s="107"/>
    </row>
    <row r="374" spans="13:21" x14ac:dyDescent="0.25">
      <c r="M374" s="129"/>
      <c r="S374" s="107"/>
      <c r="T374" s="41"/>
      <c r="U374" s="107"/>
    </row>
    <row r="375" spans="13:21" x14ac:dyDescent="0.25">
      <c r="M375" s="129"/>
      <c r="S375" s="107"/>
      <c r="T375" s="41"/>
      <c r="U375" s="107"/>
    </row>
    <row r="376" spans="13:21" x14ac:dyDescent="0.25">
      <c r="M376" s="129"/>
      <c r="S376" s="107"/>
      <c r="T376" s="41"/>
      <c r="U376" s="107"/>
    </row>
    <row r="377" spans="13:21" x14ac:dyDescent="0.25">
      <c r="M377" s="129"/>
      <c r="S377" s="107"/>
      <c r="T377" s="41"/>
      <c r="U377" s="107"/>
    </row>
    <row r="378" spans="13:21" x14ac:dyDescent="0.25">
      <c r="M378" s="129"/>
      <c r="S378" s="107"/>
      <c r="T378" s="41"/>
      <c r="U378" s="107"/>
    </row>
    <row r="379" spans="13:21" x14ac:dyDescent="0.25">
      <c r="M379" s="129"/>
      <c r="S379" s="107"/>
      <c r="T379" s="41"/>
      <c r="U379" s="107"/>
    </row>
    <row r="380" spans="13:21" x14ac:dyDescent="0.25">
      <c r="M380" s="129"/>
      <c r="S380" s="107"/>
      <c r="T380" s="41"/>
      <c r="U380" s="107"/>
    </row>
    <row r="381" spans="13:21" x14ac:dyDescent="0.25">
      <c r="M381" s="129"/>
      <c r="S381" s="107"/>
      <c r="T381" s="41"/>
      <c r="U381" s="107"/>
    </row>
    <row r="382" spans="13:21" x14ac:dyDescent="0.25">
      <c r="M382" s="129"/>
      <c r="S382" s="107"/>
      <c r="T382" s="41"/>
      <c r="U382" s="107"/>
    </row>
    <row r="383" spans="13:21" x14ac:dyDescent="0.25">
      <c r="M383" s="129"/>
      <c r="S383" s="107"/>
      <c r="T383" s="41"/>
      <c r="U383" s="107"/>
    </row>
    <row r="384" spans="13:21" x14ac:dyDescent="0.25">
      <c r="M384" s="129"/>
      <c r="S384" s="107"/>
      <c r="T384" s="41"/>
      <c r="U384" s="107"/>
    </row>
    <row r="385" spans="13:21" x14ac:dyDescent="0.25">
      <c r="M385" s="129"/>
      <c r="S385" s="107"/>
      <c r="T385" s="41"/>
      <c r="U385" s="107"/>
    </row>
    <row r="386" spans="13:21" x14ac:dyDescent="0.25">
      <c r="M386" s="129"/>
      <c r="S386" s="107"/>
      <c r="T386" s="41"/>
      <c r="U386" s="107"/>
    </row>
    <row r="387" spans="13:21" x14ac:dyDescent="0.25">
      <c r="M387" s="129"/>
      <c r="S387" s="107"/>
      <c r="T387" s="41"/>
      <c r="U387" s="107"/>
    </row>
    <row r="388" spans="13:21" x14ac:dyDescent="0.25">
      <c r="M388" s="129"/>
      <c r="S388" s="107"/>
      <c r="T388" s="41"/>
      <c r="U388" s="107"/>
    </row>
    <row r="389" spans="13:21" x14ac:dyDescent="0.25">
      <c r="M389" s="129"/>
      <c r="S389" s="107"/>
      <c r="T389" s="41"/>
      <c r="U389" s="107"/>
    </row>
    <row r="390" spans="13:21" x14ac:dyDescent="0.25">
      <c r="M390" s="129"/>
      <c r="S390" s="107"/>
      <c r="T390" s="41"/>
      <c r="U390" s="107"/>
    </row>
    <row r="391" spans="13:21" x14ac:dyDescent="0.25">
      <c r="M391" s="129"/>
      <c r="S391" s="107"/>
      <c r="T391" s="41"/>
      <c r="U391" s="107"/>
    </row>
    <row r="392" spans="13:21" x14ac:dyDescent="0.25">
      <c r="M392" s="129"/>
      <c r="S392" s="107"/>
      <c r="T392" s="41"/>
      <c r="U392" s="107"/>
    </row>
    <row r="393" spans="13:21" x14ac:dyDescent="0.25">
      <c r="M393" s="129"/>
      <c r="S393" s="107"/>
      <c r="T393" s="41"/>
      <c r="U393" s="107"/>
    </row>
    <row r="394" spans="13:21" x14ac:dyDescent="0.25">
      <c r="M394" s="129"/>
      <c r="S394" s="107"/>
      <c r="T394" s="41"/>
      <c r="U394" s="107"/>
    </row>
    <row r="395" spans="13:21" x14ac:dyDescent="0.25">
      <c r="M395" s="129"/>
      <c r="S395" s="107"/>
      <c r="T395" s="41"/>
      <c r="U395" s="107"/>
    </row>
    <row r="396" spans="13:21" x14ac:dyDescent="0.25">
      <c r="M396" s="129"/>
      <c r="S396" s="107"/>
      <c r="T396" s="41"/>
      <c r="U396" s="107"/>
    </row>
    <row r="397" spans="13:21" x14ac:dyDescent="0.25">
      <c r="M397" s="129"/>
      <c r="S397" s="107"/>
      <c r="T397" s="41"/>
      <c r="U397" s="107"/>
    </row>
    <row r="398" spans="13:21" x14ac:dyDescent="0.25">
      <c r="M398" s="129"/>
      <c r="S398" s="107"/>
      <c r="T398" s="41"/>
      <c r="U398" s="107"/>
    </row>
    <row r="399" spans="13:21" x14ac:dyDescent="0.25">
      <c r="M399" s="129"/>
      <c r="S399" s="107"/>
      <c r="T399" s="41"/>
      <c r="U399" s="107"/>
    </row>
    <row r="400" spans="13:21" x14ac:dyDescent="0.25">
      <c r="M400" s="129"/>
      <c r="S400" s="107"/>
      <c r="T400" s="41"/>
      <c r="U400" s="107"/>
    </row>
    <row r="401" spans="13:21" x14ac:dyDescent="0.25">
      <c r="M401" s="129"/>
      <c r="S401" s="107"/>
      <c r="T401" s="41"/>
      <c r="U401" s="107"/>
    </row>
    <row r="402" spans="13:21" x14ac:dyDescent="0.25">
      <c r="M402" s="129"/>
      <c r="S402" s="107"/>
      <c r="T402" s="41"/>
      <c r="U402" s="107"/>
    </row>
    <row r="403" spans="13:21" x14ac:dyDescent="0.25">
      <c r="M403" s="129"/>
      <c r="S403" s="107"/>
      <c r="T403" s="41"/>
      <c r="U403" s="107"/>
    </row>
    <row r="404" spans="13:21" x14ac:dyDescent="0.25">
      <c r="M404" s="129"/>
      <c r="S404" s="107"/>
      <c r="T404" s="41"/>
      <c r="U404" s="107"/>
    </row>
    <row r="405" spans="13:21" x14ac:dyDescent="0.25">
      <c r="M405" s="129"/>
      <c r="S405" s="107"/>
      <c r="T405" s="41"/>
      <c r="U405" s="107"/>
    </row>
    <row r="406" spans="13:21" x14ac:dyDescent="0.25">
      <c r="M406" s="129"/>
    </row>
    <row r="407" spans="13:21" x14ac:dyDescent="0.25">
      <c r="M407" s="129"/>
    </row>
    <row r="408" spans="13:21" x14ac:dyDescent="0.25">
      <c r="M408" s="129"/>
    </row>
    <row r="409" spans="13:21" x14ac:dyDescent="0.25">
      <c r="M409" s="129"/>
    </row>
    <row r="410" spans="13:21" x14ac:dyDescent="0.25">
      <c r="M410" s="129"/>
    </row>
    <row r="411" spans="13:21" x14ac:dyDescent="0.25">
      <c r="M411" s="129"/>
    </row>
    <row r="412" spans="13:21" x14ac:dyDescent="0.25">
      <c r="M412" s="129"/>
    </row>
    <row r="413" spans="13:21" x14ac:dyDescent="0.25">
      <c r="M413" s="129"/>
    </row>
    <row r="414" spans="13:21" x14ac:dyDescent="0.25">
      <c r="M414" s="129"/>
    </row>
    <row r="415" spans="13:21" x14ac:dyDescent="0.25">
      <c r="M415" s="129"/>
    </row>
    <row r="416" spans="13:21" x14ac:dyDescent="0.25">
      <c r="M416" s="129"/>
    </row>
  </sheetData>
  <mergeCells count="18">
    <mergeCell ref="C224:E224"/>
    <mergeCell ref="B2:C2"/>
    <mergeCell ref="V4:Y4"/>
    <mergeCell ref="AB4:AE4"/>
    <mergeCell ref="V5:W5"/>
    <mergeCell ref="X5:Y5"/>
    <mergeCell ref="AB5:AC5"/>
    <mergeCell ref="AD5:AE5"/>
    <mergeCell ref="B210:G210"/>
    <mergeCell ref="V211:W211"/>
    <mergeCell ref="X211:Y211"/>
    <mergeCell ref="AB211:AC211"/>
    <mergeCell ref="AD211:AE211"/>
    <mergeCell ref="C225:E225"/>
    <mergeCell ref="C228:E228"/>
    <mergeCell ref="C229:E229"/>
    <mergeCell ref="C233:E233"/>
    <mergeCell ref="C234:E234"/>
  </mergeCells>
  <conditionalFormatting sqref="I6:I206">
    <cfRule type="cellIs" dxfId="5" priority="6" operator="equal">
      <formula>1</formula>
    </cfRule>
  </conditionalFormatting>
  <conditionalFormatting sqref="L6:L206">
    <cfRule type="cellIs" dxfId="4" priority="5" operator="lessThan">
      <formula>0.3</formula>
    </cfRule>
  </conditionalFormatting>
  <conditionalFormatting sqref="AF6:AF206">
    <cfRule type="cellIs" dxfId="3" priority="4" operator="equal">
      <formula>1</formula>
    </cfRule>
  </conditionalFormatting>
  <conditionalFormatting sqref="AF212:AF214">
    <cfRule type="cellIs" dxfId="2" priority="3" operator="equal">
      <formula>"$0 "</formula>
    </cfRule>
  </conditionalFormatting>
  <conditionalFormatting sqref="AC219 Q219 V219:W219 S219:T219">
    <cfRule type="cellIs" dxfId="1" priority="1" operator="equal">
      <formula>0</formula>
    </cfRule>
    <cfRule type="cellIs" dxfId="0" priority="2" operator="equal">
      <formula>"$0 "</formula>
    </cfRule>
  </conditionalFormatting>
  <pageMargins left="0.23622047244094491" right="0.23622047244094491" top="0.74803149606299213" bottom="0.74803149606299213" header="0.31496062992125984" footer="0.31496062992125984"/>
  <pageSetup paperSize="10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DATI ORDINATI TEST</vt:lpstr>
      <vt:lpstr>'DATI ORDINATI TEST'!Area_stampa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HPSSD</dc:creator>
  <cp:lastModifiedBy>MARIO HPSSD</cp:lastModifiedBy>
  <cp:lastPrinted>2016-08-27T18:32:18Z</cp:lastPrinted>
  <dcterms:created xsi:type="dcterms:W3CDTF">2016-08-27T18:30:56Z</dcterms:created>
  <dcterms:modified xsi:type="dcterms:W3CDTF">2016-08-27T18:34:01Z</dcterms:modified>
</cp:coreProperties>
</file>