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sja\Desktop\SwissTraffic\Misc\"/>
    </mc:Choice>
  </mc:AlternateContent>
  <xr:revisionPtr revIDLastSave="0" documentId="13_ncr:1_{F899A860-6986-4AA3-8683-4D66A927DCE8}" xr6:coauthVersionLast="46" xr6:coauthVersionMax="46" xr10:uidLastSave="{00000000-0000-0000-0000-000000000000}"/>
  <bookViews>
    <workbookView minimized="1" xWindow="-27570" yWindow="1200" windowWidth="24015" windowHeight="13575" xr2:uid="{673CE625-E404-4661-8042-0D37BD20FC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3" i="1" l="1"/>
  <c r="P32" i="1"/>
  <c r="O37" i="1"/>
  <c r="N37" i="1"/>
  <c r="M41" i="1"/>
  <c r="L22" i="1"/>
  <c r="M22" i="1" s="1"/>
  <c r="L23" i="1"/>
  <c r="M23" i="1" s="1"/>
  <c r="L24" i="1"/>
  <c r="L25" i="1"/>
  <c r="M25" i="1" s="1"/>
  <c r="L26" i="1"/>
  <c r="M26" i="1" s="1"/>
  <c r="L27" i="1"/>
  <c r="L28" i="1"/>
  <c r="L29" i="1"/>
  <c r="L30" i="1"/>
  <c r="M30" i="1" s="1"/>
  <c r="L31" i="1"/>
  <c r="M31" i="1" s="1"/>
  <c r="L32" i="1"/>
  <c r="L33" i="1"/>
  <c r="L34" i="1"/>
  <c r="L35" i="1"/>
  <c r="L36" i="1"/>
  <c r="L37" i="1"/>
  <c r="L38" i="1"/>
  <c r="M38" i="1" s="1"/>
  <c r="M21" i="1"/>
  <c r="M24" i="1"/>
  <c r="M27" i="1"/>
  <c r="M28" i="1"/>
  <c r="M29" i="1"/>
  <c r="M32" i="1"/>
  <c r="M33" i="1"/>
  <c r="M34" i="1"/>
  <c r="M35" i="1"/>
  <c r="M36" i="1"/>
  <c r="M37" i="1"/>
  <c r="L21" i="1"/>
  <c r="Q3" i="1" l="1"/>
  <c r="Q4" i="1"/>
  <c r="Q6" i="1"/>
  <c r="Q7" i="1"/>
  <c r="Q8" i="1"/>
  <c r="Q2" i="1"/>
  <c r="N8" i="1"/>
  <c r="N5" i="1"/>
  <c r="P5" i="1" s="1"/>
  <c r="N2" i="1"/>
  <c r="P2" i="1" s="1"/>
  <c r="P3" i="1"/>
  <c r="P4" i="1"/>
  <c r="P6" i="1"/>
  <c r="P8" i="1"/>
  <c r="P7" i="1"/>
  <c r="B5" i="1"/>
  <c r="D5" i="1"/>
  <c r="G5" i="1"/>
  <c r="H5" i="1"/>
  <c r="R3" i="1" l="1"/>
  <c r="S3" i="1" s="1"/>
  <c r="T3" i="1" s="1"/>
  <c r="R7" i="1"/>
  <c r="S7" i="1" s="1"/>
  <c r="T7" i="1" s="1"/>
  <c r="R4" i="1"/>
  <c r="S4" i="1" s="1"/>
  <c r="T4" i="1" s="1"/>
  <c r="R2" i="1"/>
  <c r="S2" i="1" s="1"/>
  <c r="T2" i="1" s="1"/>
  <c r="R6" i="1"/>
  <c r="S6" i="1" s="1"/>
  <c r="T6" i="1" s="1"/>
  <c r="R8" i="1"/>
  <c r="S8" i="1" s="1"/>
  <c r="T8" i="1" s="1"/>
  <c r="F5" i="1"/>
  <c r="C5" i="1"/>
  <c r="C2" i="1"/>
  <c r="B2" i="1" l="1"/>
  <c r="D2" i="1"/>
  <c r="E2" i="1"/>
  <c r="B3" i="1"/>
  <c r="D3" i="1"/>
  <c r="E3" i="1"/>
  <c r="B4" i="1"/>
  <c r="D4" i="1"/>
  <c r="E4" i="1"/>
  <c r="E6" i="1" l="1"/>
  <c r="E7" i="1"/>
  <c r="E8" i="1"/>
  <c r="E9" i="1"/>
  <c r="E10" i="1"/>
  <c r="E5" i="1"/>
  <c r="M5" i="1" s="1"/>
  <c r="L5" i="1" s="1"/>
  <c r="D6" i="1"/>
  <c r="D7" i="1"/>
  <c r="D8" i="1"/>
  <c r="D9" i="1"/>
  <c r="B6" i="1"/>
  <c r="B7" i="1"/>
  <c r="B8" i="1"/>
  <c r="B9" i="1"/>
  <c r="Q5" i="1" l="1"/>
  <c r="R5" i="1" s="1"/>
  <c r="S5" i="1" s="1"/>
  <c r="T5" i="1" s="1"/>
  <c r="E20" i="1"/>
  <c r="D20" i="1"/>
  <c r="B20" i="1"/>
  <c r="B11" i="1"/>
  <c r="B10" i="1"/>
  <c r="C12" i="1"/>
  <c r="C20" i="1" s="1"/>
  <c r="C11" i="1"/>
  <c r="C3" i="1" l="1"/>
  <c r="C4" i="1"/>
  <c r="C7" i="1"/>
  <c r="C8" i="1"/>
  <c r="C9" i="1"/>
  <c r="C6" i="1"/>
</calcChain>
</file>

<file path=xl/sharedStrings.xml><?xml version="1.0" encoding="utf-8"?>
<sst xmlns="http://schemas.openxmlformats.org/spreadsheetml/2006/main" count="33" uniqueCount="25">
  <si>
    <t>Ceneri</t>
  </si>
  <si>
    <t>Denges</t>
  </si>
  <si>
    <t>Gotthard</t>
  </si>
  <si>
    <t>Oberburen</t>
  </si>
  <si>
    <t>Year</t>
  </si>
  <si>
    <t>Mattstetten</t>
  </si>
  <si>
    <t>Station</t>
  </si>
  <si>
    <t>ID</t>
  </si>
  <si>
    <t>Per Day</t>
  </si>
  <si>
    <t>Per Weekday</t>
  </si>
  <si>
    <t>Factor</t>
  </si>
  <si>
    <t>Trucks</t>
  </si>
  <si>
    <t>%</t>
  </si>
  <si>
    <t>Plazzas</t>
  </si>
  <si>
    <t>Trubbach</t>
  </si>
  <si>
    <t>Active</t>
  </si>
  <si>
    <t>Yearly Trucks</t>
  </si>
  <si>
    <t>Yearly Vehs</t>
  </si>
  <si>
    <t>Yearly Cars</t>
  </si>
  <si>
    <t>% Vehicles &lt; 3.5t</t>
  </si>
  <si>
    <t>CeneriStation</t>
  </si>
  <si>
    <t>DengesStation</t>
  </si>
  <si>
    <t>GotthardStation</t>
  </si>
  <si>
    <t>OberburenStation</t>
  </si>
  <si>
    <t>check direction specific numbers and if we miss lanes…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</si>
</sst>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%"/>
    <numFmt numFmtId="165" formatCode="[$CHF]\ #,##0.00;\-[$CHF]\ #,##0.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</fills>
  <borders count="2">
    <border>
      <left/>
      <right/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</borders>
  <cellStyleXfs count="9">
    <xf numFmtId="0" fontId="0" fillId="0" borderId="0"/>
    <xf numFmtId="0" fontId="2" fillId="0" borderId="0"/>
    <xf numFmtId="0" fontId="3" fillId="0" borderId="0"/>
    <xf numFmtId="0" fontId="3" fillId="0" borderId="0"/>
    <xf numFmtId="0" fontId="3" fillId="0" borderId="0" applyFill="0" applyBorder="0" applyProtection="0"/>
    <xf numFmtId="0" fontId="3" fillId="0" borderId="0" applyFill="0" applyBorder="0" applyProtection="0">
      <protection hidden="1"/>
    </xf>
    <xf numFmtId="0" fontId="4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164" fontId="0" fillId="0" borderId="0" xfId="7" applyNumberFormat="1" applyFont="1"/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0" fontId="0" fillId="0" borderId="0" xfId="0" applyFill="1" applyBorder="1" applyAlignment="1">
      <alignment horizontal="left"/>
    </xf>
    <xf numFmtId="164" fontId="0" fillId="0" borderId="0" xfId="7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7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top"/>
    </xf>
    <xf numFmtId="165" fontId="0" fillId="0" borderId="0" xfId="8" applyNumberFormat="1" applyFont="1"/>
    <xf numFmtId="164" fontId="0" fillId="0" borderId="0" xfId="0" applyNumberFormat="1"/>
  </cellXfs>
  <cellStyles count="9">
    <cellStyle name="Currency" xfId="8" builtinId="4"/>
    <cellStyle name="Normal" xfId="0" builtinId="0"/>
    <cellStyle name="Normal 2" xfId="1" xr:uid="{10785CB0-2DD5-4910-95D2-D8ED245051E2}"/>
    <cellStyle name="Normal 3" xfId="3" xr:uid="{532D97FA-C8FF-4274-915C-6C073B49BE58}"/>
    <cellStyle name="Normal 4" xfId="6" xr:uid="{FFFC0C1E-0AE4-4649-917E-DDFC580AC739}"/>
    <cellStyle name="Percent" xfId="7" builtinId="5"/>
    <cellStyle name="Standard 2" xfId="2" xr:uid="{D0F81529-2A48-43F0-BA84-65933E9311C6}"/>
    <cellStyle name="Stil 1" xfId="4" xr:uid="{5BAEEF39-3E2F-4E1A-9947-815DEF0DBFC8}"/>
    <cellStyle name="Stil 2" xfId="5" xr:uid="{AA6E3DF9-89DA-4227-8E19-7A17950C4C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8279E-5BC6-4F52-A1D5-1B44BD8BB04D}">
  <dimension ref="A1:Y41"/>
  <sheetViews>
    <sheetView tabSelected="1" zoomScale="80" zoomScaleNormal="80" workbookViewId="0">
      <selection activeCell="R33" sqref="R33"/>
    </sheetView>
  </sheetViews>
  <sheetFormatPr defaultRowHeight="14.4" x14ac:dyDescent="0.3"/>
  <cols>
    <col min="2" max="4" width="10" style="1" customWidth="1"/>
    <col min="5" max="5" width="12" style="1" customWidth="1"/>
    <col min="6" max="6" width="17.77734375" customWidth="1"/>
    <col min="7" max="7" width="13.21875" customWidth="1"/>
    <col min="8" max="8" width="12.44140625" customWidth="1"/>
    <col min="10" max="14" width="16.6640625" customWidth="1"/>
    <col min="15" max="16" width="16.6640625" style="2" customWidth="1"/>
    <col min="17" max="19" width="16.6640625" customWidth="1"/>
    <col min="21" max="21" width="12.44140625" customWidth="1"/>
    <col min="23" max="24" width="14.88671875" customWidth="1"/>
    <col min="25" max="25" width="11" customWidth="1"/>
  </cols>
  <sheetData>
    <row r="1" spans="1:25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14</v>
      </c>
      <c r="H1" s="1" t="s">
        <v>13</v>
      </c>
      <c r="J1" s="11" t="s">
        <v>7</v>
      </c>
      <c r="K1" s="5" t="s">
        <v>6</v>
      </c>
      <c r="L1" s="11" t="s">
        <v>8</v>
      </c>
      <c r="M1" s="11" t="s">
        <v>9</v>
      </c>
      <c r="N1" s="11" t="s">
        <v>11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12</v>
      </c>
    </row>
    <row r="2" spans="1:25" x14ac:dyDescent="0.3">
      <c r="A2" s="1">
        <v>2000</v>
      </c>
      <c r="B2" s="10">
        <f>FORECAST(A2,$B$12:$B$19,$A$12:$A$19)</f>
        <v>33799.032661792357</v>
      </c>
      <c r="C2" s="10">
        <f>L3</f>
        <v>77506</v>
      </c>
      <c r="D2" s="10">
        <f t="shared" ref="D2:D9" si="0">FORECAST(A2,$D$10:$D$19,$A$10:$A$19)</f>
        <v>14806.54915277884</v>
      </c>
      <c r="E2" s="10">
        <f>FORECAST(A2,$E$11:$E$19,$A$11:$A$19)</f>
        <v>43747.707600145135</v>
      </c>
      <c r="F2" s="9"/>
      <c r="G2" s="1"/>
      <c r="H2" s="1"/>
      <c r="J2" s="1">
        <v>137</v>
      </c>
      <c r="K2" t="s">
        <v>0</v>
      </c>
      <c r="L2" s="9">
        <v>36747</v>
      </c>
      <c r="M2" s="9">
        <v>36511</v>
      </c>
      <c r="N2" s="9">
        <f>1599592</f>
        <v>1599592</v>
      </c>
      <c r="O2" s="9">
        <v>365</v>
      </c>
      <c r="P2" s="9">
        <f t="shared" ref="P2:P6" si="1">N2*365/O2</f>
        <v>1599592</v>
      </c>
      <c r="Q2" s="9">
        <f t="shared" ref="Q2:Q8" si="2">L2*365*$K$10</f>
        <v>8946240.8849999998</v>
      </c>
      <c r="R2" s="9">
        <f t="shared" ref="R2:R6" si="3">Q2-P2</f>
        <v>7346648.8849999998</v>
      </c>
      <c r="S2" s="8">
        <f t="shared" ref="S2:S3" si="4">R2/Q2</f>
        <v>0.821199538380192</v>
      </c>
      <c r="T2" s="12">
        <f>1-S2</f>
        <v>0.178800461619808</v>
      </c>
    </row>
    <row r="3" spans="1:25" x14ac:dyDescent="0.3">
      <c r="A3" s="1">
        <v>2001</v>
      </c>
      <c r="B3" s="10">
        <f>FORECAST(A3,$B$12:$B$19,$A$12:$A$19)</f>
        <v>35015.012061321177</v>
      </c>
      <c r="C3" s="10">
        <f t="shared" ref="C3:C9" si="5">FORECAST(A3,$C$10:$C$19,$A$10:$A$19)</f>
        <v>80754.163409504108</v>
      </c>
      <c r="D3" s="10">
        <f t="shared" si="0"/>
        <v>14916.949245663476</v>
      </c>
      <c r="E3" s="10">
        <f>FORECAST(A3,$E$11:$E$19,$A$11:$A$19)</f>
        <v>45009.632665636949</v>
      </c>
      <c r="F3" s="1"/>
      <c r="G3" s="1"/>
      <c r="H3" s="1"/>
      <c r="J3" s="1">
        <v>43</v>
      </c>
      <c r="K3" s="4" t="s">
        <v>1</v>
      </c>
      <c r="L3" s="9">
        <v>77506</v>
      </c>
      <c r="M3" s="9">
        <v>80856</v>
      </c>
      <c r="N3" s="9">
        <v>1122265</v>
      </c>
      <c r="O3" s="9">
        <v>365</v>
      </c>
      <c r="P3" s="9">
        <f t="shared" si="1"/>
        <v>1122265</v>
      </c>
      <c r="Q3" s="9">
        <f t="shared" si="2"/>
        <v>18869223.23</v>
      </c>
      <c r="R3" s="9">
        <f t="shared" si="3"/>
        <v>17746958.23</v>
      </c>
      <c r="S3" s="8">
        <f t="shared" si="4"/>
        <v>0.94052404880049745</v>
      </c>
      <c r="T3" s="12">
        <f t="shared" ref="T3:T8" si="6">1-S3</f>
        <v>5.9475951199502552E-2</v>
      </c>
    </row>
    <row r="4" spans="1:25" x14ac:dyDescent="0.3">
      <c r="A4" s="1">
        <v>2002</v>
      </c>
      <c r="B4" s="10">
        <f>FORECAST(A4,$B$12:$B$19,$A$12:$A$19)</f>
        <v>36230.991460849997</v>
      </c>
      <c r="C4" s="10">
        <f t="shared" si="5"/>
        <v>82340.057870398276</v>
      </c>
      <c r="D4" s="10">
        <f t="shared" si="0"/>
        <v>15027.349338548142</v>
      </c>
      <c r="E4" s="10">
        <f>FORECAST(A4,$E$11:$E$19,$A$11:$A$19)</f>
        <v>46271.557731128763</v>
      </c>
      <c r="F4" s="1"/>
      <c r="G4" s="1"/>
      <c r="H4" s="1"/>
      <c r="J4" s="1">
        <v>150</v>
      </c>
      <c r="K4" s="4" t="s">
        <v>2</v>
      </c>
      <c r="L4" s="9">
        <v>16420</v>
      </c>
      <c r="M4" s="9">
        <v>15373</v>
      </c>
      <c r="N4" s="9">
        <v>1151658</v>
      </c>
      <c r="O4" s="9">
        <v>365</v>
      </c>
      <c r="P4" s="9">
        <f t="shared" si="1"/>
        <v>1151658</v>
      </c>
      <c r="Q4" s="9">
        <f t="shared" si="2"/>
        <v>3997531.1</v>
      </c>
      <c r="R4" s="9">
        <f t="shared" si="3"/>
        <v>2845873.1</v>
      </c>
      <c r="S4" s="8">
        <f>R4/Q4</f>
        <v>0.71190768221915768</v>
      </c>
      <c r="T4" s="12">
        <f t="shared" si="6"/>
        <v>0.28809231778084232</v>
      </c>
      <c r="U4" s="11"/>
    </row>
    <row r="5" spans="1:25" x14ac:dyDescent="0.3">
      <c r="A5" s="1">
        <v>2003</v>
      </c>
      <c r="B5" s="9">
        <f>M2</f>
        <v>36511</v>
      </c>
      <c r="C5" s="9">
        <f>M3</f>
        <v>80856</v>
      </c>
      <c r="D5" s="9">
        <f>M4</f>
        <v>15373</v>
      </c>
      <c r="E5" s="10">
        <f t="shared" ref="E5:E10" si="7">FORECAST(A5,$E$11:$E$19,$A$11:$A$19)</f>
        <v>47533.482796621043</v>
      </c>
      <c r="F5" s="9">
        <f>M6</f>
        <v>72570</v>
      </c>
      <c r="G5" s="9">
        <f>M7</f>
        <v>29953</v>
      </c>
      <c r="H5" s="9">
        <f>M8</f>
        <v>7349</v>
      </c>
      <c r="J5" s="1">
        <v>303</v>
      </c>
      <c r="K5" s="7" t="s">
        <v>3</v>
      </c>
      <c r="L5" s="9">
        <f>M5</f>
        <v>47533.482796621043</v>
      </c>
      <c r="M5" s="9">
        <f>E5</f>
        <v>47533.482796621043</v>
      </c>
      <c r="N5" s="9">
        <f>1313611</f>
        <v>1313611</v>
      </c>
      <c r="O5" s="9">
        <v>365</v>
      </c>
      <c r="P5" s="9">
        <f t="shared" si="1"/>
        <v>1313611</v>
      </c>
      <c r="Q5" s="9">
        <f t="shared" si="2"/>
        <v>11572264.054251378</v>
      </c>
      <c r="R5" s="9">
        <f t="shared" si="3"/>
        <v>10258653.054251378</v>
      </c>
      <c r="S5" s="8">
        <f t="shared" ref="S5:S8" si="8">R5/Q5</f>
        <v>0.88648625767250699</v>
      </c>
      <c r="T5" s="12">
        <f t="shared" si="6"/>
        <v>0.11351374232749301</v>
      </c>
      <c r="U5" s="8"/>
      <c r="W5" s="9"/>
      <c r="X5" s="9"/>
      <c r="Y5" s="8"/>
    </row>
    <row r="6" spans="1:25" x14ac:dyDescent="0.3">
      <c r="A6" s="1">
        <v>2004</v>
      </c>
      <c r="B6" s="10">
        <f t="shared" ref="B6:B11" si="9">FORECAST(A6,$B$12:$B$19,$A$12:$A$19)</f>
        <v>38662.950259908102</v>
      </c>
      <c r="C6" s="10">
        <f t="shared" si="5"/>
        <v>85511.846792187076</v>
      </c>
      <c r="D6" s="10">
        <f t="shared" si="0"/>
        <v>15248.149524317414</v>
      </c>
      <c r="E6" s="10">
        <f t="shared" si="7"/>
        <v>48795.407862112857</v>
      </c>
      <c r="F6" s="1"/>
      <c r="G6" s="1"/>
      <c r="H6" s="1"/>
      <c r="J6" s="1">
        <v>23</v>
      </c>
      <c r="K6" s="4" t="s">
        <v>5</v>
      </c>
      <c r="L6" s="9">
        <v>71552</v>
      </c>
      <c r="M6" s="9">
        <v>72570</v>
      </c>
      <c r="N6" s="9">
        <v>2289927</v>
      </c>
      <c r="O6" s="9">
        <v>350</v>
      </c>
      <c r="P6" s="9">
        <f t="shared" si="1"/>
        <v>2388066.7285714285</v>
      </c>
      <c r="Q6" s="9">
        <f t="shared" si="2"/>
        <v>17419692.16</v>
      </c>
      <c r="R6" s="9">
        <f t="shared" si="3"/>
        <v>15031625.431428572</v>
      </c>
      <c r="S6" s="8">
        <f t="shared" si="8"/>
        <v>0.86290993511039016</v>
      </c>
      <c r="T6" s="12">
        <f t="shared" si="6"/>
        <v>0.13709006488960984</v>
      </c>
      <c r="U6" s="8"/>
      <c r="W6" s="9"/>
      <c r="X6" s="9"/>
      <c r="Y6" s="8"/>
    </row>
    <row r="7" spans="1:25" x14ac:dyDescent="0.3">
      <c r="A7" s="1">
        <v>2005</v>
      </c>
      <c r="B7" s="10">
        <f t="shared" si="9"/>
        <v>39878.929659436923</v>
      </c>
      <c r="C7" s="10">
        <f t="shared" si="5"/>
        <v>87097.741253081243</v>
      </c>
      <c r="D7" s="10">
        <f t="shared" si="0"/>
        <v>15358.549617202079</v>
      </c>
      <c r="E7" s="10">
        <f t="shared" si="7"/>
        <v>50057.332927604672</v>
      </c>
      <c r="F7" s="1"/>
      <c r="G7" s="1"/>
      <c r="H7" s="1"/>
      <c r="J7" s="1">
        <v>35</v>
      </c>
      <c r="K7" s="4" t="s">
        <v>14</v>
      </c>
      <c r="L7" s="9">
        <v>30267</v>
      </c>
      <c r="M7" s="9">
        <v>29953</v>
      </c>
      <c r="N7" s="9">
        <v>897713</v>
      </c>
      <c r="O7" s="9">
        <v>363</v>
      </c>
      <c r="P7" s="9">
        <f>N7*365/O7</f>
        <v>902659.07713498618</v>
      </c>
      <c r="Q7" s="9">
        <f t="shared" si="2"/>
        <v>7368652.4850000003</v>
      </c>
      <c r="R7" s="9">
        <f>Q7-P7</f>
        <v>6465993.4078650139</v>
      </c>
      <c r="S7" s="8">
        <f t="shared" si="8"/>
        <v>0.87750011566260122</v>
      </c>
      <c r="T7" s="12">
        <f t="shared" si="6"/>
        <v>0.12249988433739878</v>
      </c>
      <c r="U7" s="8"/>
      <c r="W7" s="9"/>
      <c r="X7" s="9"/>
      <c r="Y7" s="8"/>
    </row>
    <row r="8" spans="1:25" x14ac:dyDescent="0.3">
      <c r="A8" s="1">
        <v>2006</v>
      </c>
      <c r="B8" s="10">
        <f t="shared" si="9"/>
        <v>41094.909058965743</v>
      </c>
      <c r="C8" s="10">
        <f t="shared" si="5"/>
        <v>88683.635713975877</v>
      </c>
      <c r="D8" s="10">
        <f t="shared" si="0"/>
        <v>15468.949710086716</v>
      </c>
      <c r="E8" s="10">
        <f t="shared" si="7"/>
        <v>51319.257993096486</v>
      </c>
      <c r="F8" s="1"/>
      <c r="G8" s="1"/>
      <c r="H8" s="1"/>
      <c r="J8" s="1">
        <v>202</v>
      </c>
      <c r="K8" s="4" t="s">
        <v>13</v>
      </c>
      <c r="L8" s="9">
        <v>8317</v>
      </c>
      <c r="M8" s="9">
        <v>7349</v>
      </c>
      <c r="N8" s="9">
        <f>359867</f>
        <v>359867</v>
      </c>
      <c r="O8" s="9">
        <v>365</v>
      </c>
      <c r="P8" s="9">
        <f>N8*365/O8</f>
        <v>359867</v>
      </c>
      <c r="Q8" s="9">
        <f t="shared" si="2"/>
        <v>2024815.2350000001</v>
      </c>
      <c r="R8" s="9">
        <f>Q8-P8</f>
        <v>1664948.2350000001</v>
      </c>
      <c r="S8" s="8">
        <f t="shared" si="8"/>
        <v>0.82227168495203462</v>
      </c>
      <c r="T8" s="8">
        <f t="shared" si="6"/>
        <v>0.17772831504796538</v>
      </c>
      <c r="U8" s="8"/>
      <c r="W8" s="9"/>
      <c r="X8" s="9"/>
      <c r="Y8" s="8"/>
    </row>
    <row r="9" spans="1:25" x14ac:dyDescent="0.3">
      <c r="A9" s="1">
        <v>2007</v>
      </c>
      <c r="B9" s="10">
        <f t="shared" si="9"/>
        <v>42310.888458494563</v>
      </c>
      <c r="C9" s="10">
        <f t="shared" si="5"/>
        <v>90269.530174870044</v>
      </c>
      <c r="D9" s="10">
        <f t="shared" si="0"/>
        <v>15579.349802971381</v>
      </c>
      <c r="E9" s="10">
        <f t="shared" si="7"/>
        <v>52581.1830585883</v>
      </c>
      <c r="F9" s="1"/>
      <c r="G9" s="1"/>
      <c r="H9" s="1"/>
      <c r="S9" s="1"/>
      <c r="U9" s="8"/>
      <c r="W9" s="9"/>
      <c r="X9" s="9"/>
      <c r="Y9" s="8"/>
    </row>
    <row r="10" spans="1:25" x14ac:dyDescent="0.3">
      <c r="A10" s="1">
        <v>2008</v>
      </c>
      <c r="B10" s="10">
        <f t="shared" si="9"/>
        <v>43526.867858023383</v>
      </c>
      <c r="C10" s="9">
        <v>88499.035433070865</v>
      </c>
      <c r="D10" s="9">
        <v>15559.082677165354</v>
      </c>
      <c r="E10" s="10">
        <f t="shared" si="7"/>
        <v>53843.10812408058</v>
      </c>
      <c r="F10" s="1"/>
      <c r="G10" s="1"/>
      <c r="H10" s="1"/>
      <c r="J10" s="6" t="s">
        <v>10</v>
      </c>
      <c r="K10" s="3">
        <v>0.66700000000000004</v>
      </c>
      <c r="U10" s="8"/>
      <c r="W10" s="9"/>
      <c r="X10" s="9"/>
      <c r="Y10" s="8"/>
    </row>
    <row r="11" spans="1:25" x14ac:dyDescent="0.3">
      <c r="A11" s="1">
        <v>2009</v>
      </c>
      <c r="B11" s="10">
        <f t="shared" si="9"/>
        <v>44742.847257552668</v>
      </c>
      <c r="C11" s="10">
        <f>FORECAST(A11,C13:C19,A13:A19)</f>
        <v>94933.047631189227</v>
      </c>
      <c r="D11" s="9">
        <v>15792.796078431373</v>
      </c>
      <c r="E11" s="9">
        <v>54614.745098039217</v>
      </c>
      <c r="F11" s="1"/>
      <c r="G11" s="1"/>
      <c r="H11" s="1"/>
      <c r="U11" s="8"/>
      <c r="W11" s="9"/>
      <c r="X11" s="9"/>
      <c r="Y11" s="8"/>
    </row>
    <row r="12" spans="1:25" x14ac:dyDescent="0.3">
      <c r="A12" s="1">
        <v>2010</v>
      </c>
      <c r="B12" s="9">
        <v>46361.98828125</v>
      </c>
      <c r="C12" s="10">
        <f>FORECAST(A12,C13:C19,A13:A19)</f>
        <v>96239.242991859093</v>
      </c>
      <c r="D12" s="9">
        <v>16078.5234375</v>
      </c>
      <c r="E12" s="9">
        <v>56026.2890625</v>
      </c>
      <c r="F12" s="1"/>
      <c r="G12" s="1"/>
      <c r="H12" s="1"/>
    </row>
    <row r="13" spans="1:25" x14ac:dyDescent="0.3">
      <c r="A13" s="1">
        <v>2011</v>
      </c>
      <c r="B13" s="9">
        <v>47556</v>
      </c>
      <c r="C13" s="9">
        <v>97276.177165354326</v>
      </c>
      <c r="D13" s="9">
        <v>16171.5</v>
      </c>
      <c r="E13" s="9">
        <v>58472.728346456694</v>
      </c>
      <c r="F13" s="1"/>
      <c r="G13" s="1"/>
      <c r="H13" s="1"/>
      <c r="K13" s="1" t="s">
        <v>20</v>
      </c>
      <c r="L13" s="1" t="s">
        <v>21</v>
      </c>
      <c r="M13" s="1" t="s">
        <v>22</v>
      </c>
      <c r="N13" s="1" t="s">
        <v>23</v>
      </c>
      <c r="Q13" s="2"/>
      <c r="R13" s="2"/>
      <c r="S13" s="2"/>
    </row>
    <row r="14" spans="1:25" x14ac:dyDescent="0.3">
      <c r="A14" s="1">
        <v>2012</v>
      </c>
      <c r="B14" s="9">
        <v>47951.814960629919</v>
      </c>
      <c r="C14" s="9">
        <v>98595.003937007874</v>
      </c>
      <c r="D14" s="9">
        <v>15902.55905511811</v>
      </c>
      <c r="E14" s="9">
        <v>58906.917322834648</v>
      </c>
      <c r="F14" s="1"/>
      <c r="G14" s="1"/>
      <c r="H14" s="1"/>
      <c r="K14" s="1">
        <v>409</v>
      </c>
      <c r="L14" s="1">
        <v>406</v>
      </c>
      <c r="M14" s="1">
        <v>402</v>
      </c>
      <c r="N14" s="1">
        <v>416</v>
      </c>
      <c r="P14" s="2" t="s">
        <v>24</v>
      </c>
      <c r="Q14" s="2"/>
      <c r="R14" s="2"/>
      <c r="S14" s="2"/>
    </row>
    <row r="15" spans="1:25" x14ac:dyDescent="0.3">
      <c r="A15" s="1">
        <v>2013</v>
      </c>
      <c r="B15" s="9">
        <v>48912</v>
      </c>
      <c r="C15" s="9">
        <v>100261.77865612648</v>
      </c>
      <c r="D15" s="9">
        <v>16325.347826086956</v>
      </c>
      <c r="E15" s="9">
        <v>60449.043478260872</v>
      </c>
      <c r="F15" s="1"/>
      <c r="G15" s="1"/>
      <c r="H15" s="1"/>
      <c r="K15" s="1">
        <v>408</v>
      </c>
      <c r="L15" s="1">
        <v>405</v>
      </c>
      <c r="M15" s="1"/>
      <c r="N15" s="1">
        <v>415</v>
      </c>
      <c r="Q15" s="2"/>
      <c r="R15" s="2"/>
      <c r="S15" s="2"/>
    </row>
    <row r="16" spans="1:25" x14ac:dyDescent="0.3">
      <c r="A16" s="1">
        <v>2014</v>
      </c>
      <c r="B16" s="9">
        <v>50406</v>
      </c>
      <c r="C16" s="9">
        <v>101926.76679841898</v>
      </c>
      <c r="D16" s="9">
        <v>16217.130434782608</v>
      </c>
      <c r="E16" s="9">
        <v>61371.95256916996</v>
      </c>
      <c r="F16" s="1"/>
      <c r="G16" s="1"/>
      <c r="H16" s="1"/>
      <c r="J16" s="1"/>
      <c r="K16" s="2"/>
      <c r="L16" s="2"/>
      <c r="M16" s="2"/>
      <c r="N16" s="2"/>
      <c r="O16" s="13"/>
      <c r="P16" s="13"/>
      <c r="Q16" s="3"/>
      <c r="R16" s="2"/>
      <c r="S16" s="2"/>
    </row>
    <row r="17" spans="1:21" x14ac:dyDescent="0.3">
      <c r="A17" s="1">
        <v>2015</v>
      </c>
      <c r="B17" s="9">
        <v>52327</v>
      </c>
      <c r="C17" s="9">
        <v>103005.24313725501</v>
      </c>
      <c r="D17" s="9">
        <v>16635.9725490196</v>
      </c>
      <c r="E17" s="9">
        <v>62509.670588235298</v>
      </c>
      <c r="F17" s="1"/>
      <c r="G17" s="1"/>
      <c r="H17" s="1"/>
      <c r="J17" s="1"/>
      <c r="K17" s="2"/>
      <c r="L17" s="2"/>
      <c r="M17" s="2"/>
      <c r="N17" s="2"/>
      <c r="O17" s="13"/>
      <c r="P17" s="13"/>
      <c r="Q17" s="3"/>
      <c r="R17" s="2"/>
      <c r="S17" s="2"/>
    </row>
    <row r="18" spans="1:21" x14ac:dyDescent="0.3">
      <c r="A18" s="1">
        <v>2016</v>
      </c>
      <c r="B18" s="9">
        <v>53793</v>
      </c>
      <c r="C18" s="9">
        <v>104701.05905511801</v>
      </c>
      <c r="D18" s="9">
        <v>16596.456692913402</v>
      </c>
      <c r="E18" s="9">
        <v>64378.586614173197</v>
      </c>
      <c r="F18" s="1"/>
      <c r="G18" s="1"/>
      <c r="H18" s="1"/>
      <c r="J18" s="1"/>
      <c r="K18" s="2"/>
      <c r="L18" s="2"/>
      <c r="M18" s="2"/>
      <c r="N18" s="2"/>
      <c r="O18" s="13"/>
      <c r="P18" s="13"/>
      <c r="Q18" s="3"/>
      <c r="R18" s="2"/>
      <c r="S18" s="2"/>
    </row>
    <row r="19" spans="1:21" x14ac:dyDescent="0.3">
      <c r="A19" s="1">
        <v>2017</v>
      </c>
      <c r="B19" s="9">
        <v>54410.233201581003</v>
      </c>
      <c r="C19" s="9">
        <v>104482.14229249</v>
      </c>
      <c r="D19" s="9">
        <v>16586.134387351802</v>
      </c>
      <c r="E19" s="9">
        <v>64644.667984189698</v>
      </c>
      <c r="F19" s="1"/>
      <c r="G19" s="1"/>
      <c r="H19" s="1"/>
      <c r="J19" s="1"/>
      <c r="K19" s="2"/>
      <c r="L19" s="2"/>
      <c r="M19" s="2"/>
      <c r="N19" s="2"/>
      <c r="O19" s="13"/>
      <c r="P19" s="13"/>
      <c r="Q19" s="3"/>
      <c r="R19" s="2"/>
      <c r="S19" s="2"/>
    </row>
    <row r="20" spans="1:21" x14ac:dyDescent="0.3">
      <c r="A20" s="1">
        <v>2018</v>
      </c>
      <c r="B20" s="10">
        <f>FORECAST(A20,$B$12:$B$19,$A$12:$A$19)</f>
        <v>55686.661853312515</v>
      </c>
      <c r="C20" s="10">
        <f>FORECAST(A20,$C$12:$C$19,$A$12:$A$19)</f>
        <v>106688.80587721802</v>
      </c>
      <c r="D20" s="10">
        <f>FORECAST(A20,$D$10:$D$19,$A$10:$A$19)</f>
        <v>16793.750824702496</v>
      </c>
      <c r="E20" s="10">
        <f>FORECAST(A20,$E$11:$E$19,$A$11:$A$19)</f>
        <v>66462.358778999187</v>
      </c>
      <c r="F20" s="1"/>
      <c r="G20" s="1"/>
      <c r="H20" s="1"/>
      <c r="J20" s="2"/>
      <c r="K20" s="2" t="s">
        <v>0</v>
      </c>
      <c r="L20" s="2"/>
      <c r="N20" s="2"/>
      <c r="O20" s="13"/>
      <c r="P20" s="13"/>
      <c r="Q20" s="3"/>
      <c r="R20" s="2"/>
      <c r="S20" s="2"/>
      <c r="U20" s="3"/>
    </row>
    <row r="21" spans="1:21" x14ac:dyDescent="0.3">
      <c r="J21" s="2">
        <v>2001</v>
      </c>
      <c r="K21" s="13">
        <v>2936028</v>
      </c>
      <c r="L21" s="13">
        <f>B3*7*52</f>
        <v>12745464.390320908</v>
      </c>
      <c r="M21" s="3">
        <f>L21/K21</f>
        <v>4.3410568258616431</v>
      </c>
      <c r="N21" s="2"/>
      <c r="O21" s="13"/>
      <c r="P21" s="13"/>
      <c r="Q21" s="3"/>
      <c r="R21" s="2"/>
      <c r="S21" s="2"/>
    </row>
    <row r="22" spans="1:21" x14ac:dyDescent="0.3">
      <c r="J22" s="2">
        <v>2002</v>
      </c>
      <c r="K22" s="13">
        <v>13786414</v>
      </c>
      <c r="L22" s="13">
        <f t="shared" ref="L22:L38" si="10">B4*7*52</f>
        <v>13188080.891749399</v>
      </c>
      <c r="M22" s="3">
        <f t="shared" ref="M22:M38" si="11">L22/K22</f>
        <v>0.95659980120641952</v>
      </c>
      <c r="N22" s="2"/>
      <c r="O22" s="13"/>
      <c r="P22" s="13"/>
      <c r="Q22" s="3"/>
      <c r="R22" s="2"/>
      <c r="S22" s="2"/>
    </row>
    <row r="23" spans="1:21" x14ac:dyDescent="0.3">
      <c r="J23" s="2">
        <v>2003</v>
      </c>
      <c r="K23" s="13">
        <v>14050233</v>
      </c>
      <c r="L23" s="13">
        <f t="shared" si="10"/>
        <v>13290004</v>
      </c>
      <c r="M23" s="3">
        <f t="shared" si="11"/>
        <v>0.94589207168308165</v>
      </c>
      <c r="N23" s="2"/>
      <c r="O23" s="13"/>
      <c r="P23" s="13"/>
      <c r="Q23" s="3"/>
      <c r="R23" s="2"/>
      <c r="S23" s="2"/>
      <c r="T23" s="3"/>
    </row>
    <row r="24" spans="1:21" x14ac:dyDescent="0.3">
      <c r="J24" s="2">
        <v>2004</v>
      </c>
      <c r="K24" s="13">
        <v>14068413</v>
      </c>
      <c r="L24" s="13">
        <f t="shared" si="10"/>
        <v>14073313.894606549</v>
      </c>
      <c r="M24" s="3">
        <f t="shared" si="11"/>
        <v>1.0003483615818323</v>
      </c>
      <c r="N24" s="2"/>
      <c r="O24" s="13"/>
      <c r="P24" s="13"/>
      <c r="Q24" s="3"/>
      <c r="R24" s="2"/>
      <c r="S24" s="2"/>
    </row>
    <row r="25" spans="1:21" x14ac:dyDescent="0.3">
      <c r="J25" s="2">
        <v>2005</v>
      </c>
      <c r="K25" s="13">
        <v>13948319</v>
      </c>
      <c r="L25" s="13">
        <f t="shared" si="10"/>
        <v>14515930.39603504</v>
      </c>
      <c r="M25" s="3">
        <f t="shared" si="11"/>
        <v>1.0406938926500777</v>
      </c>
      <c r="N25" s="2"/>
      <c r="O25" s="13"/>
      <c r="P25" s="13"/>
      <c r="Q25" s="3"/>
      <c r="R25" s="2"/>
      <c r="S25" s="2"/>
    </row>
    <row r="26" spans="1:21" x14ac:dyDescent="0.3">
      <c r="J26" s="2">
        <v>2006</v>
      </c>
      <c r="K26" s="13">
        <v>14119127</v>
      </c>
      <c r="L26" s="13">
        <f t="shared" si="10"/>
        <v>14958546.89746353</v>
      </c>
      <c r="M26" s="3">
        <f t="shared" si="11"/>
        <v>1.0594526770290777</v>
      </c>
      <c r="N26" s="2"/>
      <c r="O26" s="13"/>
      <c r="P26" s="13"/>
      <c r="Q26" s="3"/>
      <c r="R26" s="2"/>
      <c r="S26" s="2"/>
    </row>
    <row r="27" spans="1:21" x14ac:dyDescent="0.3">
      <c r="J27" s="2">
        <v>2007</v>
      </c>
      <c r="K27" s="13">
        <v>15815072</v>
      </c>
      <c r="L27" s="13">
        <f t="shared" si="10"/>
        <v>15401163.398892021</v>
      </c>
      <c r="M27" s="3">
        <f t="shared" si="11"/>
        <v>0.97382821898578908</v>
      </c>
      <c r="N27" s="2"/>
      <c r="O27" s="13"/>
      <c r="P27" s="13"/>
      <c r="Q27" s="3"/>
      <c r="R27" s="2"/>
      <c r="S27" s="2"/>
    </row>
    <row r="28" spans="1:21" x14ac:dyDescent="0.3">
      <c r="J28" s="2">
        <v>2008</v>
      </c>
      <c r="K28" s="13">
        <v>15990466</v>
      </c>
      <c r="L28" s="13">
        <f t="shared" si="10"/>
        <v>15843779.900320511</v>
      </c>
      <c r="M28" s="3">
        <f t="shared" si="11"/>
        <v>0.99082665260165093</v>
      </c>
      <c r="N28" s="2"/>
      <c r="O28" s="13"/>
      <c r="P28" s="13"/>
      <c r="Q28" s="3"/>
      <c r="R28" s="2"/>
      <c r="S28" s="2"/>
      <c r="T28" s="3"/>
      <c r="U28" s="3"/>
    </row>
    <row r="29" spans="1:21" x14ac:dyDescent="0.3">
      <c r="J29" s="2">
        <v>2009</v>
      </c>
      <c r="K29" s="13">
        <v>16183519</v>
      </c>
      <c r="L29" s="13">
        <f t="shared" si="10"/>
        <v>16286396.401749171</v>
      </c>
      <c r="M29" s="3">
        <f t="shared" si="11"/>
        <v>1.0063569240873491</v>
      </c>
      <c r="N29" s="2"/>
      <c r="O29" s="13"/>
      <c r="P29" s="13"/>
      <c r="Q29" s="3"/>
      <c r="R29" s="2"/>
      <c r="S29" s="2"/>
    </row>
    <row r="30" spans="1:21" x14ac:dyDescent="0.3">
      <c r="J30" s="2">
        <v>2010</v>
      </c>
      <c r="K30" s="13">
        <v>16231494</v>
      </c>
      <c r="L30" s="13">
        <f t="shared" si="10"/>
        <v>16875763.734375</v>
      </c>
      <c r="M30" s="3">
        <f t="shared" si="11"/>
        <v>1.0396925713908405</v>
      </c>
      <c r="N30" s="2"/>
      <c r="O30" s="13"/>
      <c r="P30" s="13"/>
      <c r="Q30" s="3"/>
      <c r="R30" s="2"/>
      <c r="S30" s="2"/>
    </row>
    <row r="31" spans="1:21" x14ac:dyDescent="0.3">
      <c r="J31" s="2">
        <v>2011</v>
      </c>
      <c r="K31" s="13">
        <v>16726566</v>
      </c>
      <c r="L31" s="13">
        <f t="shared" si="10"/>
        <v>17310384</v>
      </c>
      <c r="M31" s="3">
        <f t="shared" si="11"/>
        <v>1.0349036377221721</v>
      </c>
      <c r="N31" s="2"/>
      <c r="O31" s="13"/>
      <c r="P31" s="13"/>
      <c r="Q31" s="3"/>
      <c r="R31" s="2"/>
      <c r="S31" s="2"/>
    </row>
    <row r="32" spans="1:21" x14ac:dyDescent="0.3">
      <c r="J32" s="2">
        <v>2012</v>
      </c>
      <c r="K32" s="13">
        <v>16868371</v>
      </c>
      <c r="L32" s="13">
        <f t="shared" si="10"/>
        <v>17454460.645669293</v>
      </c>
      <c r="M32" s="3">
        <f t="shared" si="11"/>
        <v>1.0347448870830083</v>
      </c>
      <c r="N32" s="2"/>
      <c r="O32" s="13"/>
      <c r="P32" s="13">
        <f>17804*365</f>
        <v>6498460</v>
      </c>
      <c r="Q32" s="3"/>
      <c r="R32" s="2"/>
      <c r="S32" s="2"/>
    </row>
    <row r="33" spans="7:20" x14ac:dyDescent="0.3">
      <c r="J33" s="2">
        <v>2013</v>
      </c>
      <c r="K33" s="13">
        <v>15737331</v>
      </c>
      <c r="L33" s="13">
        <f t="shared" si="10"/>
        <v>17803968</v>
      </c>
      <c r="M33" s="3">
        <f t="shared" si="11"/>
        <v>1.1313206794722688</v>
      </c>
      <c r="N33" s="2"/>
      <c r="O33" s="13"/>
      <c r="P33" s="13">
        <v>2017</v>
      </c>
      <c r="Q33" s="13">
        <v>6509690</v>
      </c>
      <c r="R33" s="3">
        <f>Q33/P32</f>
        <v>1.0017281017348725</v>
      </c>
      <c r="S33" s="2"/>
      <c r="T33" s="6"/>
    </row>
    <row r="34" spans="7:20" x14ac:dyDescent="0.3">
      <c r="G34" s="14"/>
      <c r="H34" s="14"/>
      <c r="J34" s="2">
        <v>2014</v>
      </c>
      <c r="K34" s="13">
        <v>54850434</v>
      </c>
      <c r="L34" s="13">
        <f t="shared" si="10"/>
        <v>18347784</v>
      </c>
      <c r="M34" s="3">
        <f t="shared" si="11"/>
        <v>0.3345057215044096</v>
      </c>
      <c r="N34" s="2"/>
      <c r="O34" s="13"/>
      <c r="P34" s="13"/>
      <c r="Q34" s="2"/>
      <c r="R34" s="2"/>
      <c r="S34" s="2"/>
    </row>
    <row r="35" spans="7:20" x14ac:dyDescent="0.3">
      <c r="G35" s="14"/>
      <c r="H35" s="14"/>
      <c r="J35" s="2">
        <v>2015</v>
      </c>
      <c r="K35" s="13">
        <v>25620539</v>
      </c>
      <c r="L35" s="13">
        <f t="shared" si="10"/>
        <v>19047028</v>
      </c>
      <c r="M35" s="3">
        <f t="shared" si="11"/>
        <v>0.74342807542027123</v>
      </c>
      <c r="N35" s="2"/>
      <c r="O35" s="13"/>
      <c r="P35" s="13"/>
      <c r="Q35" s="2"/>
      <c r="R35" s="2"/>
      <c r="S35" s="2"/>
    </row>
    <row r="36" spans="7:20" x14ac:dyDescent="0.3">
      <c r="G36" s="14"/>
      <c r="H36" s="14"/>
      <c r="J36" s="2">
        <v>2016</v>
      </c>
      <c r="K36" s="13">
        <v>16717362</v>
      </c>
      <c r="L36" s="13">
        <f t="shared" si="10"/>
        <v>19580652</v>
      </c>
      <c r="M36" s="3">
        <f t="shared" si="11"/>
        <v>1.1712764250723291</v>
      </c>
      <c r="N36" s="2"/>
      <c r="Q36" s="2"/>
      <c r="R36" s="2"/>
      <c r="S36" s="2"/>
    </row>
    <row r="37" spans="7:20" x14ac:dyDescent="0.3">
      <c r="G37" s="14"/>
      <c r="H37" s="14"/>
      <c r="J37">
        <v>2017</v>
      </c>
      <c r="K37" s="13">
        <v>18844055</v>
      </c>
      <c r="L37" s="13">
        <f t="shared" si="10"/>
        <v>19805324.885375485</v>
      </c>
      <c r="M37" s="3">
        <f t="shared" si="11"/>
        <v>1.0510118382362759</v>
      </c>
      <c r="N37" s="13">
        <f>52838*365</f>
        <v>19285870</v>
      </c>
      <c r="O37" s="3">
        <f>N37/K37</f>
        <v>1.0234458560007387</v>
      </c>
    </row>
    <row r="38" spans="7:20" x14ac:dyDescent="0.3">
      <c r="G38" s="14"/>
      <c r="H38" s="14"/>
      <c r="J38">
        <v>2018</v>
      </c>
      <c r="K38" s="13">
        <v>15936813</v>
      </c>
      <c r="L38" s="13">
        <f t="shared" si="10"/>
        <v>20269944.914605755</v>
      </c>
      <c r="M38" s="3">
        <f t="shared" si="11"/>
        <v>1.2718945070514258</v>
      </c>
    </row>
    <row r="39" spans="7:20" x14ac:dyDescent="0.3">
      <c r="G39" s="14"/>
      <c r="H39" s="14"/>
      <c r="J39">
        <v>2019</v>
      </c>
      <c r="K39" s="13">
        <v>16119977</v>
      </c>
      <c r="L39" s="13"/>
    </row>
    <row r="40" spans="7:20" x14ac:dyDescent="0.3">
      <c r="G40" s="14"/>
      <c r="H40" s="14"/>
      <c r="J40">
        <v>2020</v>
      </c>
      <c r="K40" s="13">
        <v>14313318</v>
      </c>
      <c r="L40" s="13"/>
    </row>
    <row r="41" spans="7:20" x14ac:dyDescent="0.3">
      <c r="M41" s="15">
        <f>AVERAGE(M22:M33)</f>
        <v>1.0178883646244639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Sjaarda</dc:creator>
  <cp:lastModifiedBy>Matthew Sjaarda</cp:lastModifiedBy>
  <dcterms:created xsi:type="dcterms:W3CDTF">2019-11-26T20:54:51Z</dcterms:created>
  <dcterms:modified xsi:type="dcterms:W3CDTF">2021-05-11T19:26:04Z</dcterms:modified>
</cp:coreProperties>
</file>