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Projects\SwissTraffic\Misc\"/>
    </mc:Choice>
  </mc:AlternateContent>
  <xr:revisionPtr revIDLastSave="0" documentId="13_ncr:1_{5348610A-A561-4C38-AB49-814A7C5C647F}" xr6:coauthVersionLast="45" xr6:coauthVersionMax="45" xr10:uidLastSave="{00000000-0000-0000-0000-000000000000}"/>
  <bookViews>
    <workbookView xWindow="-120" yWindow="-120" windowWidth="29040" windowHeight="15840" xr2:uid="{673CE625-E404-4661-8042-0D37BD20FC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Q4" i="1"/>
  <c r="Q6" i="1"/>
  <c r="Q7" i="1"/>
  <c r="Q8" i="1"/>
  <c r="Q2" i="1"/>
  <c r="N8" i="1"/>
  <c r="N5" i="1"/>
  <c r="P5" i="1" s="1"/>
  <c r="N2" i="1"/>
  <c r="P2" i="1" s="1"/>
  <c r="P3" i="1"/>
  <c r="P4" i="1"/>
  <c r="P6" i="1"/>
  <c r="P8" i="1"/>
  <c r="P7" i="1"/>
  <c r="B5" i="1"/>
  <c r="D5" i="1"/>
  <c r="G5" i="1"/>
  <c r="H5" i="1"/>
  <c r="R3" i="1" l="1"/>
  <c r="S3" i="1" s="1"/>
  <c r="T3" i="1" s="1"/>
  <c r="R7" i="1"/>
  <c r="S7" i="1" s="1"/>
  <c r="T7" i="1" s="1"/>
  <c r="R4" i="1"/>
  <c r="S4" i="1" s="1"/>
  <c r="T4" i="1" s="1"/>
  <c r="R2" i="1"/>
  <c r="S2" i="1" s="1"/>
  <c r="T2" i="1" s="1"/>
  <c r="R6" i="1"/>
  <c r="S6" i="1" s="1"/>
  <c r="T6" i="1" s="1"/>
  <c r="R8" i="1"/>
  <c r="S8" i="1" s="1"/>
  <c r="T8" i="1" s="1"/>
  <c r="F5" i="1"/>
  <c r="C5" i="1"/>
  <c r="C2" i="1"/>
  <c r="B2" i="1" l="1"/>
  <c r="D2" i="1"/>
  <c r="E2" i="1"/>
  <c r="B3" i="1"/>
  <c r="D3" i="1"/>
  <c r="E3" i="1"/>
  <c r="B4" i="1"/>
  <c r="D4" i="1"/>
  <c r="E4" i="1"/>
  <c r="E6" i="1" l="1"/>
  <c r="E7" i="1"/>
  <c r="E8" i="1"/>
  <c r="E9" i="1"/>
  <c r="E10" i="1"/>
  <c r="E5" i="1"/>
  <c r="M5" i="1" s="1"/>
  <c r="L5" i="1" s="1"/>
  <c r="D6" i="1"/>
  <c r="D7" i="1"/>
  <c r="D8" i="1"/>
  <c r="D9" i="1"/>
  <c r="B6" i="1"/>
  <c r="B7" i="1"/>
  <c r="B8" i="1"/>
  <c r="B9" i="1"/>
  <c r="Q5" i="1" l="1"/>
  <c r="R5" i="1" s="1"/>
  <c r="S5" i="1" s="1"/>
  <c r="T5" i="1" s="1"/>
  <c r="E20" i="1"/>
  <c r="D20" i="1"/>
  <c r="B20" i="1"/>
  <c r="B11" i="1"/>
  <c r="B10" i="1"/>
  <c r="C12" i="1"/>
  <c r="C20" i="1" s="1"/>
  <c r="C11" i="1"/>
  <c r="C3" i="1" l="1"/>
  <c r="C4" i="1"/>
  <c r="C7" i="1"/>
  <c r="C8" i="1"/>
  <c r="C9" i="1"/>
  <c r="C6" i="1"/>
</calcChain>
</file>

<file path=xl/sharedStrings.xml><?xml version="1.0" encoding="utf-8"?>
<sst xmlns="http://schemas.openxmlformats.org/spreadsheetml/2006/main" count="27" uniqueCount="20">
  <si>
    <t>Ceneri</t>
  </si>
  <si>
    <t>Denges</t>
  </si>
  <si>
    <t>Gotthard</t>
  </si>
  <si>
    <t>Oberburen</t>
  </si>
  <si>
    <t>Year</t>
  </si>
  <si>
    <t>Mattstetten</t>
  </si>
  <si>
    <t>Station</t>
  </si>
  <si>
    <t>ID</t>
  </si>
  <si>
    <t>Per Day</t>
  </si>
  <si>
    <t>Per Weekday</t>
  </si>
  <si>
    <t>Factor</t>
  </si>
  <si>
    <t>Trucks</t>
  </si>
  <si>
    <t>%</t>
  </si>
  <si>
    <t>Plazzas</t>
  </si>
  <si>
    <t>Trubbach</t>
  </si>
  <si>
    <t>Active</t>
  </si>
  <si>
    <t>Yearly Trucks</t>
  </si>
  <si>
    <t>Yearly Vehs</t>
  </si>
  <si>
    <t>Yearly Cars</t>
  </si>
  <si>
    <t>% Vehicles &lt; 3.5t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</si>
</sst>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3" fillId="0" borderId="0"/>
    <xf numFmtId="0" fontId="3" fillId="0" borderId="0"/>
    <xf numFmtId="0" fontId="3" fillId="0" borderId="0" applyFill="0" applyBorder="0" applyProtection="0"/>
    <xf numFmtId="0" fontId="3" fillId="0" borderId="0" applyFill="0" applyBorder="0" applyProtection="0">
      <protection hidden="1"/>
    </xf>
    <xf numFmtId="0" fontId="4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7" applyNumberFormat="1" applyFont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3" fontId="0" fillId="0" borderId="0" xfId="0" applyNumberFormat="1"/>
    <xf numFmtId="0" fontId="0" fillId="0" borderId="0" xfId="0" applyFill="1" applyBorder="1" applyAlignment="1">
      <alignment horizontal="left"/>
    </xf>
    <xf numFmtId="164" fontId="0" fillId="0" borderId="0" xfId="7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64" fontId="6" fillId="0" borderId="0" xfId="7" applyNumberFormat="1" applyFont="1" applyAlignment="1">
      <alignment horizontal="center"/>
    </xf>
  </cellXfs>
  <cellStyles count="8">
    <cellStyle name="Normal" xfId="0" builtinId="0"/>
    <cellStyle name="Normal 2" xfId="1" xr:uid="{10785CB0-2DD5-4910-95D2-D8ED245051E2}"/>
    <cellStyle name="Normal 3" xfId="3" xr:uid="{532D97FA-C8FF-4274-915C-6C073B49BE58}"/>
    <cellStyle name="Normal 4" xfId="6" xr:uid="{FFFC0C1E-0AE4-4649-917E-DDFC580AC739}"/>
    <cellStyle name="Percent" xfId="7" builtinId="5"/>
    <cellStyle name="Standard 2" xfId="2" xr:uid="{D0F81529-2A48-43F0-BA84-65933E9311C6}"/>
    <cellStyle name="Stil 1" xfId="4" xr:uid="{5BAEEF39-3E2F-4E1A-9947-815DEF0DBFC8}"/>
    <cellStyle name="Stil 2" xfId="5" xr:uid="{AA6E3DF9-89DA-4227-8E19-7A17950C4C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8279E-5BC6-4F52-A1D5-1B44BD8BB04D}">
  <dimension ref="A1:Y33"/>
  <sheetViews>
    <sheetView tabSelected="1" zoomScale="80" zoomScaleNormal="80" workbookViewId="0">
      <selection activeCell="J9" sqref="J9"/>
    </sheetView>
  </sheetViews>
  <sheetFormatPr defaultRowHeight="15" x14ac:dyDescent="0.25"/>
  <cols>
    <col min="2" max="4" width="10" style="1" customWidth="1"/>
    <col min="5" max="5" width="12" style="1" customWidth="1"/>
    <col min="6" max="6" width="12.85546875" customWidth="1"/>
    <col min="7" max="7" width="11" customWidth="1"/>
    <col min="8" max="8" width="12.42578125" customWidth="1"/>
    <col min="10" max="14" width="16.7109375" customWidth="1"/>
    <col min="15" max="16" width="16.7109375" style="2" customWidth="1"/>
    <col min="17" max="19" width="16.7109375" customWidth="1"/>
    <col min="21" max="21" width="12.42578125" customWidth="1"/>
    <col min="23" max="24" width="14.85546875" customWidth="1"/>
    <col min="25" max="25" width="11" customWidth="1"/>
  </cols>
  <sheetData>
    <row r="1" spans="1:2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14</v>
      </c>
      <c r="H1" s="1" t="s">
        <v>13</v>
      </c>
      <c r="J1" s="12" t="s">
        <v>7</v>
      </c>
      <c r="K1" s="5" t="s">
        <v>6</v>
      </c>
      <c r="L1" s="12" t="s">
        <v>8</v>
      </c>
      <c r="M1" s="12" t="s">
        <v>9</v>
      </c>
      <c r="N1" s="12" t="s">
        <v>11</v>
      </c>
      <c r="O1" s="12" t="s">
        <v>15</v>
      </c>
      <c r="P1" s="12" t="s">
        <v>16</v>
      </c>
      <c r="Q1" s="12" t="s">
        <v>17</v>
      </c>
      <c r="R1" s="12" t="s">
        <v>18</v>
      </c>
      <c r="S1" s="12" t="s">
        <v>19</v>
      </c>
      <c r="T1" s="12" t="s">
        <v>12</v>
      </c>
    </row>
    <row r="2" spans="1:25" x14ac:dyDescent="0.25">
      <c r="A2" s="1">
        <v>2000</v>
      </c>
      <c r="B2" s="11">
        <f>FORECAST(A2,$B$12:$B$19,$A$12:$A$19)</f>
        <v>33799.032661792357</v>
      </c>
      <c r="C2" s="11">
        <f>L3</f>
        <v>77506</v>
      </c>
      <c r="D2" s="11">
        <f t="shared" ref="D2:D9" si="0">FORECAST(A2,$D$10:$D$19,$A$10:$A$19)</f>
        <v>14806.54915277884</v>
      </c>
      <c r="E2" s="11">
        <f>FORECAST(A2,$E$11:$E$19,$A$11:$A$19)</f>
        <v>43747.707600145135</v>
      </c>
      <c r="F2" s="10"/>
      <c r="G2" s="1"/>
      <c r="H2" s="1"/>
      <c r="J2" s="1">
        <v>137</v>
      </c>
      <c r="K2" t="s">
        <v>0</v>
      </c>
      <c r="L2" s="10">
        <v>36747</v>
      </c>
      <c r="M2" s="10">
        <v>36511</v>
      </c>
      <c r="N2" s="10">
        <f>1599592</f>
        <v>1599592</v>
      </c>
      <c r="O2" s="10">
        <v>365</v>
      </c>
      <c r="P2" s="10">
        <f t="shared" ref="P2:P6" si="1">N2*365/O2</f>
        <v>1599592</v>
      </c>
      <c r="Q2" s="10">
        <f>L2*365*$K$10</f>
        <v>8946240.8849999998</v>
      </c>
      <c r="R2" s="10">
        <f t="shared" ref="R2:R6" si="2">Q2-P2</f>
        <v>7346648.8849999998</v>
      </c>
      <c r="S2" s="9">
        <f t="shared" ref="S2:S3" si="3">R2/Q2</f>
        <v>0.821199538380192</v>
      </c>
      <c r="T2" s="13">
        <f>1-S2</f>
        <v>0.178800461619808</v>
      </c>
    </row>
    <row r="3" spans="1:25" x14ac:dyDescent="0.25">
      <c r="A3" s="1">
        <v>2001</v>
      </c>
      <c r="B3" s="11">
        <f>FORECAST(A3,$B$12:$B$19,$A$12:$A$19)</f>
        <v>35015.012061321177</v>
      </c>
      <c r="C3" s="11">
        <f t="shared" ref="C3:C9" si="4">FORECAST(A3,$C$10:$C$19,$A$10:$A$19)</f>
        <v>80754.163409504108</v>
      </c>
      <c r="D3" s="11">
        <f t="shared" si="0"/>
        <v>14916.949245663476</v>
      </c>
      <c r="E3" s="11">
        <f>FORECAST(A3,$E$11:$E$19,$A$11:$A$19)</f>
        <v>45009.632665636949</v>
      </c>
      <c r="F3" s="1"/>
      <c r="G3" s="1"/>
      <c r="H3" s="1"/>
      <c r="J3" s="1">
        <v>43</v>
      </c>
      <c r="K3" s="4" t="s">
        <v>1</v>
      </c>
      <c r="L3" s="10">
        <v>77506</v>
      </c>
      <c r="M3" s="10">
        <v>80856</v>
      </c>
      <c r="N3" s="10">
        <v>1122265</v>
      </c>
      <c r="O3" s="10">
        <v>365</v>
      </c>
      <c r="P3" s="10">
        <f t="shared" si="1"/>
        <v>1122265</v>
      </c>
      <c r="Q3" s="10">
        <f>L3*365*$K$10</f>
        <v>18869223.23</v>
      </c>
      <c r="R3" s="10">
        <f t="shared" si="2"/>
        <v>17746958.23</v>
      </c>
      <c r="S3" s="9">
        <f t="shared" si="3"/>
        <v>0.94052404880049745</v>
      </c>
      <c r="T3" s="13">
        <f t="shared" ref="T3:T8" si="5">1-S3</f>
        <v>5.9475951199502552E-2</v>
      </c>
    </row>
    <row r="4" spans="1:25" x14ac:dyDescent="0.25">
      <c r="A4" s="1">
        <v>2002</v>
      </c>
      <c r="B4" s="11">
        <f>FORECAST(A4,$B$12:$B$19,$A$12:$A$19)</f>
        <v>36230.991460849997</v>
      </c>
      <c r="C4" s="11">
        <f t="shared" si="4"/>
        <v>82340.057870398276</v>
      </c>
      <c r="D4" s="11">
        <f t="shared" si="0"/>
        <v>15027.349338548142</v>
      </c>
      <c r="E4" s="11">
        <f>FORECAST(A4,$E$11:$E$19,$A$11:$A$19)</f>
        <v>46271.557731128763</v>
      </c>
      <c r="F4" s="1"/>
      <c r="G4" s="1"/>
      <c r="H4" s="1"/>
      <c r="J4" s="1">
        <v>150</v>
      </c>
      <c r="K4" s="4" t="s">
        <v>2</v>
      </c>
      <c r="L4" s="10">
        <v>16420</v>
      </c>
      <c r="M4" s="10">
        <v>15373</v>
      </c>
      <c r="N4" s="10">
        <v>1151658</v>
      </c>
      <c r="O4" s="10">
        <v>365</v>
      </c>
      <c r="P4" s="10">
        <f t="shared" si="1"/>
        <v>1151658</v>
      </c>
      <c r="Q4" s="10">
        <f>L4*365*$K$10</f>
        <v>3997531.1</v>
      </c>
      <c r="R4" s="10">
        <f t="shared" si="2"/>
        <v>2845873.1</v>
      </c>
      <c r="S4" s="9">
        <f>R4/Q4</f>
        <v>0.71190768221915768</v>
      </c>
      <c r="T4" s="13">
        <f t="shared" si="5"/>
        <v>0.28809231778084232</v>
      </c>
      <c r="U4" s="12"/>
    </row>
    <row r="5" spans="1:25" x14ac:dyDescent="0.25">
      <c r="A5" s="1">
        <v>2003</v>
      </c>
      <c r="B5" s="10">
        <f>M2</f>
        <v>36511</v>
      </c>
      <c r="C5" s="10">
        <f>M3</f>
        <v>80856</v>
      </c>
      <c r="D5" s="10">
        <f>M4</f>
        <v>15373</v>
      </c>
      <c r="E5" s="11">
        <f t="shared" ref="E5:E10" si="6">FORECAST(A5,$E$11:$E$19,$A$11:$A$19)</f>
        <v>47533.482796621043</v>
      </c>
      <c r="F5" s="10">
        <f>M6</f>
        <v>72570</v>
      </c>
      <c r="G5" s="10">
        <f>M7</f>
        <v>29953</v>
      </c>
      <c r="H5" s="10">
        <f>M8</f>
        <v>7349</v>
      </c>
      <c r="J5" s="1">
        <v>303</v>
      </c>
      <c r="K5" s="8" t="s">
        <v>3</v>
      </c>
      <c r="L5" s="10">
        <f>M5</f>
        <v>47533.482796621043</v>
      </c>
      <c r="M5" s="10">
        <f>E5</f>
        <v>47533.482796621043</v>
      </c>
      <c r="N5" s="10">
        <f>1313611</f>
        <v>1313611</v>
      </c>
      <c r="O5" s="10">
        <v>365</v>
      </c>
      <c r="P5" s="10">
        <f t="shared" si="1"/>
        <v>1313611</v>
      </c>
      <c r="Q5" s="10">
        <f>L5*365*$K$10</f>
        <v>11572264.054251378</v>
      </c>
      <c r="R5" s="10">
        <f t="shared" si="2"/>
        <v>10258653.054251378</v>
      </c>
      <c r="S5" s="9">
        <f t="shared" ref="S5:S8" si="7">R5/Q5</f>
        <v>0.88648625767250699</v>
      </c>
      <c r="T5" s="13">
        <f t="shared" si="5"/>
        <v>0.11351374232749301</v>
      </c>
      <c r="U5" s="9"/>
      <c r="W5" s="10"/>
      <c r="X5" s="10"/>
      <c r="Y5" s="9"/>
    </row>
    <row r="6" spans="1:25" x14ac:dyDescent="0.25">
      <c r="A6" s="1">
        <v>2004</v>
      </c>
      <c r="B6" s="11">
        <f t="shared" ref="B6:B11" si="8">FORECAST(A6,$B$12:$B$19,$A$12:$A$19)</f>
        <v>38662.950259908102</v>
      </c>
      <c r="C6" s="11">
        <f t="shared" si="4"/>
        <v>85511.846792187076</v>
      </c>
      <c r="D6" s="11">
        <f t="shared" si="0"/>
        <v>15248.149524317414</v>
      </c>
      <c r="E6" s="11">
        <f t="shared" si="6"/>
        <v>48795.407862112857</v>
      </c>
      <c r="F6" s="1"/>
      <c r="G6" s="1"/>
      <c r="H6" s="1"/>
      <c r="J6" s="1">
        <v>23</v>
      </c>
      <c r="K6" s="4" t="s">
        <v>5</v>
      </c>
      <c r="L6" s="10">
        <v>71552</v>
      </c>
      <c r="M6" s="10">
        <v>72570</v>
      </c>
      <c r="N6" s="10">
        <v>2289927</v>
      </c>
      <c r="O6" s="10">
        <v>350</v>
      </c>
      <c r="P6" s="10">
        <f t="shared" si="1"/>
        <v>2388066.7285714285</v>
      </c>
      <c r="Q6" s="10">
        <f>L6*365*$K$10</f>
        <v>17419692.16</v>
      </c>
      <c r="R6" s="10">
        <f t="shared" si="2"/>
        <v>15031625.431428572</v>
      </c>
      <c r="S6" s="9">
        <f t="shared" si="7"/>
        <v>0.86290993511039016</v>
      </c>
      <c r="T6" s="13">
        <f t="shared" si="5"/>
        <v>0.13709006488960984</v>
      </c>
      <c r="U6" s="9"/>
      <c r="W6" s="10"/>
      <c r="X6" s="10"/>
      <c r="Y6" s="9"/>
    </row>
    <row r="7" spans="1:25" x14ac:dyDescent="0.25">
      <c r="A7" s="1">
        <v>2005</v>
      </c>
      <c r="B7" s="11">
        <f t="shared" si="8"/>
        <v>39878.929659436923</v>
      </c>
      <c r="C7" s="11">
        <f t="shared" si="4"/>
        <v>87097.741253081243</v>
      </c>
      <c r="D7" s="11">
        <f t="shared" si="0"/>
        <v>15358.549617202079</v>
      </c>
      <c r="E7" s="11">
        <f t="shared" si="6"/>
        <v>50057.332927604672</v>
      </c>
      <c r="F7" s="1"/>
      <c r="G7" s="1"/>
      <c r="H7" s="1"/>
      <c r="J7" s="1">
        <v>35</v>
      </c>
      <c r="K7" s="4" t="s">
        <v>14</v>
      </c>
      <c r="L7" s="10">
        <v>30267</v>
      </c>
      <c r="M7" s="10">
        <v>29953</v>
      </c>
      <c r="N7" s="10">
        <v>897713</v>
      </c>
      <c r="O7" s="10">
        <v>363</v>
      </c>
      <c r="P7" s="10">
        <f>N7*365/O7</f>
        <v>902659.07713498618</v>
      </c>
      <c r="Q7" s="10">
        <f>L7*365*$K$10</f>
        <v>7368652.4850000003</v>
      </c>
      <c r="R7" s="10">
        <f>Q7-P7</f>
        <v>6465993.4078650139</v>
      </c>
      <c r="S7" s="9">
        <f t="shared" si="7"/>
        <v>0.87750011566260122</v>
      </c>
      <c r="T7" s="13">
        <f t="shared" si="5"/>
        <v>0.12249988433739878</v>
      </c>
      <c r="U7" s="9"/>
      <c r="W7" s="10"/>
      <c r="X7" s="10"/>
      <c r="Y7" s="9"/>
    </row>
    <row r="8" spans="1:25" x14ac:dyDescent="0.25">
      <c r="A8" s="1">
        <v>2006</v>
      </c>
      <c r="B8" s="11">
        <f t="shared" si="8"/>
        <v>41094.909058965743</v>
      </c>
      <c r="C8" s="11">
        <f t="shared" si="4"/>
        <v>88683.635713975877</v>
      </c>
      <c r="D8" s="11">
        <f t="shared" si="0"/>
        <v>15468.949710086716</v>
      </c>
      <c r="E8" s="11">
        <f t="shared" si="6"/>
        <v>51319.257993096486</v>
      </c>
      <c r="F8" s="1"/>
      <c r="G8" s="1"/>
      <c r="H8" s="1"/>
      <c r="J8" s="1">
        <v>202</v>
      </c>
      <c r="K8" s="4" t="s">
        <v>13</v>
      </c>
      <c r="L8" s="10">
        <v>8317</v>
      </c>
      <c r="M8" s="10">
        <v>7349</v>
      </c>
      <c r="N8" s="10">
        <f>359867</f>
        <v>359867</v>
      </c>
      <c r="O8" s="10">
        <v>365</v>
      </c>
      <c r="P8" s="10">
        <f>N8*365/O8</f>
        <v>359867</v>
      </c>
      <c r="Q8" s="10">
        <f>L8*365*$K$10</f>
        <v>2024815.2350000001</v>
      </c>
      <c r="R8" s="10">
        <f>Q8-P8</f>
        <v>1664948.2350000001</v>
      </c>
      <c r="S8" s="9">
        <f t="shared" si="7"/>
        <v>0.82227168495203462</v>
      </c>
      <c r="T8" s="9">
        <f t="shared" si="5"/>
        <v>0.17772831504796538</v>
      </c>
      <c r="U8" s="9"/>
      <c r="W8" s="10"/>
      <c r="X8" s="10"/>
      <c r="Y8" s="9"/>
    </row>
    <row r="9" spans="1:25" x14ac:dyDescent="0.25">
      <c r="A9" s="1">
        <v>2007</v>
      </c>
      <c r="B9" s="11">
        <f t="shared" si="8"/>
        <v>42310.888458494563</v>
      </c>
      <c r="C9" s="11">
        <f t="shared" si="4"/>
        <v>90269.530174870044</v>
      </c>
      <c r="D9" s="11">
        <f t="shared" si="0"/>
        <v>15579.349802971381</v>
      </c>
      <c r="E9" s="11">
        <f t="shared" si="6"/>
        <v>52581.1830585883</v>
      </c>
      <c r="F9" s="1"/>
      <c r="G9" s="1"/>
      <c r="H9" s="1"/>
      <c r="S9" s="1"/>
      <c r="U9" s="9"/>
      <c r="W9" s="10"/>
      <c r="X9" s="10"/>
      <c r="Y9" s="9"/>
    </row>
    <row r="10" spans="1:25" x14ac:dyDescent="0.25">
      <c r="A10" s="1">
        <v>2008</v>
      </c>
      <c r="B10" s="11">
        <f t="shared" si="8"/>
        <v>43526.867858023383</v>
      </c>
      <c r="C10" s="10">
        <v>88499.035433070865</v>
      </c>
      <c r="D10" s="10">
        <v>15559.082677165354</v>
      </c>
      <c r="E10" s="11">
        <f t="shared" si="6"/>
        <v>53843.10812408058</v>
      </c>
      <c r="F10" s="1"/>
      <c r="G10" s="1"/>
      <c r="H10" s="1"/>
      <c r="J10" s="6" t="s">
        <v>10</v>
      </c>
      <c r="K10" s="3">
        <v>0.66700000000000004</v>
      </c>
      <c r="U10" s="9"/>
      <c r="W10" s="10"/>
      <c r="X10" s="10"/>
      <c r="Y10" s="9"/>
    </row>
    <row r="11" spans="1:25" x14ac:dyDescent="0.25">
      <c r="A11" s="1">
        <v>2009</v>
      </c>
      <c r="B11" s="11">
        <f t="shared" si="8"/>
        <v>44742.847257552668</v>
      </c>
      <c r="C11" s="11">
        <f>FORECAST(A11,C13:C19,A13:A19)</f>
        <v>94933.047631189227</v>
      </c>
      <c r="D11" s="10">
        <v>15792.796078431373</v>
      </c>
      <c r="E11" s="10">
        <v>54614.745098039217</v>
      </c>
      <c r="F11" s="1"/>
      <c r="G11" s="1"/>
      <c r="H11" s="1"/>
      <c r="U11" s="9"/>
      <c r="W11" s="10"/>
      <c r="X11" s="10"/>
      <c r="Y11" s="9"/>
    </row>
    <row r="12" spans="1:25" x14ac:dyDescent="0.25">
      <c r="A12" s="1">
        <v>2010</v>
      </c>
      <c r="B12" s="10">
        <v>46361.98828125</v>
      </c>
      <c r="C12" s="11">
        <f>FORECAST(A12,C13:C19,A13:A19)</f>
        <v>96239.242991859093</v>
      </c>
      <c r="D12" s="10">
        <v>16078.5234375</v>
      </c>
      <c r="E12" s="10">
        <v>56026.2890625</v>
      </c>
      <c r="F12" s="1"/>
      <c r="G12" s="1"/>
      <c r="H12" s="1"/>
    </row>
    <row r="13" spans="1:25" x14ac:dyDescent="0.25">
      <c r="A13" s="1">
        <v>2011</v>
      </c>
      <c r="B13" s="10">
        <v>47556</v>
      </c>
      <c r="C13" s="10">
        <v>97276.177165354326</v>
      </c>
      <c r="D13" s="10">
        <v>16171.5</v>
      </c>
      <c r="E13" s="10">
        <v>58472.728346456694</v>
      </c>
      <c r="F13" s="1"/>
      <c r="G13" s="1"/>
      <c r="H13" s="1"/>
    </row>
    <row r="14" spans="1:25" x14ac:dyDescent="0.25">
      <c r="A14" s="1">
        <v>2012</v>
      </c>
      <c r="B14" s="10">
        <v>47951.814960629919</v>
      </c>
      <c r="C14" s="10">
        <v>98595.003937007874</v>
      </c>
      <c r="D14" s="10">
        <v>15902.55905511811</v>
      </c>
      <c r="E14" s="10">
        <v>58906.917322834648</v>
      </c>
      <c r="F14" s="1"/>
      <c r="G14" s="1"/>
      <c r="H14" s="1"/>
    </row>
    <row r="15" spans="1:25" x14ac:dyDescent="0.25">
      <c r="A15" s="1">
        <v>2013</v>
      </c>
      <c r="B15" s="10">
        <v>48912</v>
      </c>
      <c r="C15" s="10">
        <v>100261.77865612648</v>
      </c>
      <c r="D15" s="10">
        <v>16325.347826086956</v>
      </c>
      <c r="E15" s="10">
        <v>60449.043478260872</v>
      </c>
      <c r="F15" s="1"/>
      <c r="G15" s="1"/>
      <c r="H15" s="1"/>
    </row>
    <row r="16" spans="1:25" x14ac:dyDescent="0.25">
      <c r="A16" s="1">
        <v>2014</v>
      </c>
      <c r="B16" s="10">
        <v>50406</v>
      </c>
      <c r="C16" s="10">
        <v>101926.76679841898</v>
      </c>
      <c r="D16" s="10">
        <v>16217.130434782608</v>
      </c>
      <c r="E16" s="10">
        <v>61371.95256916996</v>
      </c>
      <c r="F16" s="1"/>
      <c r="G16" s="1"/>
      <c r="H16" s="1"/>
      <c r="J16" s="1"/>
    </row>
    <row r="17" spans="1:21" x14ac:dyDescent="0.25">
      <c r="A17" s="1">
        <v>2015</v>
      </c>
      <c r="B17" s="10">
        <v>52327</v>
      </c>
      <c r="C17" s="10">
        <v>103005.24313725501</v>
      </c>
      <c r="D17" s="10">
        <v>16635.9725490196</v>
      </c>
      <c r="E17" s="10">
        <v>62509.670588235298</v>
      </c>
      <c r="F17" s="1"/>
      <c r="G17" s="1"/>
      <c r="H17" s="1"/>
      <c r="J17" s="1"/>
    </row>
    <row r="18" spans="1:21" x14ac:dyDescent="0.25">
      <c r="A18" s="1">
        <v>2016</v>
      </c>
      <c r="B18" s="10">
        <v>53793</v>
      </c>
      <c r="C18" s="10">
        <v>104701.05905511801</v>
      </c>
      <c r="D18" s="10">
        <v>16596.456692913402</v>
      </c>
      <c r="E18" s="10">
        <v>64378.586614173197</v>
      </c>
      <c r="F18" s="1"/>
      <c r="G18" s="1"/>
      <c r="H18" s="1"/>
      <c r="J18" s="1"/>
      <c r="Q18" s="7"/>
      <c r="R18" s="3"/>
    </row>
    <row r="19" spans="1:21" x14ac:dyDescent="0.25">
      <c r="A19" s="1">
        <v>2017</v>
      </c>
      <c r="B19" s="10">
        <v>54410.233201581003</v>
      </c>
      <c r="C19" s="10">
        <v>104482.14229249</v>
      </c>
      <c r="D19" s="10">
        <v>16586.134387351802</v>
      </c>
      <c r="E19" s="10">
        <v>64644.667984189698</v>
      </c>
      <c r="F19" s="1"/>
      <c r="G19" s="1"/>
      <c r="H19" s="1"/>
      <c r="J19" s="1"/>
      <c r="Q19" s="7"/>
      <c r="R19" s="3"/>
    </row>
    <row r="20" spans="1:21" x14ac:dyDescent="0.25">
      <c r="A20" s="1">
        <v>2018</v>
      </c>
      <c r="B20" s="11">
        <f>FORECAST(A20,$B$12:$B$19,$A$12:$A$19)</f>
        <v>55686.661853312515</v>
      </c>
      <c r="C20" s="11">
        <f>FORECAST(A20,$C$12:$C$19,$A$12:$A$19)</f>
        <v>106688.80587721802</v>
      </c>
      <c r="D20" s="11">
        <f>FORECAST(A20,$D$10:$D$19,$A$10:$A$19)</f>
        <v>16793.750824702496</v>
      </c>
      <c r="E20" s="11">
        <f>FORECAST(A20,$E$11:$E$19,$A$11:$A$19)</f>
        <v>66462.358778999187</v>
      </c>
      <c r="F20" s="1"/>
      <c r="G20" s="1"/>
      <c r="H20" s="1"/>
      <c r="J20" s="1"/>
      <c r="Q20" s="7"/>
      <c r="R20" s="3"/>
      <c r="U20" s="3"/>
    </row>
    <row r="23" spans="1:21" x14ac:dyDescent="0.25">
      <c r="J23" s="1"/>
      <c r="T23" s="3"/>
    </row>
    <row r="25" spans="1:21" x14ac:dyDescent="0.25">
      <c r="K25" s="1"/>
      <c r="M25" s="2"/>
      <c r="N25" s="2"/>
      <c r="Q25" s="2"/>
      <c r="R25" s="2"/>
    </row>
    <row r="28" spans="1:21" x14ac:dyDescent="0.25">
      <c r="T28" s="3"/>
      <c r="U28" s="3"/>
    </row>
    <row r="33" spans="20:20" x14ac:dyDescent="0.25">
      <c r="T3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Sjaarda</dc:creator>
  <cp:lastModifiedBy>Matthew Sjaarda</cp:lastModifiedBy>
  <dcterms:created xsi:type="dcterms:W3CDTF">2019-11-26T20:54:51Z</dcterms:created>
  <dcterms:modified xsi:type="dcterms:W3CDTF">2020-10-29T14:02:54Z</dcterms:modified>
</cp:coreProperties>
</file>